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4"/>
  </bookViews>
  <sheets>
    <sheet name="Item1" sheetId="2" r:id="rId1"/>
    <sheet name="Item2" sheetId="4" r:id="rId2"/>
    <sheet name="Item3" sheetId="5" r:id="rId3"/>
    <sheet name="Item4" sheetId="6" r:id="rId4"/>
    <sheet name="TOTAL" sheetId="3" r:id="rId5"/>
  </sheets>
  <definedNames>
    <definedName name="_xlnm.Print_Area" localSheetId="4">TOTAL!$A$1:$G$8</definedName>
    <definedName name="_xlnm.Print_Titles" localSheetId="4">TOTAL!$1:$2</definedName>
  </definedNames>
  <calcPr calcId="145621"/>
</workbook>
</file>

<file path=xl/calcChain.xml><?xml version="1.0" encoding="utf-8"?>
<calcChain xmlns="http://schemas.openxmlformats.org/spreadsheetml/2006/main">
  <c r="E4" i="3" l="1"/>
  <c r="D4" i="3"/>
  <c r="C4" i="3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H23" i="5"/>
  <c r="F20" i="5"/>
  <c r="D20" i="5"/>
  <c r="I17" i="5"/>
  <c r="I16" i="5"/>
  <c r="I15" i="5"/>
  <c r="I14" i="5"/>
  <c r="I13" i="5"/>
  <c r="I12" i="5"/>
  <c r="I11" i="5"/>
  <c r="I10" i="5"/>
  <c r="H23" i="4"/>
  <c r="B20" i="4" s="1"/>
  <c r="F20" i="4"/>
  <c r="D20" i="4"/>
  <c r="I17" i="4"/>
  <c r="I16" i="4"/>
  <c r="I15" i="4"/>
  <c r="I14" i="4"/>
  <c r="I13" i="4"/>
  <c r="I12" i="4"/>
  <c r="I11" i="4"/>
  <c r="I10" i="4"/>
  <c r="I9" i="4"/>
  <c r="I8" i="4"/>
  <c r="I7" i="4"/>
  <c r="H23" i="2"/>
  <c r="B20" i="2" s="1"/>
  <c r="C6" i="3"/>
  <c r="E6" i="3"/>
  <c r="E7" i="3"/>
  <c r="D7" i="3"/>
  <c r="D6" i="3"/>
  <c r="C7" i="3"/>
  <c r="E3" i="3"/>
  <c r="D3" i="3"/>
  <c r="C3" i="3"/>
  <c r="F20" i="2"/>
  <c r="D20" i="2"/>
  <c r="I12" i="2"/>
  <c r="I13" i="2"/>
  <c r="I14" i="2"/>
  <c r="I15" i="2"/>
  <c r="I16" i="2"/>
  <c r="I17" i="2"/>
  <c r="I10" i="2"/>
  <c r="I11" i="2"/>
  <c r="I6" i="4"/>
  <c r="C20" i="4" l="1"/>
  <c r="I3" i="4" s="1"/>
  <c r="C20" i="6"/>
  <c r="I7" i="6" s="1"/>
  <c r="B20" i="5"/>
  <c r="C20" i="5" s="1"/>
  <c r="C20" i="2"/>
  <c r="I9" i="2" s="1"/>
  <c r="I4" i="4" l="1"/>
  <c r="I5" i="6"/>
  <c r="I6" i="6"/>
  <c r="I8" i="5"/>
  <c r="I9" i="5"/>
  <c r="I6" i="5"/>
  <c r="I7" i="5"/>
  <c r="I7" i="2"/>
  <c r="I8" i="2"/>
  <c r="I5" i="2"/>
  <c r="I3" i="5"/>
  <c r="E20" i="5" s="1"/>
  <c r="D22" i="5" s="1"/>
  <c r="D23" i="5" s="1"/>
  <c r="I5" i="4"/>
  <c r="I4" i="2"/>
  <c r="I6" i="2"/>
  <c r="I4" i="5"/>
  <c r="I5" i="5"/>
  <c r="E20" i="2"/>
  <c r="I3" i="2"/>
  <c r="I3" i="6"/>
  <c r="I4" i="6"/>
  <c r="D22" i="2"/>
  <c r="F3" i="3" s="1"/>
  <c r="G3" i="3" s="1"/>
  <c r="E20" i="4" l="1"/>
  <c r="D22" i="4" s="1"/>
  <c r="D23" i="4" s="1"/>
  <c r="F6" i="3"/>
  <c r="G6" i="3" s="1"/>
  <c r="H6" i="3" s="1"/>
  <c r="F4" i="3"/>
  <c r="G4" i="3" s="1"/>
  <c r="H4" i="3" s="1"/>
  <c r="D23" i="2"/>
  <c r="E20" i="6"/>
  <c r="D22" i="6" s="1"/>
  <c r="H3" i="3"/>
  <c r="G5" i="3" l="1"/>
  <c r="D23" i="6"/>
  <c r="F7" i="3"/>
  <c r="G7" i="3" s="1"/>
  <c r="H7" i="3" s="1"/>
  <c r="G8" i="3" l="1"/>
</calcChain>
</file>

<file path=xl/sharedStrings.xml><?xml version="1.0" encoding="utf-8"?>
<sst xmlns="http://schemas.openxmlformats.org/spreadsheetml/2006/main" count="128" uniqueCount="51">
  <si>
    <t>ITEM 1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</si>
  <si>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</si>
  <si>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</si>
  <si>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</si>
  <si>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</si>
  <si>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</si>
  <si>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</si>
  <si>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</si>
  <si>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</si>
  <si>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</si>
  <si>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</si>
  <si>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</si>
  <si>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ITEM 3</t>
  </si>
  <si>
    <t>ITEM 4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</si>
  <si>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</si>
  <si>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</si>
  <si>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</si>
  <si>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</si>
  <si>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</si>
  <si>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</si>
  <si>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</si>
  <si>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</si>
  <si>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</si>
  <si>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</si>
  <si>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</si>
  <si>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</si>
  <si>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</si>
  <si>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</si>
  <si>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</si>
  <si>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</si>
  <si>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</si>
  <si>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</si>
  <si>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</si>
  <si>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</si>
  <si>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Certificado Digital tipo e-CPF A3 com validade de 3 (três) anos, armazenado em token, USB (Universal Serial Bus) tipo A versão 2.0 (ou superior compatível com 2.0) emitido por autoridade certificadora credenciada pela Infraestrutura de Chaves Públicas Brasileira (ICP-Brasil)</t>
  </si>
  <si>
    <t>SOLUTI - SOLUÇÕES EM NEGÓCIOS INTELIGENTES</t>
  </si>
  <si>
    <t>Certificado Digital tipo e-CNPJ A3 com validade de 3 (três) anos, armazenado em token, USB (Universal Serial Bus) tipo A versão 2.0 (ou superior compatível com 2.0) emitido por autoridade certificadora credenciada pela Infraestrutura de Chaves Públicas Brasileira (ICP-Brasil)</t>
  </si>
  <si>
    <t>VALID CERTIFICADORA DIGITAL</t>
  </si>
  <si>
    <t>SAFEWEB SEGURANÇA DA INFORMAÇÃO</t>
  </si>
  <si>
    <t>INSTITUTO FENACON</t>
  </si>
  <si>
    <t>CERTISIGN</t>
  </si>
  <si>
    <t>DIGITAL SIGN</t>
  </si>
  <si>
    <t>GODADDY</t>
  </si>
  <si>
    <t>RAPIDSSL - ACTIVE WEB</t>
  </si>
  <si>
    <t>Lote</t>
  </si>
  <si>
    <t>n/a</t>
  </si>
  <si>
    <t>DIGITALSIGN CERTIFICAÇÃO DIGITAL</t>
  </si>
  <si>
    <t>MATERIAL OU SERVIÇO</t>
  </si>
  <si>
    <t>Valor do lote 1</t>
  </si>
  <si>
    <t>Visita técnica para certificação presencial, a ocorrer nas localidades onde a Contratada não disponha de rede de atendimento. Para a relação de localidades, consulte A.2, anexo A.</t>
  </si>
  <si>
    <t>Certificado Digital tipo WildCard SSL com validade de 2 (dois) anos, Padrão GlobalSign (Raiz Internacional).
* A instalação desse certificado pode ocorrer na Secretaria do TRE-BA, em Salvador, apenas se não for possível a instalação remota.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</si>
</sst>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7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7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14" fontId="11" fillId="0" borderId="0" xfId="0" applyNumberFormat="1" applyFont="1"/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9" borderId="9" xfId="0" applyFont="1" applyFill="1" applyBorder="1" applyAlignment="1">
      <alignment horizont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0" width="10.42578125" style="1" bestFit="1" customWidth="1"/>
    <col min="11" max="16384" width="9.140625" style="1"/>
  </cols>
  <sheetData>
    <row r="1" spans="1:10" ht="15.75" x14ac:dyDescent="0.25">
      <c r="A1" s="57" t="s">
        <v>16</v>
      </c>
      <c r="B1" s="58"/>
      <c r="C1" s="58"/>
      <c r="D1" s="58"/>
      <c r="E1" s="58"/>
      <c r="F1" s="58"/>
      <c r="G1" s="58"/>
      <c r="H1" s="58"/>
      <c r="I1" s="59"/>
    </row>
    <row r="2" spans="1:10" x14ac:dyDescent="0.2">
      <c r="A2" s="42" t="s">
        <v>0</v>
      </c>
      <c r="B2" s="42" t="s">
        <v>47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14</v>
      </c>
    </row>
    <row r="3" spans="1:10" x14ac:dyDescent="0.2">
      <c r="A3" s="42"/>
      <c r="B3" s="45" t="s">
        <v>34</v>
      </c>
      <c r="C3" s="46"/>
      <c r="D3" s="47"/>
      <c r="E3" s="60" t="s">
        <v>9</v>
      </c>
      <c r="F3" s="61">
        <v>150</v>
      </c>
      <c r="G3" s="4" t="s">
        <v>35</v>
      </c>
      <c r="H3" s="5">
        <v>569.41</v>
      </c>
      <c r="I3" s="5" t="str">
        <f>IF(H3="","",(IF($C$20&lt;25%,"N/A",IF(H3&lt;=($D$20+$B$20),H3,"Descartado"))))</f>
        <v>N/A</v>
      </c>
    </row>
    <row r="4" spans="1:10" x14ac:dyDescent="0.2">
      <c r="A4" s="42"/>
      <c r="B4" s="48"/>
      <c r="C4" s="49"/>
      <c r="D4" s="50"/>
      <c r="E4" s="60"/>
      <c r="F4" s="60"/>
      <c r="G4" s="4" t="s">
        <v>38</v>
      </c>
      <c r="H4" s="5">
        <v>444.72</v>
      </c>
      <c r="I4" s="5" t="str">
        <f t="shared" ref="I4:I17" si="0">IF(H4="","",(IF($C$20&lt;25%,"N/A",IF(H4&lt;=($D$20+$B$20),H4,"Descartado"))))</f>
        <v>N/A</v>
      </c>
      <c r="J4" s="41"/>
    </row>
    <row r="5" spans="1:10" x14ac:dyDescent="0.2">
      <c r="A5" s="42"/>
      <c r="B5" s="48"/>
      <c r="C5" s="49"/>
      <c r="D5" s="50"/>
      <c r="E5" s="60"/>
      <c r="F5" s="60"/>
      <c r="G5" s="4" t="s">
        <v>41</v>
      </c>
      <c r="H5" s="5">
        <v>463</v>
      </c>
      <c r="I5" s="5" t="str">
        <f t="shared" si="0"/>
        <v>N/A</v>
      </c>
      <c r="J5" s="41"/>
    </row>
    <row r="6" spans="1:10" x14ac:dyDescent="0.2">
      <c r="A6" s="42"/>
      <c r="B6" s="48"/>
      <c r="C6" s="49"/>
      <c r="D6" s="50"/>
      <c r="E6" s="60"/>
      <c r="F6" s="60"/>
      <c r="G6" s="4" t="s">
        <v>40</v>
      </c>
      <c r="H6" s="5">
        <v>412.05</v>
      </c>
      <c r="I6" s="5" t="str">
        <f t="shared" si="0"/>
        <v>N/A</v>
      </c>
      <c r="J6" s="41"/>
    </row>
    <row r="7" spans="1:10" x14ac:dyDescent="0.2">
      <c r="A7" s="42"/>
      <c r="B7" s="48"/>
      <c r="C7" s="49"/>
      <c r="D7" s="50"/>
      <c r="E7" s="60"/>
      <c r="F7" s="60"/>
      <c r="G7" s="4" t="s">
        <v>37</v>
      </c>
      <c r="H7" s="5">
        <v>348.98</v>
      </c>
      <c r="I7" s="5" t="str">
        <f t="shared" si="0"/>
        <v>N/A</v>
      </c>
      <c r="J7" s="41"/>
    </row>
    <row r="8" spans="1:10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10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10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10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10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10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10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10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10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15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80.735420169836559</v>
      </c>
      <c r="C20" s="18">
        <f>IF(H23&lt;2,"N/A",(B20/D20))</f>
        <v>0.18036114524841068</v>
      </c>
      <c r="D20" s="19">
        <f>AVERAGE(H3:H17)</f>
        <v>447.63199999999995</v>
      </c>
      <c r="E20" s="20" t="str">
        <f>IF(H23&lt;2,"N/A",(IF(C20&lt;=25%,"N/A",AVERAGE(I3:I17))))</f>
        <v>N/A</v>
      </c>
      <c r="F20" s="19">
        <f>MEDIAN(H3:H17)</f>
        <v>444.72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24</v>
      </c>
      <c r="C22" s="62"/>
      <c r="D22" s="63">
        <f>IF(C20&lt;=25%,D20,MIN(E20:F20))</f>
        <v>447.63199999999995</v>
      </c>
      <c r="E22" s="63"/>
    </row>
    <row r="23" spans="1:9" x14ac:dyDescent="0.2">
      <c r="B23" s="62" t="s">
        <v>10</v>
      </c>
      <c r="C23" s="62"/>
      <c r="D23" s="63">
        <f>ROUND(D22,2)*F3</f>
        <v>67144.5</v>
      </c>
      <c r="E23" s="63"/>
      <c r="G23" s="36" t="s">
        <v>33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20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21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22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18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19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23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25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57" t="s">
        <v>16</v>
      </c>
      <c r="B1" s="58"/>
      <c r="C1" s="58"/>
      <c r="D1" s="58"/>
      <c r="E1" s="58"/>
      <c r="F1" s="58"/>
      <c r="G1" s="58"/>
      <c r="H1" s="58"/>
      <c r="I1" s="59"/>
    </row>
    <row r="2" spans="1:9" x14ac:dyDescent="0.2">
      <c r="A2" s="42" t="s">
        <v>11</v>
      </c>
      <c r="B2" s="42" t="s">
        <v>47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14</v>
      </c>
    </row>
    <row r="3" spans="1:9" ht="12.75" customHeight="1" x14ac:dyDescent="0.2">
      <c r="A3" s="42"/>
      <c r="B3" s="45" t="s">
        <v>49</v>
      </c>
      <c r="C3" s="46"/>
      <c r="D3" s="47"/>
      <c r="E3" s="60" t="s">
        <v>9</v>
      </c>
      <c r="F3" s="61">
        <v>70</v>
      </c>
      <c r="G3" s="4" t="s">
        <v>35</v>
      </c>
      <c r="H3" s="5">
        <v>697.65</v>
      </c>
      <c r="I3" s="5" t="str">
        <f>IF(H3="","",(IF($C$20&lt;25%,"N/A",IF(H3&lt;=($D$20+$B$20),H3,"Descartado"))))</f>
        <v>Descartado</v>
      </c>
    </row>
    <row r="4" spans="1:9" x14ac:dyDescent="0.2">
      <c r="A4" s="42"/>
      <c r="B4" s="48"/>
      <c r="C4" s="49"/>
      <c r="D4" s="50"/>
      <c r="E4" s="60"/>
      <c r="F4" s="60"/>
      <c r="G4" s="4" t="s">
        <v>37</v>
      </c>
      <c r="H4" s="5">
        <v>153.88999999999999</v>
      </c>
      <c r="I4" s="5">
        <f t="shared" ref="I4:I17" si="0">IF(H4="","",(IF($C$20&lt;25%,"N/A",IF(H4&lt;=($D$20+$B$20),H4,"Descartado"))))</f>
        <v>153.88999999999999</v>
      </c>
    </row>
    <row r="5" spans="1:9" x14ac:dyDescent="0.2">
      <c r="A5" s="42"/>
      <c r="B5" s="48"/>
      <c r="C5" s="49"/>
      <c r="D5" s="50"/>
      <c r="E5" s="60"/>
      <c r="F5" s="60"/>
      <c r="G5" s="4" t="s">
        <v>39</v>
      </c>
      <c r="H5" s="5">
        <v>308.98</v>
      </c>
      <c r="I5" s="5">
        <f t="shared" si="0"/>
        <v>308.98</v>
      </c>
    </row>
    <row r="6" spans="1:9" x14ac:dyDescent="0.2">
      <c r="A6" s="42"/>
      <c r="B6" s="48"/>
      <c r="C6" s="49"/>
      <c r="D6" s="50"/>
      <c r="E6" s="60"/>
      <c r="F6" s="60"/>
      <c r="G6" s="4"/>
      <c r="H6" s="5"/>
      <c r="I6" s="5" t="str">
        <f t="shared" si="0"/>
        <v/>
      </c>
    </row>
    <row r="7" spans="1:9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9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9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9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9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9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9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9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9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9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15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280.11670621367796</v>
      </c>
      <c r="C20" s="18">
        <f>IF(H23&lt;2,"N/A",(B20/D20))</f>
        <v>0.72411515410422389</v>
      </c>
      <c r="D20" s="19">
        <f>AVERAGE(H3:H17)</f>
        <v>386.84</v>
      </c>
      <c r="E20" s="20">
        <f>IF(H23&lt;2,"N/A",(IF(C20&lt;=25%,"N/A",AVERAGE(I3:I17))))</f>
        <v>231.435</v>
      </c>
      <c r="F20" s="19">
        <f>MEDIAN(H3:H17)</f>
        <v>308.98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24</v>
      </c>
      <c r="C22" s="62"/>
      <c r="D22" s="63">
        <f>IF(C20&lt;=25%,D20,MIN(E20:F20))</f>
        <v>231.435</v>
      </c>
      <c r="E22" s="63"/>
    </row>
    <row r="23" spans="1:9" x14ac:dyDescent="0.2">
      <c r="B23" s="62" t="s">
        <v>10</v>
      </c>
      <c r="C23" s="62"/>
      <c r="D23" s="63">
        <f>ROUND(D22,2)*F3</f>
        <v>16200.8</v>
      </c>
      <c r="E23" s="63"/>
      <c r="G23" s="36" t="s">
        <v>33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20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21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22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18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19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23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25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zoomScaleSheetLayoutView="100" workbookViewId="0">
      <selection activeCell="H6" sqref="H6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0" width="10.42578125" style="1" bestFit="1" customWidth="1"/>
    <col min="11" max="16384" width="9.140625" style="1"/>
  </cols>
  <sheetData>
    <row r="1" spans="1:10" ht="15.75" x14ac:dyDescent="0.25">
      <c r="A1" s="57" t="s">
        <v>16</v>
      </c>
      <c r="B1" s="58"/>
      <c r="C1" s="58"/>
      <c r="D1" s="58"/>
      <c r="E1" s="58"/>
      <c r="F1" s="58"/>
      <c r="G1" s="58"/>
      <c r="H1" s="58"/>
      <c r="I1" s="59"/>
    </row>
    <row r="2" spans="1:10" x14ac:dyDescent="0.2">
      <c r="A2" s="42" t="s">
        <v>12</v>
      </c>
      <c r="B2" s="42" t="s">
        <v>47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14</v>
      </c>
    </row>
    <row r="3" spans="1:10" ht="12.75" customHeight="1" x14ac:dyDescent="0.2">
      <c r="A3" s="42"/>
      <c r="B3" s="45" t="s">
        <v>36</v>
      </c>
      <c r="C3" s="46"/>
      <c r="D3" s="47"/>
      <c r="E3" s="60" t="s">
        <v>9</v>
      </c>
      <c r="F3" s="61">
        <v>4</v>
      </c>
      <c r="G3" s="4" t="s">
        <v>35</v>
      </c>
      <c r="H3" s="5">
        <v>605.32000000000005</v>
      </c>
      <c r="I3" s="5" t="str">
        <f>IF(H3="","",(IF($C$20&lt;25%,"N/A",IF(H3&lt;=($D$20+$B$20),H3,"Descartado"))))</f>
        <v>N/A</v>
      </c>
    </row>
    <row r="4" spans="1:10" x14ac:dyDescent="0.2">
      <c r="A4" s="42"/>
      <c r="B4" s="48"/>
      <c r="C4" s="49"/>
      <c r="D4" s="50"/>
      <c r="E4" s="60"/>
      <c r="F4" s="60"/>
      <c r="G4" s="4" t="s">
        <v>38</v>
      </c>
      <c r="H4" s="5">
        <v>545.79</v>
      </c>
      <c r="I4" s="5" t="str">
        <f t="shared" ref="I4:I17" si="0">IF(H4="","",(IF($C$20&lt;25%,"N/A",IF(H4&lt;=($D$20+$B$20),H4,"Descartado"))))</f>
        <v>N/A</v>
      </c>
      <c r="J4" s="41"/>
    </row>
    <row r="5" spans="1:10" x14ac:dyDescent="0.2">
      <c r="A5" s="42"/>
      <c r="B5" s="48"/>
      <c r="C5" s="49"/>
      <c r="D5" s="50"/>
      <c r="E5" s="60"/>
      <c r="F5" s="60"/>
      <c r="G5" s="4" t="s">
        <v>41</v>
      </c>
      <c r="H5" s="5">
        <v>456.27</v>
      </c>
      <c r="I5" s="5" t="str">
        <f t="shared" si="0"/>
        <v>N/A</v>
      </c>
      <c r="J5" s="41"/>
    </row>
    <row r="6" spans="1:10" x14ac:dyDescent="0.2">
      <c r="A6" s="42"/>
      <c r="B6" s="48"/>
      <c r="C6" s="49"/>
      <c r="D6" s="50"/>
      <c r="E6" s="60"/>
      <c r="F6" s="60"/>
      <c r="G6" s="4"/>
      <c r="H6" s="5"/>
      <c r="I6" s="5" t="str">
        <f t="shared" si="0"/>
        <v/>
      </c>
    </row>
    <row r="7" spans="1:10" x14ac:dyDescent="0.2">
      <c r="A7" s="42"/>
      <c r="B7" s="48"/>
      <c r="C7" s="49"/>
      <c r="D7" s="50"/>
      <c r="E7" s="60"/>
      <c r="F7" s="60"/>
      <c r="G7" s="4"/>
      <c r="H7" s="5"/>
      <c r="I7" s="5" t="str">
        <f t="shared" si="0"/>
        <v/>
      </c>
    </row>
    <row r="8" spans="1:10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10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10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10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10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10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10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10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10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15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75.026166324377897</v>
      </c>
      <c r="C20" s="18">
        <f>IF(H23&lt;2,"N/A",(B20/D20))</f>
        <v>0.14002818186933622</v>
      </c>
      <c r="D20" s="19">
        <f>AVERAGE(H3:H17)</f>
        <v>535.79333333333341</v>
      </c>
      <c r="E20" s="20" t="str">
        <f>IF(H23&lt;2,"N/A",(IF(C20&lt;=25%,"N/A",AVERAGE(I3:I17))))</f>
        <v>N/A</v>
      </c>
      <c r="F20" s="19">
        <f>MEDIAN(H3:H17)</f>
        <v>545.79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24</v>
      </c>
      <c r="C22" s="62"/>
      <c r="D22" s="63">
        <f>IF(C20&lt;=25%,D20,MIN(E20:F20))</f>
        <v>535.79333333333341</v>
      </c>
      <c r="E22" s="63"/>
    </row>
    <row r="23" spans="1:9" x14ac:dyDescent="0.2">
      <c r="B23" s="62" t="s">
        <v>10</v>
      </c>
      <c r="C23" s="62"/>
      <c r="D23" s="63">
        <f>ROUND(D22,2)*F3</f>
        <v>2143.16</v>
      </c>
      <c r="E23" s="63"/>
      <c r="G23" s="36" t="s">
        <v>33</v>
      </c>
      <c r="H23" s="37">
        <f>COUNT(H3:H17)</f>
        <v>3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20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21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22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18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19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23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25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Normal="100" zoomScaleSheetLayoutView="100" workbookViewId="0">
      <selection activeCell="H8" sqref="H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0" width="10.42578125" style="1" bestFit="1" customWidth="1"/>
    <col min="11" max="16384" width="9.140625" style="1"/>
  </cols>
  <sheetData>
    <row r="1" spans="1:10" ht="15.75" x14ac:dyDescent="0.25">
      <c r="A1" s="57" t="s">
        <v>16</v>
      </c>
      <c r="B1" s="58"/>
      <c r="C1" s="58"/>
      <c r="D1" s="58"/>
      <c r="E1" s="58"/>
      <c r="F1" s="58"/>
      <c r="G1" s="58"/>
      <c r="H1" s="58"/>
      <c r="I1" s="59"/>
    </row>
    <row r="2" spans="1:10" x14ac:dyDescent="0.2">
      <c r="A2" s="42" t="s">
        <v>13</v>
      </c>
      <c r="B2" s="42" t="s">
        <v>47</v>
      </c>
      <c r="C2" s="43"/>
      <c r="D2" s="44"/>
      <c r="E2" s="2" t="s">
        <v>1</v>
      </c>
      <c r="F2" s="2" t="s">
        <v>2</v>
      </c>
      <c r="G2" s="2" t="s">
        <v>3</v>
      </c>
      <c r="H2" s="3" t="s">
        <v>4</v>
      </c>
      <c r="I2" s="26" t="s">
        <v>14</v>
      </c>
    </row>
    <row r="3" spans="1:10" ht="12.75" customHeight="1" x14ac:dyDescent="0.2">
      <c r="A3" s="42"/>
      <c r="B3" s="45" t="s">
        <v>50</v>
      </c>
      <c r="C3" s="46"/>
      <c r="D3" s="47"/>
      <c r="E3" s="60" t="s">
        <v>9</v>
      </c>
      <c r="F3" s="61">
        <v>10</v>
      </c>
      <c r="G3" s="4" t="s">
        <v>35</v>
      </c>
      <c r="H3" s="5">
        <v>1031.0899999999999</v>
      </c>
      <c r="I3" s="5">
        <f>IF(H3="","",(IF($C$20&lt;25%,"N/A",IF(H3&lt;=($D$20+$B$20),H3,"Descartado"))))</f>
        <v>1031.0899999999999</v>
      </c>
    </row>
    <row r="4" spans="1:10" x14ac:dyDescent="0.2">
      <c r="A4" s="42"/>
      <c r="B4" s="48"/>
      <c r="C4" s="49"/>
      <c r="D4" s="50"/>
      <c r="E4" s="60"/>
      <c r="F4" s="60"/>
      <c r="G4" s="4" t="s">
        <v>37</v>
      </c>
      <c r="H4" s="5">
        <v>3384.67</v>
      </c>
      <c r="I4" s="5" t="str">
        <f t="shared" ref="I4:I17" si="0">IF(H4="","",(IF($C$20&lt;25%,"N/A",IF(H4&lt;=($D$20+$B$20),H4,"Descartado"))))</f>
        <v>Descartado</v>
      </c>
    </row>
    <row r="5" spans="1:10" x14ac:dyDescent="0.2">
      <c r="A5" s="42"/>
      <c r="B5" s="48"/>
      <c r="C5" s="49"/>
      <c r="D5" s="50"/>
      <c r="E5" s="60"/>
      <c r="F5" s="60"/>
      <c r="G5" s="4" t="s">
        <v>42</v>
      </c>
      <c r="H5" s="5">
        <v>2399.98</v>
      </c>
      <c r="I5" s="5">
        <f t="shared" si="0"/>
        <v>2399.98</v>
      </c>
    </row>
    <row r="6" spans="1:10" x14ac:dyDescent="0.2">
      <c r="A6" s="42"/>
      <c r="B6" s="48"/>
      <c r="C6" s="49"/>
      <c r="D6" s="50"/>
      <c r="E6" s="60"/>
      <c r="F6" s="60"/>
      <c r="G6" s="4" t="s">
        <v>43</v>
      </c>
      <c r="H6" s="5">
        <v>1311</v>
      </c>
      <c r="I6" s="5">
        <f t="shared" si="0"/>
        <v>1311</v>
      </c>
    </row>
    <row r="7" spans="1:10" x14ac:dyDescent="0.2">
      <c r="A7" s="42"/>
      <c r="B7" s="48"/>
      <c r="C7" s="49"/>
      <c r="D7" s="50"/>
      <c r="E7" s="60"/>
      <c r="F7" s="60"/>
      <c r="G7" s="4" t="s">
        <v>46</v>
      </c>
      <c r="H7" s="5">
        <v>2663.27</v>
      </c>
      <c r="I7" s="5">
        <f t="shared" si="0"/>
        <v>2663.27</v>
      </c>
      <c r="J7" s="41"/>
    </row>
    <row r="8" spans="1:10" x14ac:dyDescent="0.2">
      <c r="A8" s="42"/>
      <c r="B8" s="48"/>
      <c r="C8" s="49"/>
      <c r="D8" s="50"/>
      <c r="E8" s="60"/>
      <c r="F8" s="60"/>
      <c r="G8" s="4"/>
      <c r="H8" s="5"/>
      <c r="I8" s="5" t="str">
        <f t="shared" si="0"/>
        <v/>
      </c>
    </row>
    <row r="9" spans="1:10" x14ac:dyDescent="0.2">
      <c r="A9" s="42"/>
      <c r="B9" s="48"/>
      <c r="C9" s="49"/>
      <c r="D9" s="50"/>
      <c r="E9" s="60"/>
      <c r="F9" s="60"/>
      <c r="G9" s="4"/>
      <c r="H9" s="5"/>
      <c r="I9" s="5" t="str">
        <f t="shared" si="0"/>
        <v/>
      </c>
    </row>
    <row r="10" spans="1:10" x14ac:dyDescent="0.2">
      <c r="A10" s="42"/>
      <c r="B10" s="48"/>
      <c r="C10" s="49"/>
      <c r="D10" s="50"/>
      <c r="E10" s="60"/>
      <c r="F10" s="60"/>
      <c r="G10" s="4"/>
      <c r="H10" s="5"/>
      <c r="I10" s="5" t="str">
        <f t="shared" si="0"/>
        <v/>
      </c>
    </row>
    <row r="11" spans="1:10" x14ac:dyDescent="0.2">
      <c r="A11" s="42"/>
      <c r="B11" s="48"/>
      <c r="C11" s="49"/>
      <c r="D11" s="50"/>
      <c r="E11" s="60"/>
      <c r="F11" s="60"/>
      <c r="G11" s="4"/>
      <c r="H11" s="5"/>
      <c r="I11" s="5" t="str">
        <f t="shared" si="0"/>
        <v/>
      </c>
    </row>
    <row r="12" spans="1:10" x14ac:dyDescent="0.2">
      <c r="A12" s="42"/>
      <c r="B12" s="48"/>
      <c r="C12" s="49"/>
      <c r="D12" s="50"/>
      <c r="E12" s="60"/>
      <c r="F12" s="60"/>
      <c r="G12" s="4"/>
      <c r="H12" s="5"/>
      <c r="I12" s="5" t="str">
        <f t="shared" si="0"/>
        <v/>
      </c>
    </row>
    <row r="13" spans="1:10" x14ac:dyDescent="0.2">
      <c r="A13" s="42"/>
      <c r="B13" s="48"/>
      <c r="C13" s="49"/>
      <c r="D13" s="50"/>
      <c r="E13" s="60"/>
      <c r="F13" s="60"/>
      <c r="G13" s="4"/>
      <c r="H13" s="5"/>
      <c r="I13" s="5" t="str">
        <f t="shared" si="0"/>
        <v/>
      </c>
    </row>
    <row r="14" spans="1:10" x14ac:dyDescent="0.2">
      <c r="A14" s="42"/>
      <c r="B14" s="48"/>
      <c r="C14" s="49"/>
      <c r="D14" s="50"/>
      <c r="E14" s="60"/>
      <c r="F14" s="60"/>
      <c r="G14" s="4"/>
      <c r="H14" s="5"/>
      <c r="I14" s="5" t="str">
        <f t="shared" si="0"/>
        <v/>
      </c>
    </row>
    <row r="15" spans="1:10" x14ac:dyDescent="0.2">
      <c r="A15" s="42"/>
      <c r="B15" s="48"/>
      <c r="C15" s="49"/>
      <c r="D15" s="50"/>
      <c r="E15" s="60"/>
      <c r="F15" s="60"/>
      <c r="G15" s="4"/>
      <c r="H15" s="5"/>
      <c r="I15" s="5" t="str">
        <f t="shared" si="0"/>
        <v/>
      </c>
    </row>
    <row r="16" spans="1:10" x14ac:dyDescent="0.2">
      <c r="A16" s="42"/>
      <c r="B16" s="48"/>
      <c r="C16" s="49"/>
      <c r="D16" s="50"/>
      <c r="E16" s="60"/>
      <c r="F16" s="60"/>
      <c r="G16" s="4"/>
      <c r="H16" s="5"/>
      <c r="I16" s="5" t="str">
        <f t="shared" si="0"/>
        <v/>
      </c>
    </row>
    <row r="17" spans="1:9" x14ac:dyDescent="0.2">
      <c r="A17" s="42"/>
      <c r="B17" s="51"/>
      <c r="C17" s="52"/>
      <c r="D17" s="53"/>
      <c r="E17" s="60"/>
      <c r="F17" s="60"/>
      <c r="G17" s="4"/>
      <c r="H17" s="5"/>
      <c r="I17" s="5" t="str">
        <f t="shared" si="0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5</v>
      </c>
      <c r="C19" s="11" t="s">
        <v>6</v>
      </c>
      <c r="D19" s="12" t="s">
        <v>7</v>
      </c>
      <c r="E19" s="13" t="s">
        <v>15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975.43663688114532</v>
      </c>
      <c r="C20" s="18">
        <f>IF(H23&lt;2,"N/A",(B20/D20))</f>
        <v>0.45200914405137038</v>
      </c>
      <c r="D20" s="19">
        <f>AVERAGE(H3:H17)</f>
        <v>2158.002</v>
      </c>
      <c r="E20" s="20">
        <f>IF(H23&lt;2,"N/A",(IF(C20&lt;=25%,"N/A",AVERAGE(I3:I17))))</f>
        <v>1851.335</v>
      </c>
      <c r="F20" s="19">
        <f>MEDIAN(H3:H17)</f>
        <v>2399.98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62" t="s">
        <v>24</v>
      </c>
      <c r="C22" s="62"/>
      <c r="D22" s="63">
        <f>IF(C20&lt;=25%,D20,MIN(E20:F20))</f>
        <v>1851.335</v>
      </c>
      <c r="E22" s="63"/>
    </row>
    <row r="23" spans="1:9" x14ac:dyDescent="0.2">
      <c r="B23" s="62" t="s">
        <v>10</v>
      </c>
      <c r="C23" s="62"/>
      <c r="D23" s="63">
        <f>ROUND(D22,2)*F3</f>
        <v>18513.399999999998</v>
      </c>
      <c r="E23" s="63"/>
      <c r="G23" s="36" t="s">
        <v>33</v>
      </c>
      <c r="H23" s="37">
        <f>COUNT(H3:H17)</f>
        <v>5</v>
      </c>
    </row>
    <row r="24" spans="1:9" x14ac:dyDescent="0.2">
      <c r="B24" s="28"/>
      <c r="C24" s="28"/>
      <c r="D24" s="22"/>
      <c r="E24" s="22"/>
    </row>
    <row r="26" spans="1:9" x14ac:dyDescent="0.2">
      <c r="A26" s="67" t="s">
        <v>20</v>
      </c>
      <c r="B26" s="68"/>
      <c r="C26" s="68"/>
      <c r="D26" s="68"/>
      <c r="E26" s="68"/>
      <c r="F26" s="68"/>
      <c r="G26" s="68"/>
      <c r="H26" s="68"/>
      <c r="I26" s="69"/>
    </row>
    <row r="27" spans="1:9" x14ac:dyDescent="0.2">
      <c r="A27" s="54" t="s">
        <v>21</v>
      </c>
      <c r="B27" s="55"/>
      <c r="C27" s="55"/>
      <c r="D27" s="55"/>
      <c r="E27" s="55"/>
      <c r="F27" s="55"/>
      <c r="G27" s="55"/>
      <c r="H27" s="55"/>
      <c r="I27" s="56"/>
    </row>
    <row r="28" spans="1:9" x14ac:dyDescent="0.2">
      <c r="A28" s="54" t="s">
        <v>22</v>
      </c>
      <c r="B28" s="55"/>
      <c r="C28" s="55"/>
      <c r="D28" s="55"/>
      <c r="E28" s="55"/>
      <c r="F28" s="55"/>
      <c r="G28" s="55"/>
      <c r="H28" s="55"/>
      <c r="I28" s="56"/>
    </row>
    <row r="29" spans="1:9" ht="25.5" customHeight="1" x14ac:dyDescent="0.2">
      <c r="A29" s="70" t="s">
        <v>18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">
      <c r="A30" s="54" t="s">
        <v>19</v>
      </c>
      <c r="B30" s="55"/>
      <c r="C30" s="55"/>
      <c r="D30" s="55"/>
      <c r="E30" s="55"/>
      <c r="F30" s="55"/>
      <c r="G30" s="55"/>
      <c r="H30" s="55"/>
      <c r="I30" s="56"/>
    </row>
    <row r="31" spans="1:9" x14ac:dyDescent="0.2">
      <c r="A31" s="54" t="s">
        <v>23</v>
      </c>
      <c r="B31" s="55"/>
      <c r="C31" s="55"/>
      <c r="D31" s="55"/>
      <c r="E31" s="55"/>
      <c r="F31" s="55"/>
      <c r="G31" s="55"/>
      <c r="H31" s="55"/>
      <c r="I31" s="56"/>
    </row>
    <row r="32" spans="1:9" ht="25.5" customHeight="1" x14ac:dyDescent="0.2">
      <c r="A32" s="64" t="s">
        <v>25</v>
      </c>
      <c r="B32" s="65"/>
      <c r="C32" s="65"/>
      <c r="D32" s="65"/>
      <c r="E32" s="65"/>
      <c r="F32" s="65"/>
      <c r="G32" s="65"/>
      <c r="H32" s="65"/>
      <c r="I32" s="66"/>
    </row>
  </sheetData>
  <mergeCells count="17">
    <mergeCell ref="A28:I28"/>
    <mergeCell ref="A29:I29"/>
    <mergeCell ref="A30:I30"/>
    <mergeCell ref="A31:I31"/>
    <mergeCell ref="A32:I32"/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tabSelected="1" zoomScaleNormal="100" workbookViewId="0">
      <selection activeCell="C22" sqref="C22"/>
    </sheetView>
  </sheetViews>
  <sheetFormatPr defaultRowHeight="12.75" x14ac:dyDescent="0.2"/>
  <cols>
    <col min="1" max="2" width="9.140625" style="29"/>
    <col min="3" max="3" width="86.85546875" style="29" customWidth="1"/>
    <col min="4" max="6" width="13.28515625" style="29" customWidth="1"/>
    <col min="7" max="7" width="15.5703125" style="29" bestFit="1" customWidth="1"/>
    <col min="8" max="15" width="9.140625" style="39"/>
    <col min="16" max="16384" width="9.140625" style="29"/>
  </cols>
  <sheetData>
    <row r="1" spans="1:8" ht="15.75" x14ac:dyDescent="0.25">
      <c r="B1" s="73" t="s">
        <v>26</v>
      </c>
      <c r="C1" s="73"/>
      <c r="D1" s="73"/>
      <c r="E1" s="73"/>
      <c r="F1" s="73"/>
      <c r="G1" s="73"/>
    </row>
    <row r="2" spans="1:8" ht="25.5" x14ac:dyDescent="0.2">
      <c r="A2" s="34" t="s">
        <v>44</v>
      </c>
      <c r="B2" s="34" t="s">
        <v>27</v>
      </c>
      <c r="C2" s="34" t="s">
        <v>28</v>
      </c>
      <c r="D2" s="34" t="s">
        <v>29</v>
      </c>
      <c r="E2" s="34" t="s">
        <v>30</v>
      </c>
      <c r="F2" s="34" t="s">
        <v>17</v>
      </c>
      <c r="G2" s="38" t="s">
        <v>31</v>
      </c>
    </row>
    <row r="3" spans="1:8" ht="38.25" x14ac:dyDescent="0.2">
      <c r="A3" s="74">
        <v>1</v>
      </c>
      <c r="B3" s="30">
        <v>1</v>
      </c>
      <c r="C3" s="31" t="str">
        <f>Item1!B3</f>
        <v>Certificado Digital tipo e-CPF A3 com validade de 3 (três) anos, armazenado em token, USB (Universal Serial Bus) tipo A versão 2.0 (ou superior compatível com 2.0) emitido por autoridade certificadora credenciada pela Infraestrutura de Chaves Públicas Brasileira (ICP-Brasil)</v>
      </c>
      <c r="D3" s="30" t="str">
        <f>Item1!E3</f>
        <v>unidade</v>
      </c>
      <c r="E3" s="30">
        <f>Item1!F3</f>
        <v>150</v>
      </c>
      <c r="F3" s="35">
        <f>Item1!D22</f>
        <v>447.63199999999995</v>
      </c>
      <c r="G3" s="32">
        <f>(ROUND(F3,2)*E3)</f>
        <v>67144.5</v>
      </c>
      <c r="H3" s="40" t="str">
        <f>IF(G3&gt;80000,"necessária a subdivisão deste item em cotas!","")</f>
        <v/>
      </c>
    </row>
    <row r="4" spans="1:8" ht="25.5" x14ac:dyDescent="0.2">
      <c r="A4" s="75"/>
      <c r="B4" s="30">
        <v>2</v>
      </c>
      <c r="C4" s="31" t="str">
        <f>Item2!B3</f>
        <v>Visita técnica para certificação presencial, a ocorrer nas localidades onde a Contratada não disponha de rede de atendimento. Para a relação de localidades, consulte A.2, anexo A.</v>
      </c>
      <c r="D4" s="30" t="str">
        <f>Item2!E3</f>
        <v>unidade</v>
      </c>
      <c r="E4" s="30">
        <f>Item2!F3</f>
        <v>70</v>
      </c>
      <c r="F4" s="35">
        <f>Item2!D22</f>
        <v>231.435</v>
      </c>
      <c r="G4" s="32">
        <f t="shared" ref="G4:G7" si="0">(ROUND(F4,2)*E4)</f>
        <v>16200.8</v>
      </c>
      <c r="H4" s="40" t="str">
        <f t="shared" ref="H4:H7" si="1">IF(G4&gt;80000,"necessária a subdivisão deste item em cotas!","")</f>
        <v/>
      </c>
    </row>
    <row r="5" spans="1:8" ht="15.75" x14ac:dyDescent="0.25">
      <c r="A5" s="76"/>
      <c r="B5" s="73" t="s">
        <v>48</v>
      </c>
      <c r="C5" s="73"/>
      <c r="D5" s="73"/>
      <c r="E5" s="73"/>
      <c r="F5" s="73"/>
      <c r="G5" s="33">
        <f>SUM(G3:G4)</f>
        <v>83345.3</v>
      </c>
      <c r="H5" s="40"/>
    </row>
    <row r="6" spans="1:8" ht="38.25" x14ac:dyDescent="0.2">
      <c r="A6" s="30" t="s">
        <v>45</v>
      </c>
      <c r="B6" s="30">
        <v>3</v>
      </c>
      <c r="C6" s="31" t="str">
        <f>Item3!B3</f>
        <v>Certificado Digital tipo e-CNPJ A3 com validade de 3 (três) anos, armazenado em token, USB (Universal Serial Bus) tipo A versão 2.0 (ou superior compatível com 2.0) emitido por autoridade certificadora credenciada pela Infraestrutura de Chaves Públicas Brasileira (ICP-Brasil)</v>
      </c>
      <c r="D6" s="30" t="str">
        <f>Item3!E3</f>
        <v>unidade</v>
      </c>
      <c r="E6" s="30">
        <f>Item3!F3</f>
        <v>4</v>
      </c>
      <c r="F6" s="35">
        <f>Item3!D22</f>
        <v>535.79333333333341</v>
      </c>
      <c r="G6" s="32">
        <f t="shared" si="0"/>
        <v>2143.16</v>
      </c>
      <c r="H6" s="40" t="str">
        <f t="shared" si="1"/>
        <v/>
      </c>
    </row>
    <row r="7" spans="1:8" ht="51" x14ac:dyDescent="0.2">
      <c r="A7" s="30" t="s">
        <v>45</v>
      </c>
      <c r="B7" s="30">
        <v>4</v>
      </c>
      <c r="C7" s="31" t="str">
        <f>Item4!B3</f>
        <v>Certificado Digital tipo WildCard SSL com validade de 2 (dois) anos, Padrão GlobalSign (Raiz Internacional).
* A instalação desse certificado pode ocorrer na Secretaria do TRE-BA, em Salvador, apenas se não for possível a instalação remota.</v>
      </c>
      <c r="D7" s="30" t="str">
        <f>Item4!E3</f>
        <v>unidade</v>
      </c>
      <c r="E7" s="30">
        <f>Item4!F3</f>
        <v>10</v>
      </c>
      <c r="F7" s="35">
        <f>Item4!D22</f>
        <v>1851.335</v>
      </c>
      <c r="G7" s="32">
        <f t="shared" si="0"/>
        <v>18513.399999999998</v>
      </c>
      <c r="H7" s="40" t="str">
        <f t="shared" si="1"/>
        <v/>
      </c>
    </row>
    <row r="8" spans="1:8" ht="15.75" x14ac:dyDescent="0.25">
      <c r="B8" s="73" t="s">
        <v>32</v>
      </c>
      <c r="C8" s="73"/>
      <c r="D8" s="73"/>
      <c r="E8" s="73"/>
      <c r="F8" s="73"/>
      <c r="G8" s="33">
        <f>SUM(G5:G7)</f>
        <v>104001.86</v>
      </c>
    </row>
  </sheetData>
  <mergeCells count="4">
    <mergeCell ref="B1:G1"/>
    <mergeCell ref="B8:F8"/>
    <mergeCell ref="B5:F5"/>
    <mergeCell ref="A3:A5"/>
  </mergeCells>
  <pageMargins left="0.51181102362204722" right="0.51181102362204722" top="0.78740157480314965" bottom="0.78740157480314965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Item4</vt:lpstr>
      <vt:lpstr>TOTAL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lastPrinted>2019-05-10T14:05:04Z</cp:lastPrinted>
  <dcterms:created xsi:type="dcterms:W3CDTF">2019-01-16T20:04:04Z</dcterms:created>
  <dcterms:modified xsi:type="dcterms:W3CDTF">2019-11-14T21:31:35Z</dcterms:modified>
</cp:coreProperties>
</file>