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10035" firstSheet="2" activeTab="13"/>
  </bookViews>
  <sheets>
    <sheet name="AuxArq" sheetId="1" r:id="rId1"/>
    <sheet name="AuxRot" sheetId="2" r:id="rId2"/>
    <sheet name="AuxInf" sheetId="3" r:id="rId3"/>
    <sheet name="Telef" sheetId="4" r:id="rId4"/>
    <sheet name="Super" sheetId="5" r:id="rId5"/>
    <sheet name="AuxSuper" sheetId="6" r:id="rId6"/>
    <sheet name="AuxRotEx" sheetId="7" r:id="rId7"/>
    <sheet name="AuxInfEx" sheetId="8" r:id="rId8"/>
    <sheet name="TelefEx" sheetId="9" r:id="rId9"/>
    <sheet name="SuperEx" sheetId="10" r:id="rId10"/>
    <sheet name="AuxSuperEx" sheetId="11" r:id="rId11"/>
    <sheet name="HExtraAnE" sheetId="12" r:id="rId12"/>
    <sheet name="HExtraAE" sheetId="14" r:id="rId13"/>
    <sheet name="Total" sheetId="13" r:id="rId14"/>
  </sheets>
  <calcPr calcId="145621"/>
</workbook>
</file>

<file path=xl/calcChain.xml><?xml version="1.0" encoding="utf-8"?>
<calcChain xmlns="http://schemas.openxmlformats.org/spreadsheetml/2006/main">
  <c r="D64" i="3" l="1"/>
  <c r="D64" i="5"/>
  <c r="D64" i="6"/>
  <c r="D64" i="7"/>
  <c r="D64" i="8"/>
  <c r="D64" i="10"/>
  <c r="D64" i="11"/>
  <c r="D64" i="2"/>
  <c r="D64" i="1"/>
  <c r="E54" i="14" l="1"/>
  <c r="E53" i="14"/>
  <c r="E50" i="14"/>
  <c r="D50" i="14"/>
  <c r="C50" i="14"/>
  <c r="A47" i="14"/>
  <c r="E43" i="14"/>
  <c r="E42" i="14"/>
  <c r="E39" i="14"/>
  <c r="D39" i="14"/>
  <c r="C39" i="14"/>
  <c r="A36" i="14"/>
  <c r="E32" i="14"/>
  <c r="E31" i="14"/>
  <c r="E28" i="14"/>
  <c r="D28" i="14"/>
  <c r="C28" i="14"/>
  <c r="A25" i="14"/>
  <c r="E21" i="14"/>
  <c r="E20" i="14"/>
  <c r="E17" i="14"/>
  <c r="D17" i="14"/>
  <c r="C17" i="14"/>
  <c r="A14" i="14"/>
  <c r="E10" i="14"/>
  <c r="E9" i="14"/>
  <c r="E6" i="14"/>
  <c r="D6" i="14"/>
  <c r="C6" i="14"/>
  <c r="A3" i="14"/>
  <c r="D63" i="2" l="1"/>
  <c r="D68" i="2" s="1"/>
  <c r="D63" i="3"/>
  <c r="D68" i="3" s="1"/>
  <c r="D63" i="4"/>
  <c r="D68" i="4" s="1"/>
  <c r="D63" i="5"/>
  <c r="D68" i="5" s="1"/>
  <c r="D63" i="6"/>
  <c r="D68" i="6" s="1"/>
  <c r="D63" i="7"/>
  <c r="D68" i="7" s="1"/>
  <c r="D63" i="8"/>
  <c r="D68" i="8" s="1"/>
  <c r="D63" i="9"/>
  <c r="D68" i="9" s="1"/>
  <c r="D63" i="10"/>
  <c r="D68" i="10" s="1"/>
  <c r="D63" i="11"/>
  <c r="D68" i="11" s="1"/>
  <c r="D63" i="1"/>
  <c r="D68" i="1" s="1"/>
  <c r="D129" i="3"/>
  <c r="D129" i="4"/>
  <c r="D129" i="5"/>
  <c r="D129" i="6"/>
  <c r="D129" i="7"/>
  <c r="D129" i="8"/>
  <c r="D129" i="9"/>
  <c r="D129" i="10"/>
  <c r="D129" i="11"/>
  <c r="D129" i="2"/>
  <c r="D129" i="1"/>
  <c r="C102" i="7"/>
  <c r="C101" i="7"/>
  <c r="C100" i="7"/>
  <c r="C99" i="7"/>
  <c r="C98" i="7"/>
  <c r="C88" i="7"/>
  <c r="C87" i="7"/>
  <c r="C86" i="7"/>
  <c r="C85" i="7"/>
  <c r="C83" i="7"/>
  <c r="C102" i="8"/>
  <c r="C101" i="8"/>
  <c r="C100" i="8"/>
  <c r="C99" i="8"/>
  <c r="C98" i="8"/>
  <c r="C88" i="8"/>
  <c r="C87" i="8"/>
  <c r="C86" i="8"/>
  <c r="C85" i="8"/>
  <c r="C83" i="8"/>
  <c r="C102" i="9"/>
  <c r="C101" i="9"/>
  <c r="C100" i="9"/>
  <c r="C99" i="9"/>
  <c r="C98" i="9"/>
  <c r="C88" i="9"/>
  <c r="C87" i="9"/>
  <c r="C86" i="9"/>
  <c r="C85" i="9"/>
  <c r="C83" i="9"/>
  <c r="C102" i="10"/>
  <c r="C101" i="10"/>
  <c r="C100" i="10"/>
  <c r="C99" i="10"/>
  <c r="C98" i="10"/>
  <c r="C88" i="10"/>
  <c r="C87" i="10"/>
  <c r="C86" i="10"/>
  <c r="C85" i="10"/>
  <c r="C83" i="10"/>
  <c r="C102" i="11"/>
  <c r="C101" i="11"/>
  <c r="C100" i="11"/>
  <c r="C98" i="11"/>
  <c r="C88" i="11"/>
  <c r="C86" i="11"/>
  <c r="C85" i="11"/>
  <c r="C83" i="11"/>
  <c r="B23" i="13" l="1"/>
  <c r="B22" i="13"/>
  <c r="B21" i="13"/>
  <c r="B20" i="13"/>
  <c r="B19" i="13"/>
  <c r="B13" i="13"/>
  <c r="B12" i="13"/>
  <c r="B11" i="13"/>
  <c r="B10" i="13"/>
  <c r="B9" i="13"/>
  <c r="B8" i="13"/>
  <c r="E50" i="12" l="1"/>
  <c r="D50" i="12"/>
  <c r="C50" i="12"/>
  <c r="D39" i="12"/>
  <c r="C39" i="12"/>
  <c r="E39" i="12"/>
  <c r="E28" i="12"/>
  <c r="D28" i="12"/>
  <c r="C28" i="12"/>
  <c r="E54" i="12"/>
  <c r="E53" i="12"/>
  <c r="E43" i="12"/>
  <c r="E42" i="12"/>
  <c r="E32" i="12"/>
  <c r="E31" i="12"/>
  <c r="E20" i="12"/>
  <c r="E21" i="12"/>
  <c r="E10" i="12"/>
  <c r="E9" i="12"/>
  <c r="E17" i="12"/>
  <c r="D17" i="12"/>
  <c r="C17" i="12"/>
  <c r="E6" i="12"/>
  <c r="D6" i="12"/>
  <c r="C6" i="12"/>
  <c r="A47" i="12"/>
  <c r="A36" i="12"/>
  <c r="A25" i="12"/>
  <c r="A14" i="12"/>
  <c r="A3" i="12"/>
  <c r="D154" i="11" l="1"/>
  <c r="C137" i="11"/>
  <c r="C144" i="11" s="1"/>
  <c r="C99" i="11"/>
  <c r="D76" i="11"/>
  <c r="C57" i="11"/>
  <c r="C87" i="11" s="1"/>
  <c r="C42" i="11"/>
  <c r="C41" i="11"/>
  <c r="C43" i="11" s="1"/>
  <c r="D33" i="11"/>
  <c r="D154" i="10"/>
  <c r="C137" i="10"/>
  <c r="C144" i="10" s="1"/>
  <c r="D76" i="10"/>
  <c r="C57" i="10"/>
  <c r="C42" i="10"/>
  <c r="C41" i="10"/>
  <c r="C43" i="10" s="1"/>
  <c r="D33" i="10"/>
  <c r="D154" i="9"/>
  <c r="C137" i="9"/>
  <c r="C144" i="9" s="1"/>
  <c r="D76" i="9"/>
  <c r="C57" i="9"/>
  <c r="C42" i="9"/>
  <c r="C41" i="9"/>
  <c r="C43" i="9" s="1"/>
  <c r="D33" i="9"/>
  <c r="D154" i="8"/>
  <c r="C137" i="8"/>
  <c r="C144" i="8" s="1"/>
  <c r="D76" i="8"/>
  <c r="C57" i="8"/>
  <c r="C42" i="8"/>
  <c r="C41" i="8"/>
  <c r="C43" i="8" s="1"/>
  <c r="D33" i="8"/>
  <c r="D154" i="7"/>
  <c r="C137" i="7"/>
  <c r="C144" i="7" s="1"/>
  <c r="D76" i="7"/>
  <c r="C57" i="7"/>
  <c r="C42" i="7"/>
  <c r="C41" i="7"/>
  <c r="C43" i="7" s="1"/>
  <c r="D33" i="7"/>
  <c r="D154" i="6"/>
  <c r="C137" i="6"/>
  <c r="C144" i="6" s="1"/>
  <c r="C102" i="6"/>
  <c r="C101" i="6"/>
  <c r="C100" i="6"/>
  <c r="C99" i="6"/>
  <c r="C98" i="6"/>
  <c r="C88" i="6"/>
  <c r="C86" i="6"/>
  <c r="C85" i="6"/>
  <c r="D83" i="6"/>
  <c r="D84" i="6" s="1"/>
  <c r="C83" i="6"/>
  <c r="D76" i="6"/>
  <c r="C57" i="6"/>
  <c r="C87" i="6" s="1"/>
  <c r="C42" i="6"/>
  <c r="C41" i="6"/>
  <c r="D33" i="6"/>
  <c r="D154" i="5"/>
  <c r="C137" i="5"/>
  <c r="C144" i="5" s="1"/>
  <c r="C102" i="5"/>
  <c r="C101" i="5"/>
  <c r="C100" i="5"/>
  <c r="C99" i="5"/>
  <c r="C98" i="5"/>
  <c r="C88" i="5"/>
  <c r="C86" i="5"/>
  <c r="C85" i="5"/>
  <c r="C83" i="5"/>
  <c r="D76" i="5"/>
  <c r="C57" i="5"/>
  <c r="C87" i="5" s="1"/>
  <c r="C42" i="5"/>
  <c r="C41" i="5"/>
  <c r="C43" i="5" s="1"/>
  <c r="D33" i="5"/>
  <c r="D154" i="4"/>
  <c r="C144" i="4"/>
  <c r="C137" i="4"/>
  <c r="C102" i="4"/>
  <c r="C101" i="4"/>
  <c r="C100" i="4"/>
  <c r="C99" i="4"/>
  <c r="C98" i="4"/>
  <c r="C88" i="4"/>
  <c r="C86" i="4"/>
  <c r="C85" i="4"/>
  <c r="C83" i="4"/>
  <c r="D76" i="4"/>
  <c r="C57" i="4"/>
  <c r="C87" i="4" s="1"/>
  <c r="C42" i="4"/>
  <c r="C41" i="4"/>
  <c r="C43" i="4" s="1"/>
  <c r="D33" i="4"/>
  <c r="D41" i="4" s="1"/>
  <c r="D154" i="3"/>
  <c r="C137" i="3"/>
  <c r="C144" i="3" s="1"/>
  <c r="C102" i="3"/>
  <c r="C101" i="3"/>
  <c r="C100" i="3"/>
  <c r="C99" i="3"/>
  <c r="C98" i="3"/>
  <c r="C88" i="3"/>
  <c r="C86" i="3"/>
  <c r="C85" i="3"/>
  <c r="C83" i="3"/>
  <c r="D76" i="3"/>
  <c r="C57" i="3"/>
  <c r="C87" i="3" s="1"/>
  <c r="C42" i="3"/>
  <c r="C41" i="3"/>
  <c r="C43" i="3" s="1"/>
  <c r="D33" i="3"/>
  <c r="D154" i="2"/>
  <c r="C137" i="2"/>
  <c r="C144" i="2" s="1"/>
  <c r="C102" i="2"/>
  <c r="C101" i="2"/>
  <c r="C100" i="2"/>
  <c r="C99" i="2"/>
  <c r="C98" i="2"/>
  <c r="C88" i="2"/>
  <c r="C86" i="2"/>
  <c r="C85" i="2"/>
  <c r="C83" i="2"/>
  <c r="D76" i="2"/>
  <c r="C57" i="2"/>
  <c r="C87" i="2" s="1"/>
  <c r="C42" i="2"/>
  <c r="C41" i="2"/>
  <c r="C43" i="2" s="1"/>
  <c r="D33" i="2"/>
  <c r="A18" i="12" l="1"/>
  <c r="A18" i="14"/>
  <c r="D88" i="5"/>
  <c r="A7" i="14"/>
  <c r="A51" i="12"/>
  <c r="A51" i="14"/>
  <c r="A40" i="12"/>
  <c r="A40" i="14"/>
  <c r="D41" i="6"/>
  <c r="D88" i="6"/>
  <c r="D150" i="10"/>
  <c r="D83" i="10"/>
  <c r="D88" i="10"/>
  <c r="D85" i="10"/>
  <c r="D86" i="10"/>
  <c r="D87" i="10" s="1"/>
  <c r="D86" i="6"/>
  <c r="D87" i="6" s="1"/>
  <c r="D150" i="6"/>
  <c r="B40" i="12"/>
  <c r="C40" i="12" s="1"/>
  <c r="D40" i="12" s="1"/>
  <c r="E40" i="12" s="1"/>
  <c r="D150" i="7"/>
  <c r="D85" i="7"/>
  <c r="D86" i="7"/>
  <c r="D87" i="7" s="1"/>
  <c r="D83" i="7"/>
  <c r="D84" i="7" s="1"/>
  <c r="D88" i="7"/>
  <c r="D86" i="8"/>
  <c r="D87" i="8" s="1"/>
  <c r="D85" i="8"/>
  <c r="D83" i="8"/>
  <c r="D84" i="8" s="1"/>
  <c r="D88" i="8"/>
  <c r="B51" i="12"/>
  <c r="C51" i="12" s="1"/>
  <c r="D41" i="5"/>
  <c r="D150" i="5"/>
  <c r="A7" i="12"/>
  <c r="D86" i="5"/>
  <c r="D87" i="5" s="1"/>
  <c r="D88" i="4"/>
  <c r="D88" i="9"/>
  <c r="D86" i="9"/>
  <c r="D87" i="9" s="1"/>
  <c r="D83" i="9"/>
  <c r="D85" i="9"/>
  <c r="D86" i="4"/>
  <c r="D87" i="4" s="1"/>
  <c r="D41" i="10"/>
  <c r="D83" i="11"/>
  <c r="D150" i="11"/>
  <c r="D42" i="9"/>
  <c r="D41" i="11"/>
  <c r="D86" i="11"/>
  <c r="D87" i="11" s="1"/>
  <c r="D88" i="11"/>
  <c r="D150" i="9"/>
  <c r="D42" i="10"/>
  <c r="D41" i="9"/>
  <c r="D42" i="11"/>
  <c r="D85" i="11"/>
  <c r="D42" i="5"/>
  <c r="D43" i="5" s="1"/>
  <c r="D85" i="5"/>
  <c r="D41" i="7"/>
  <c r="D150" i="8"/>
  <c r="D83" i="5"/>
  <c r="D42" i="6"/>
  <c r="D43" i="6" s="1"/>
  <c r="D85" i="6"/>
  <c r="D41" i="8"/>
  <c r="C43" i="6"/>
  <c r="D42" i="7"/>
  <c r="D42" i="8"/>
  <c r="D85" i="3"/>
  <c r="D83" i="3"/>
  <c r="D150" i="3"/>
  <c r="D42" i="4"/>
  <c r="D43" i="4" s="1"/>
  <c r="D50" i="4" s="1"/>
  <c r="D85" i="4"/>
  <c r="D41" i="3"/>
  <c r="D86" i="3"/>
  <c r="D87" i="3" s="1"/>
  <c r="D88" i="3"/>
  <c r="D83" i="4"/>
  <c r="D150" i="4"/>
  <c r="D42" i="3"/>
  <c r="D85" i="2"/>
  <c r="D83" i="2"/>
  <c r="D150" i="2"/>
  <c r="D88" i="2"/>
  <c r="D42" i="2"/>
  <c r="D41" i="2"/>
  <c r="D43" i="2" s="1"/>
  <c r="D74" i="2" s="1"/>
  <c r="D86" i="2"/>
  <c r="D87" i="2" s="1"/>
  <c r="C137" i="1"/>
  <c r="C144" i="1"/>
  <c r="C102" i="1"/>
  <c r="C101" i="1"/>
  <c r="C100" i="1"/>
  <c r="C99" i="1"/>
  <c r="C98" i="1"/>
  <c r="C88" i="1"/>
  <c r="C87" i="1"/>
  <c r="C86" i="1"/>
  <c r="C85" i="1"/>
  <c r="C83" i="1"/>
  <c r="C43" i="1"/>
  <c r="C42" i="1"/>
  <c r="C41" i="1"/>
  <c r="B18" i="12" l="1"/>
  <c r="C18" i="12" s="1"/>
  <c r="B18" i="14"/>
  <c r="C18" i="14" s="1"/>
  <c r="B7" i="14"/>
  <c r="C7" i="14"/>
  <c r="D43" i="8"/>
  <c r="D74" i="8" s="1"/>
  <c r="B51" i="14"/>
  <c r="C51" i="14" s="1"/>
  <c r="B40" i="14"/>
  <c r="C40" i="14" s="1"/>
  <c r="F40" i="12"/>
  <c r="C42" i="12" s="1"/>
  <c r="F42" i="12" s="1"/>
  <c r="D43" i="10"/>
  <c r="D74" i="10" s="1"/>
  <c r="C43" i="12"/>
  <c r="F43" i="12" s="1"/>
  <c r="D18" i="12"/>
  <c r="D84" i="10"/>
  <c r="D89" i="10" s="1"/>
  <c r="D152" i="10" s="1"/>
  <c r="D89" i="6"/>
  <c r="D152" i="6" s="1"/>
  <c r="D89" i="7"/>
  <c r="D152" i="7" s="1"/>
  <c r="D53" i="2"/>
  <c r="D51" i="12"/>
  <c r="E51" i="12" s="1"/>
  <c r="D89" i="8"/>
  <c r="D152" i="8" s="1"/>
  <c r="B7" i="12"/>
  <c r="C7" i="12" s="1"/>
  <c r="D84" i="9"/>
  <c r="D89" i="9" s="1"/>
  <c r="D152" i="9" s="1"/>
  <c r="D84" i="11"/>
  <c r="D89" i="11" s="1"/>
  <c r="D152" i="11" s="1"/>
  <c r="D43" i="9"/>
  <c r="D43" i="11"/>
  <c r="D56" i="6"/>
  <c r="D52" i="6"/>
  <c r="D55" i="6"/>
  <c r="D51" i="6"/>
  <c r="D74" i="6"/>
  <c r="D53" i="6"/>
  <c r="D50" i="6"/>
  <c r="D54" i="6"/>
  <c r="D49" i="6"/>
  <c r="D56" i="5"/>
  <c r="D52" i="5"/>
  <c r="D53" i="5"/>
  <c r="D74" i="5"/>
  <c r="D49" i="5"/>
  <c r="D54" i="5"/>
  <c r="D51" i="5"/>
  <c r="D55" i="5"/>
  <c r="D50" i="5"/>
  <c r="D84" i="5"/>
  <c r="D89" i="5" s="1"/>
  <c r="D152" i="5" s="1"/>
  <c r="D55" i="8"/>
  <c r="D53" i="8"/>
  <c r="D43" i="7"/>
  <c r="D84" i="4"/>
  <c r="D89" i="4" s="1"/>
  <c r="D152" i="4" s="1"/>
  <c r="D43" i="3"/>
  <c r="D53" i="4"/>
  <c r="D56" i="4"/>
  <c r="D52" i="4"/>
  <c r="D74" i="4"/>
  <c r="D49" i="4"/>
  <c r="D55" i="4"/>
  <c r="D84" i="3"/>
  <c r="D89" i="3" s="1"/>
  <c r="D152" i="3" s="1"/>
  <c r="D51" i="4"/>
  <c r="D54" i="4"/>
  <c r="D56" i="2"/>
  <c r="D50" i="2"/>
  <c r="D49" i="2"/>
  <c r="D84" i="2"/>
  <c r="D89" i="2" s="1"/>
  <c r="D152" i="2" s="1"/>
  <c r="D54" i="2"/>
  <c r="D55" i="2"/>
  <c r="D52" i="2"/>
  <c r="D51" i="2"/>
  <c r="D154" i="1"/>
  <c r="D76" i="1"/>
  <c r="C57" i="1"/>
  <c r="D33" i="1"/>
  <c r="A29" i="14" s="1"/>
  <c r="E18" i="12" l="1"/>
  <c r="D18" i="14"/>
  <c r="E18" i="14" s="1"/>
  <c r="F18" i="14" s="1"/>
  <c r="F18" i="12"/>
  <c r="C21" i="12" s="1"/>
  <c r="F21" i="12" s="1"/>
  <c r="D55" i="10"/>
  <c r="D52" i="10"/>
  <c r="D54" i="10"/>
  <c r="D56" i="10"/>
  <c r="D51" i="10"/>
  <c r="D49" i="10"/>
  <c r="D53" i="10"/>
  <c r="D57" i="10" s="1"/>
  <c r="D75" i="10" s="1"/>
  <c r="D77" i="10" s="1"/>
  <c r="D50" i="10"/>
  <c r="F7" i="14"/>
  <c r="D7" i="14"/>
  <c r="E7" i="14" s="1"/>
  <c r="D56" i="8"/>
  <c r="D54" i="8"/>
  <c r="D51" i="8"/>
  <c r="D52" i="8"/>
  <c r="D50" i="8"/>
  <c r="D57" i="8" s="1"/>
  <c r="D75" i="8" s="1"/>
  <c r="D77" i="8" s="1"/>
  <c r="D103" i="8" s="1"/>
  <c r="D49" i="8"/>
  <c r="F51" i="12"/>
  <c r="D51" i="14"/>
  <c r="E51" i="14" s="1"/>
  <c r="D40" i="14"/>
  <c r="E40" i="14" s="1"/>
  <c r="F40" i="14" s="1"/>
  <c r="B29" i="14"/>
  <c r="C29" i="14" s="1"/>
  <c r="F44" i="12"/>
  <c r="C20" i="12"/>
  <c r="F20" i="12" s="1"/>
  <c r="A29" i="12"/>
  <c r="D86" i="1"/>
  <c r="D87" i="1" s="1"/>
  <c r="D83" i="1"/>
  <c r="D84" i="1" s="1"/>
  <c r="D85" i="1"/>
  <c r="D7" i="12"/>
  <c r="D74" i="9"/>
  <c r="D50" i="9"/>
  <c r="D56" i="9"/>
  <c r="D54" i="9"/>
  <c r="D51" i="9"/>
  <c r="D53" i="9"/>
  <c r="D55" i="9"/>
  <c r="D49" i="9"/>
  <c r="D52" i="9"/>
  <c r="D74" i="11"/>
  <c r="D51" i="11"/>
  <c r="D54" i="11"/>
  <c r="D55" i="11"/>
  <c r="D52" i="11"/>
  <c r="D49" i="11"/>
  <c r="D50" i="11"/>
  <c r="D56" i="11"/>
  <c r="D53" i="11"/>
  <c r="D74" i="7"/>
  <c r="D53" i="7"/>
  <c r="D54" i="7"/>
  <c r="D55" i="7"/>
  <c r="D56" i="7"/>
  <c r="D50" i="7"/>
  <c r="D51" i="7"/>
  <c r="D52" i="7"/>
  <c r="D49" i="7"/>
  <c r="D57" i="5"/>
  <c r="D75" i="5" s="1"/>
  <c r="D77" i="5" s="1"/>
  <c r="D110" i="5" s="1"/>
  <c r="D57" i="6"/>
  <c r="D75" i="6" s="1"/>
  <c r="D77" i="6" s="1"/>
  <c r="D110" i="6" s="1"/>
  <c r="D57" i="4"/>
  <c r="D75" i="4" s="1"/>
  <c r="D77" i="4" s="1"/>
  <c r="D110" i="4" s="1"/>
  <c r="D74" i="3"/>
  <c r="D53" i="3"/>
  <c r="D49" i="3"/>
  <c r="D50" i="3"/>
  <c r="D52" i="3"/>
  <c r="D54" i="3"/>
  <c r="D56" i="3"/>
  <c r="D51" i="3"/>
  <c r="D55" i="3"/>
  <c r="D57" i="2"/>
  <c r="D75" i="2" s="1"/>
  <c r="D77" i="2" s="1"/>
  <c r="D110" i="2" s="1"/>
  <c r="D150" i="1"/>
  <c r="D42" i="1"/>
  <c r="D88" i="1"/>
  <c r="D41" i="1"/>
  <c r="C20" i="14" l="1"/>
  <c r="F20" i="14" s="1"/>
  <c r="C21" i="14"/>
  <c r="F21" i="14" s="1"/>
  <c r="C10" i="14"/>
  <c r="F10" i="14" s="1"/>
  <c r="C9" i="14"/>
  <c r="F9" i="14" s="1"/>
  <c r="E7" i="12"/>
  <c r="F7" i="12" s="1"/>
  <c r="F51" i="14"/>
  <c r="C42" i="14"/>
  <c r="F42" i="14" s="1"/>
  <c r="F44" i="14" s="1"/>
  <c r="C43" i="14"/>
  <c r="F43" i="14" s="1"/>
  <c r="D29" i="14"/>
  <c r="E29" i="14" s="1"/>
  <c r="F29" i="14" s="1"/>
  <c r="F22" i="12"/>
  <c r="D100" i="8"/>
  <c r="D110" i="8"/>
  <c r="D111" i="8" s="1"/>
  <c r="D118" i="8" s="1"/>
  <c r="D102" i="8"/>
  <c r="D151" i="8"/>
  <c r="D98" i="8"/>
  <c r="D101" i="8"/>
  <c r="D99" i="8"/>
  <c r="B29" i="12"/>
  <c r="C29" i="12" s="1"/>
  <c r="C53" i="12"/>
  <c r="F53" i="12" s="1"/>
  <c r="C54" i="12"/>
  <c r="F54" i="12" s="1"/>
  <c r="D110" i="10"/>
  <c r="D111" i="10" s="1"/>
  <c r="D118" i="10" s="1"/>
  <c r="D99" i="10"/>
  <c r="D103" i="10"/>
  <c r="D102" i="10"/>
  <c r="D98" i="10"/>
  <c r="D100" i="10"/>
  <c r="D101" i="10"/>
  <c r="D57" i="11"/>
  <c r="D75" i="11" s="1"/>
  <c r="D77" i="11" s="1"/>
  <c r="D110" i="11" s="1"/>
  <c r="D57" i="9"/>
  <c r="D75" i="9" s="1"/>
  <c r="D77" i="9" s="1"/>
  <c r="D151" i="10"/>
  <c r="D151" i="6"/>
  <c r="D103" i="6"/>
  <c r="D102" i="6"/>
  <c r="D100" i="6"/>
  <c r="D98" i="6"/>
  <c r="D99" i="6"/>
  <c r="D111" i="6"/>
  <c r="D118" i="6" s="1"/>
  <c r="D101" i="6"/>
  <c r="D151" i="5"/>
  <c r="D103" i="5"/>
  <c r="D99" i="5"/>
  <c r="D101" i="5"/>
  <c r="D98" i="5"/>
  <c r="D111" i="5"/>
  <c r="D118" i="5" s="1"/>
  <c r="D100" i="5"/>
  <c r="D102" i="5"/>
  <c r="D57" i="7"/>
  <c r="D75" i="7" s="1"/>
  <c r="D77" i="7" s="1"/>
  <c r="D101" i="4"/>
  <c r="D151" i="4"/>
  <c r="D99" i="4"/>
  <c r="D98" i="4"/>
  <c r="D103" i="4"/>
  <c r="D100" i="4"/>
  <c r="D111" i="4"/>
  <c r="D118" i="4" s="1"/>
  <c r="D102" i="4"/>
  <c r="D57" i="3"/>
  <c r="D75" i="3" s="1"/>
  <c r="D77" i="3" s="1"/>
  <c r="D110" i="3" s="1"/>
  <c r="D151" i="2"/>
  <c r="D100" i="2"/>
  <c r="D99" i="2"/>
  <c r="D111" i="2"/>
  <c r="D118" i="2" s="1"/>
  <c r="D102" i="2"/>
  <c r="D103" i="2"/>
  <c r="D101" i="2"/>
  <c r="D98" i="2"/>
  <c r="D43" i="1"/>
  <c r="D89" i="1"/>
  <c r="F22" i="14" l="1"/>
  <c r="C9" i="12"/>
  <c r="F9" i="12" s="1"/>
  <c r="C10" i="12"/>
  <c r="F10" i="12" s="1"/>
  <c r="F11" i="14"/>
  <c r="C54" i="14"/>
  <c r="F54" i="14" s="1"/>
  <c r="C53" i="14"/>
  <c r="F53" i="14" s="1"/>
  <c r="F55" i="14" s="1"/>
  <c r="C31" i="14"/>
  <c r="F31" i="14" s="1"/>
  <c r="C32" i="14"/>
  <c r="F32" i="14" s="1"/>
  <c r="D104" i="8"/>
  <c r="D117" i="8" s="1"/>
  <c r="D119" i="8" s="1"/>
  <c r="D153" i="8" s="1"/>
  <c r="D155" i="8" s="1"/>
  <c r="D135" i="8" s="1"/>
  <c r="D29" i="12"/>
  <c r="E29" i="12" s="1"/>
  <c r="D74" i="1"/>
  <c r="D56" i="1"/>
  <c r="D49" i="1"/>
  <c r="D53" i="1"/>
  <c r="D51" i="1"/>
  <c r="D50" i="1"/>
  <c r="D55" i="1"/>
  <c r="D52" i="1"/>
  <c r="D54" i="1"/>
  <c r="F55" i="12"/>
  <c r="F11" i="12"/>
  <c r="D110" i="7"/>
  <c r="D111" i="7" s="1"/>
  <c r="D118" i="7" s="1"/>
  <c r="D102" i="7"/>
  <c r="D101" i="7"/>
  <c r="D100" i="7"/>
  <c r="D99" i="7"/>
  <c r="D98" i="7"/>
  <c r="D103" i="7"/>
  <c r="D103" i="9"/>
  <c r="D100" i="9"/>
  <c r="D101" i="9"/>
  <c r="D102" i="9"/>
  <c r="D110" i="9"/>
  <c r="D98" i="9"/>
  <c r="D99" i="9"/>
  <c r="D151" i="9"/>
  <c r="D111" i="9"/>
  <c r="D118" i="9" s="1"/>
  <c r="D151" i="11"/>
  <c r="D100" i="11"/>
  <c r="D99" i="11"/>
  <c r="D111" i="11"/>
  <c r="D118" i="11" s="1"/>
  <c r="D98" i="11"/>
  <c r="D102" i="11"/>
  <c r="D103" i="11"/>
  <c r="D101" i="11"/>
  <c r="D104" i="10"/>
  <c r="D117" i="10" s="1"/>
  <c r="D119" i="10" s="1"/>
  <c r="D153" i="10" s="1"/>
  <c r="D155" i="10" s="1"/>
  <c r="D151" i="7"/>
  <c r="D104" i="5"/>
  <c r="D117" i="5" s="1"/>
  <c r="D119" i="5" s="1"/>
  <c r="D153" i="5" s="1"/>
  <c r="D155" i="5" s="1"/>
  <c r="D104" i="6"/>
  <c r="D117" i="6" s="1"/>
  <c r="D119" i="6" s="1"/>
  <c r="D153" i="6" s="1"/>
  <c r="D155" i="6" s="1"/>
  <c r="D151" i="3"/>
  <c r="D102" i="3"/>
  <c r="D103" i="3"/>
  <c r="D99" i="3"/>
  <c r="D101" i="3"/>
  <c r="D98" i="3"/>
  <c r="D111" i="3"/>
  <c r="D118" i="3" s="1"/>
  <c r="D100" i="3"/>
  <c r="D104" i="4"/>
  <c r="D117" i="4" s="1"/>
  <c r="D119" i="4" s="1"/>
  <c r="D153" i="4" s="1"/>
  <c r="D155" i="4" s="1"/>
  <c r="D104" i="2"/>
  <c r="D117" i="2" s="1"/>
  <c r="D119" i="2" s="1"/>
  <c r="D153" i="2" s="1"/>
  <c r="D155" i="2" s="1"/>
  <c r="D152" i="1"/>
  <c r="F29" i="12" l="1"/>
  <c r="C32" i="12" s="1"/>
  <c r="F32" i="12" s="1"/>
  <c r="F33" i="14"/>
  <c r="F57" i="14" s="1"/>
  <c r="F36" i="13" s="1"/>
  <c r="D57" i="1"/>
  <c r="D75" i="1" s="1"/>
  <c r="D77" i="1" s="1"/>
  <c r="D110" i="1" s="1"/>
  <c r="D111" i="1" s="1"/>
  <c r="D118" i="1" s="1"/>
  <c r="D104" i="3"/>
  <c r="D117" i="3" s="1"/>
  <c r="D119" i="3" s="1"/>
  <c r="D153" i="3" s="1"/>
  <c r="D155" i="3" s="1"/>
  <c r="D104" i="11"/>
  <c r="D117" i="11" s="1"/>
  <c r="D119" i="11" s="1"/>
  <c r="D153" i="11" s="1"/>
  <c r="D155" i="11" s="1"/>
  <c r="D135" i="10"/>
  <c r="D136" i="10"/>
  <c r="D137" i="10" s="1"/>
  <c r="D104" i="9"/>
  <c r="D117" i="9" s="1"/>
  <c r="D119" i="9" s="1"/>
  <c r="D153" i="9" s="1"/>
  <c r="D155" i="9" s="1"/>
  <c r="D135" i="6"/>
  <c r="D136" i="8"/>
  <c r="D135" i="5"/>
  <c r="D104" i="7"/>
  <c r="D117" i="7" s="1"/>
  <c r="D119" i="7" s="1"/>
  <c r="D153" i="7" s="1"/>
  <c r="D155" i="7" s="1"/>
  <c r="D135" i="4"/>
  <c r="D135" i="2"/>
  <c r="D136" i="2" s="1"/>
  <c r="D137" i="2" s="1"/>
  <c r="C31" i="12" l="1"/>
  <c r="F31" i="12" s="1"/>
  <c r="F33" i="12" s="1"/>
  <c r="F57" i="12" s="1"/>
  <c r="F29" i="13" s="1"/>
  <c r="D151" i="1"/>
  <c r="D99" i="1"/>
  <c r="D101" i="1"/>
  <c r="D102" i="1"/>
  <c r="D100" i="1"/>
  <c r="D98" i="1"/>
  <c r="D103" i="1"/>
  <c r="D137" i="8"/>
  <c r="D144" i="8" s="1"/>
  <c r="D156" i="8" s="1"/>
  <c r="D157" i="8" s="1"/>
  <c r="D135" i="9"/>
  <c r="D135" i="11"/>
  <c r="D144" i="10"/>
  <c r="D156" i="10" s="1"/>
  <c r="D157" i="10" s="1"/>
  <c r="C22" i="13" s="1"/>
  <c r="D22" i="13" s="1"/>
  <c r="F22" i="13" s="1"/>
  <c r="D135" i="7"/>
  <c r="D136" i="5"/>
  <c r="D137" i="5" s="1"/>
  <c r="D136" i="6"/>
  <c r="D137" i="6" s="1"/>
  <c r="D135" i="3"/>
  <c r="D136" i="3" s="1"/>
  <c r="D137" i="3" s="1"/>
  <c r="D136" i="4"/>
  <c r="D144" i="2"/>
  <c r="D156" i="2" s="1"/>
  <c r="D157" i="2" s="1"/>
  <c r="C9" i="13" s="1"/>
  <c r="D9" i="13" s="1"/>
  <c r="F9" i="13" s="1"/>
  <c r="D104" i="1" l="1"/>
  <c r="D117" i="1" s="1"/>
  <c r="D119" i="1" s="1"/>
  <c r="D153" i="1" s="1"/>
  <c r="D155" i="1" s="1"/>
  <c r="D135" i="1" s="1"/>
  <c r="D136" i="1" s="1"/>
  <c r="D137" i="1" s="1"/>
  <c r="C20" i="13"/>
  <c r="D20" i="13" s="1"/>
  <c r="F20" i="13" s="1"/>
  <c r="D141" i="8"/>
  <c r="D142" i="8"/>
  <c r="D140" i="8"/>
  <c r="D138" i="8"/>
  <c r="D139" i="8"/>
  <c r="D143" i="8"/>
  <c r="D136" i="11"/>
  <c r="D137" i="11" s="1"/>
  <c r="D142" i="10"/>
  <c r="D138" i="10"/>
  <c r="D141" i="10"/>
  <c r="D140" i="10"/>
  <c r="D143" i="10"/>
  <c r="D139" i="10"/>
  <c r="D136" i="9"/>
  <c r="D137" i="9" s="1"/>
  <c r="D144" i="9" s="1"/>
  <c r="D156" i="9" s="1"/>
  <c r="D157" i="9" s="1"/>
  <c r="C21" i="13" s="1"/>
  <c r="D21" i="13" s="1"/>
  <c r="F21" i="13" s="1"/>
  <c r="D144" i="5"/>
  <c r="D156" i="5" s="1"/>
  <c r="D157" i="5" s="1"/>
  <c r="C12" i="13" s="1"/>
  <c r="D12" i="13" s="1"/>
  <c r="F12" i="13" s="1"/>
  <c r="D136" i="7"/>
  <c r="D144" i="6"/>
  <c r="D156" i="6" s="1"/>
  <c r="D157" i="6" s="1"/>
  <c r="C13" i="13" s="1"/>
  <c r="D13" i="13" s="1"/>
  <c r="F13" i="13" s="1"/>
  <c r="D137" i="4"/>
  <c r="D144" i="4" s="1"/>
  <c r="D156" i="4" s="1"/>
  <c r="D157" i="4" s="1"/>
  <c r="C11" i="13" s="1"/>
  <c r="D11" i="13" s="1"/>
  <c r="F11" i="13" s="1"/>
  <c r="D144" i="3"/>
  <c r="D156" i="3" s="1"/>
  <c r="D157" i="3" s="1"/>
  <c r="C10" i="13" s="1"/>
  <c r="D10" i="13" s="1"/>
  <c r="F10" i="13" s="1"/>
  <c r="D141" i="2"/>
  <c r="D140" i="2"/>
  <c r="D143" i="2"/>
  <c r="D139" i="2"/>
  <c r="D142" i="2"/>
  <c r="D138" i="2"/>
  <c r="D144" i="11" l="1"/>
  <c r="D156" i="11" s="1"/>
  <c r="D157" i="11" s="1"/>
  <c r="C23" i="13" s="1"/>
  <c r="D23" i="13" s="1"/>
  <c r="F23" i="13" s="1"/>
  <c r="D143" i="9"/>
  <c r="D139" i="9"/>
  <c r="D142" i="9"/>
  <c r="D138" i="9"/>
  <c r="D141" i="9"/>
  <c r="D140" i="9"/>
  <c r="D143" i="6"/>
  <c r="D139" i="6"/>
  <c r="D142" i="6"/>
  <c r="D138" i="6"/>
  <c r="D141" i="6"/>
  <c r="D140" i="6"/>
  <c r="D140" i="5"/>
  <c r="D143" i="5"/>
  <c r="D139" i="5"/>
  <c r="D142" i="5"/>
  <c r="D138" i="5"/>
  <c r="D141" i="5"/>
  <c r="D137" i="7"/>
  <c r="D144" i="7" s="1"/>
  <c r="D156" i="7" s="1"/>
  <c r="D157" i="7" s="1"/>
  <c r="C19" i="13" s="1"/>
  <c r="D19" i="13" s="1"/>
  <c r="F19" i="13" s="1"/>
  <c r="D143" i="4"/>
  <c r="D139" i="4"/>
  <c r="D142" i="4"/>
  <c r="D138" i="4"/>
  <c r="D141" i="4"/>
  <c r="D140" i="4"/>
  <c r="D141" i="3"/>
  <c r="D140" i="3"/>
  <c r="D143" i="3"/>
  <c r="D139" i="3"/>
  <c r="D142" i="3"/>
  <c r="D138" i="3"/>
  <c r="D144" i="1"/>
  <c r="D156" i="1" s="1"/>
  <c r="D157" i="1" s="1"/>
  <c r="D142" i="11" l="1"/>
  <c r="D141" i="11"/>
  <c r="D138" i="11"/>
  <c r="D139" i="11"/>
  <c r="D140" i="11"/>
  <c r="D143" i="11"/>
  <c r="D143" i="1"/>
  <c r="C8" i="13"/>
  <c r="D8" i="13" s="1"/>
  <c r="F8" i="13" s="1"/>
  <c r="F14" i="13" s="1"/>
  <c r="F24" i="13"/>
  <c r="F35" i="13" s="1"/>
  <c r="D142" i="7"/>
  <c r="D138" i="7"/>
  <c r="D141" i="7"/>
  <c r="D140" i="7"/>
  <c r="D143" i="7"/>
  <c r="D139" i="7"/>
  <c r="D139" i="1"/>
  <c r="D140" i="1"/>
  <c r="D138" i="1"/>
  <c r="D141" i="1"/>
  <c r="D142" i="1"/>
  <c r="F28" i="13" l="1"/>
  <c r="F30" i="13" s="1"/>
  <c r="F34" i="13"/>
  <c r="F37" i="13" s="1"/>
  <c r="F39" i="13" l="1"/>
</calcChain>
</file>

<file path=xl/sharedStrings.xml><?xml version="1.0" encoding="utf-8"?>
<sst xmlns="http://schemas.openxmlformats.org/spreadsheetml/2006/main" count="2305" uniqueCount="165">
  <si>
    <t>PLANILHA DE CUSTOS E FORMAÇÃO DE PREÇOS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</si>
  <si>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</si>
  <si>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</si>
  <si>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</si>
  <si>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</si>
  <si>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</si>
  <si>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</si>
  <si>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</si>
  <si>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</si>
  <si>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</si>
  <si>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</si>
  <si>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</si>
  <si>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</si>
  <si>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</si>
  <si>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G</t>
  </si>
  <si>
    <t>Outros (especificar)</t>
  </si>
  <si>
    <t>Total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</si>
  <si>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</si>
  <si>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</si>
  <si>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</si>
  <si>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</si>
  <si>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</si>
  <si>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</si>
  <si>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</si>
  <si>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</si>
  <si>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</si>
  <si>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</si>
  <si>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</si>
  <si>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</si>
  <si>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</si>
  <si>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</si>
  <si>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</si>
  <si>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F</t>
  </si>
  <si>
    <t>SEBRAE</t>
  </si>
  <si>
    <t>INCRA</t>
  </si>
  <si>
    <t>H</t>
  </si>
  <si>
    <t>FGTS</t>
  </si>
  <si>
    <t xml:space="preserve">Total </t>
  </si>
  <si>
    <t>Submódulo 2.3 - Benefícios Mensais e Diários.</t>
  </si>
  <si>
    <t>2.3</t>
  </si>
  <si>
    <t>Benefícios Mensais e Diários</t>
  </si>
  <si>
    <t>Transporte</t>
  </si>
  <si>
    <t>Auxílio-Refeição/Alimentação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</si>
  <si>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</si>
  <si>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</si>
  <si>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</si>
  <si>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</si>
  <si>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</si>
  <si>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</si>
  <si>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</si>
  <si>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</si>
  <si>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Multa do FGTS e contribuição social sobre o Aviso Prévio Trabalhado</t>
  </si>
  <si>
    <t>Módulo 4 - Custo de Reposição do Profissional Ausente</t>
  </si>
  <si>
    <t>4.1</t>
  </si>
  <si>
    <t>4.2</t>
  </si>
  <si>
    <t>Quadro-Resumo do Módulo 4 - Custo de Reposição do Profissional Ausente</t>
  </si>
  <si>
    <t>Custo de Reposição do Profissional Ausente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</si>
  <si>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</si>
  <si>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</si>
  <si>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</si>
  <si>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</si>
  <si>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</si>
  <si>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</si>
  <si>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</si>
  <si>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</si>
  <si>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</si>
  <si>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Tributos</t>
  </si>
  <si>
    <t>C.1. Tributos Federais (especificar)</t>
  </si>
  <si>
    <t>C.2. Tributos Estaduais (especificar)</t>
  </si>
  <si>
    <t>C.3. Tributos Municipais (especificar)</t>
  </si>
  <si>
    <t>2. QUADRO-RESUMO DO CUSTO POR EMPREGADO</t>
  </si>
  <si>
    <t>Mão de obra vinculada à execução contratual (valor por empregado)</t>
  </si>
  <si>
    <t>Módulo 6 – Custos Indiretos, Tributos e Lucro</t>
  </si>
  <si>
    <t xml:space="preserve">Valor Total por Empregado </t>
  </si>
  <si>
    <t>Dados complementares para composição dos custos referente à mão-de-obra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</si>
  <si>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</si>
  <si>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</si>
  <si>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</si>
  <si>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(dia/mês/ano)</t>
  </si>
  <si>
    <t>Submódulo 4.1 - Substituto nas Ausências Legais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</si>
  <si>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</si>
  <si>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</si>
  <si>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</si>
  <si>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</si>
  <si>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</si>
  <si>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</si>
  <si>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</si>
  <si>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Submódulo 4.2 - Substituto na Intrajornada</t>
  </si>
  <si>
    <t>Substituto na Intrajornada</t>
  </si>
  <si>
    <t>Substituto na cobertura de Intervalo para repouso e alimentação</t>
  </si>
  <si>
    <t>Discriminação dos Serviços</t>
  </si>
  <si>
    <t>Data de apresentação da proposta</t>
  </si>
  <si>
    <t>Município</t>
  </si>
  <si>
    <t>Ano do Acordo, Convenção ou Dissídio Coletivo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</si>
  <si>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</si>
  <si>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</si>
  <si>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</si>
  <si>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</si>
  <si>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</si>
  <si>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Classificação Brasileira de Ocupações (CBO)</t>
  </si>
  <si>
    <t>Incidência de GPS, FGTS e outras contribuições sobre o Aviso Prévio Trabalhado</t>
  </si>
  <si>
    <t>Subtotal (A + B +C+ D + E)</t>
  </si>
  <si>
    <t>C.1.A. PIS</t>
  </si>
  <si>
    <t>C.1.B. COFINS</t>
  </si>
  <si>
    <t>C.3.A. ISS</t>
  </si>
  <si>
    <t>Auxiliar de Arquivo</t>
  </si>
  <si>
    <t>posto de serviços</t>
  </si>
  <si>
    <t>1 empregado por posto</t>
  </si>
  <si>
    <t>Auxiliar de Rotinas Administrativas</t>
  </si>
  <si>
    <t>Auxiliar de Informática</t>
  </si>
  <si>
    <t>Telefonista</t>
  </si>
  <si>
    <t>Supervisor</t>
  </si>
  <si>
    <t>Auxiliar de Supervisão</t>
  </si>
  <si>
    <t>Auxiliar de Rotinas Administrativas - temporário por até 120 dias - tópico 3.1 do TR</t>
  </si>
  <si>
    <t>Auxiliar de Informática - temporário por até 120 dias - tópico 3.1 do TR</t>
  </si>
  <si>
    <t>Telefonista - temporário por até 150 dias - tópico 3.1 do TR</t>
  </si>
  <si>
    <t>Supervisor - temporário por até 120 dias - tópico 3.1 do TR</t>
  </si>
  <si>
    <t>Auxiliar de Supervisão - temporário por até 120 dias - tópico 3.1 do TR</t>
  </si>
  <si>
    <t>Remuneração</t>
  </si>
  <si>
    <t>Encargos</t>
  </si>
  <si>
    <t>Valor da hora normal</t>
  </si>
  <si>
    <t>Percentual de Acréscimo</t>
  </si>
  <si>
    <t>Valor da hora extra</t>
  </si>
  <si>
    <t>D.U. e Sáb.</t>
  </si>
  <si>
    <t>Domingos</t>
  </si>
  <si>
    <t>Total mensal estimado com horas extras</t>
  </si>
  <si>
    <t>nº de postos:</t>
  </si>
  <si>
    <t>QUADRO RESUMO - VALORES ESTIMADOS</t>
  </si>
  <si>
    <t>Valor mensal - tópico 3 do TR</t>
  </si>
  <si>
    <t>Postos regulares</t>
  </si>
  <si>
    <t>item</t>
  </si>
  <si>
    <t>serviços</t>
  </si>
  <si>
    <t>valor por empregado</t>
  </si>
  <si>
    <t>valor mensal do posto</t>
  </si>
  <si>
    <t>quantidade de postos</t>
  </si>
  <si>
    <t>valor mensal</t>
  </si>
  <si>
    <t>Valor total mensal - postos regulares</t>
  </si>
  <si>
    <t>Acréscimo temporário de postos  - tópico 3.1 do TR</t>
  </si>
  <si>
    <t>valor total do acréscimo</t>
  </si>
  <si>
    <t>Total com acréscimo temporário de postos</t>
  </si>
  <si>
    <t>ANO NÃO ELEITORAL</t>
  </si>
  <si>
    <t>Valor anual - postos regulares - tópico 3</t>
  </si>
  <si>
    <t>Total ano não eleitoral</t>
  </si>
  <si>
    <t>ANO ELEITORAL</t>
  </si>
  <si>
    <t>Acréscimo temporário de postos - tópico 3.1</t>
  </si>
  <si>
    <t>Total ano eleitoral</t>
  </si>
  <si>
    <t>Valor total estimado - por 24 meses</t>
  </si>
  <si>
    <t>Quantidade de horas suplementares mensais por posto</t>
  </si>
  <si>
    <t>Quantidades totais mensais</t>
  </si>
  <si>
    <t>Valores totais mensais</t>
  </si>
  <si>
    <t>Serviço extraordinário - tópico 4.3.1.5.2.1</t>
  </si>
  <si>
    <t>Assistência Médica</t>
  </si>
  <si>
    <t>Assistência Odontológica</t>
  </si>
  <si>
    <t>Seguro de Vida</t>
  </si>
  <si>
    <t>2613-05</t>
  </si>
  <si>
    <t>4110-05</t>
  </si>
  <si>
    <t>3172-05</t>
  </si>
  <si>
    <t>4222-05</t>
  </si>
  <si>
    <t>4101-05</t>
  </si>
  <si>
    <t>4110-30</t>
  </si>
  <si>
    <t>HORAS SUPLEMENTARES - tópico 4.3.1.5.2.1 do TR - ano eleitoral</t>
  </si>
  <si>
    <t>HORAS SUPLEMENTARES - tópico 4.3.1.5.2.1 do TR - ano não eleitoral</t>
  </si>
  <si>
    <t>Total anual estimado com horas extras - ano não eleitoral</t>
  </si>
  <si>
    <t>Total anual estimado com horas extras - ano eleitoral</t>
  </si>
  <si>
    <t>período em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</si>
</sst>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(* #,##0.00_);_(* \(#,##0.00\);_(* \-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64"/>
      <name val="Calibri"/>
      <family val="2"/>
      <scheme val="minor"/>
    </font>
    <font>
      <sz val="10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2"/>
      <color theme="0"/>
      <name val="Times New Roman"/>
      <family val="1"/>
    </font>
    <font>
      <b/>
      <i/>
      <sz val="10"/>
      <color theme="1"/>
      <name val="Times New Roman"/>
      <family val="1"/>
    </font>
    <font>
      <b/>
      <sz val="10"/>
      <color indexed="8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0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164" fontId="3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3">
    <xf numFmtId="0" fontId="0" fillId="0" borderId="0" xfId="0"/>
    <xf numFmtId="0" fontId="4" fillId="0" borderId="0" xfId="0" applyFo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0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10" fontId="4" fillId="0" borderId="1" xfId="11" applyNumberFormat="1" applyFont="1" applyBorder="1" applyAlignment="1">
      <alignment horizontal="center" vertical="center" wrapText="1"/>
    </xf>
    <xf numFmtId="43" fontId="4" fillId="0" borderId="1" xfId="10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horizontal="center" vertical="center" wrapText="1"/>
    </xf>
    <xf numFmtId="10" fontId="5" fillId="0" borderId="1" xfId="0" applyNumberFormat="1" applyFont="1" applyBorder="1" applyAlignment="1">
      <alignment horizontal="center" vertical="center" wrapText="1"/>
    </xf>
    <xf numFmtId="10" fontId="4" fillId="2" borderId="1" xfId="11" applyNumberFormat="1" applyFont="1" applyFill="1" applyBorder="1" applyAlignment="1">
      <alignment horizontal="center" vertical="center" wrapText="1"/>
    </xf>
    <xf numFmtId="43" fontId="4" fillId="0" borderId="0" xfId="0" applyNumberFormat="1" applyFont="1"/>
    <xf numFmtId="10" fontId="4" fillId="0" borderId="0" xfId="11" applyNumberFormat="1" applyFont="1"/>
    <xf numFmtId="43" fontId="5" fillId="0" borderId="1" xfId="0" applyNumberFormat="1" applyFont="1" applyBorder="1" applyAlignment="1">
      <alignment horizontal="center" vertical="center" wrapText="1"/>
    </xf>
    <xf numFmtId="43" fontId="5" fillId="0" borderId="1" xfId="10" applyFont="1" applyBorder="1" applyAlignment="1">
      <alignment horizontal="center" vertical="center" wrapText="1"/>
    </xf>
    <xf numFmtId="10" fontId="7" fillId="0" borderId="3" xfId="11" applyNumberFormat="1" applyFont="1" applyBorder="1" applyAlignment="1">
      <alignment horizontal="center" vertical="center" wrapText="1"/>
    </xf>
    <xf numFmtId="43" fontId="4" fillId="0" borderId="1" xfId="0" applyNumberFormat="1" applyFont="1" applyBorder="1" applyAlignment="1">
      <alignment vertical="center" wrapText="1"/>
    </xf>
    <xf numFmtId="43" fontId="5" fillId="0" borderId="1" xfId="0" applyNumberFormat="1" applyFont="1" applyBorder="1" applyAlignment="1">
      <alignment vertical="center" wrapText="1"/>
    </xf>
    <xf numFmtId="43" fontId="4" fillId="0" borderId="1" xfId="1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0" xfId="0" applyFont="1" applyFill="1" applyAlignment="1">
      <alignment horizontal="center"/>
    </xf>
    <xf numFmtId="0" fontId="4" fillId="0" borderId="3" xfId="0" applyFont="1" applyBorder="1" applyAlignment="1"/>
    <xf numFmtId="0" fontId="4" fillId="0" borderId="1" xfId="0" applyFont="1" applyBorder="1" applyAlignment="1"/>
    <xf numFmtId="0" fontId="4" fillId="0" borderId="2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10" fontId="5" fillId="0" borderId="3" xfId="0" applyNumberFormat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/>
    <xf numFmtId="0" fontId="8" fillId="0" borderId="1" xfId="0" applyFont="1" applyBorder="1" applyAlignment="1"/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10" fontId="10" fillId="0" borderId="1" xfId="0" applyNumberFormat="1" applyFont="1" applyBorder="1" applyAlignment="1">
      <alignment horizontal="center" vertical="center"/>
    </xf>
    <xf numFmtId="43" fontId="9" fillId="0" borderId="1" xfId="10" applyFont="1" applyBorder="1"/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/>
    <xf numFmtId="9" fontId="9" fillId="0" borderId="1" xfId="0" applyNumberFormat="1" applyFont="1" applyBorder="1"/>
    <xf numFmtId="0" fontId="9" fillId="0" borderId="1" xfId="0" applyFont="1" applyBorder="1"/>
    <xf numFmtId="43" fontId="10" fillId="0" borderId="1" xfId="0" applyNumberFormat="1" applyFont="1" applyBorder="1"/>
    <xf numFmtId="43" fontId="10" fillId="7" borderId="0" xfId="0" applyNumberFormat="1" applyFont="1" applyFill="1" applyBorder="1"/>
    <xf numFmtId="0" fontId="10" fillId="0" borderId="0" xfId="0" applyFont="1" applyBorder="1" applyAlignment="1">
      <alignment horizontal="center"/>
    </xf>
    <xf numFmtId="43" fontId="10" fillId="0" borderId="0" xfId="0" applyNumberFormat="1" applyFont="1" applyBorder="1"/>
    <xf numFmtId="0" fontId="10" fillId="6" borderId="0" xfId="0" applyFont="1" applyFill="1" applyAlignment="1">
      <alignment horizontal="right"/>
    </xf>
    <xf numFmtId="0" fontId="10" fillId="6" borderId="0" xfId="0" applyFont="1" applyFill="1" applyAlignment="1">
      <alignment horizontal="left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43" fontId="10" fillId="0" borderId="1" xfId="10" applyFont="1" applyBorder="1"/>
    <xf numFmtId="43" fontId="9" fillId="0" borderId="1" xfId="0" applyNumberFormat="1" applyFont="1" applyBorder="1"/>
    <xf numFmtId="43" fontId="10" fillId="6" borderId="0" xfId="0" applyNumberFormat="1" applyFont="1" applyFill="1"/>
    <xf numFmtId="0" fontId="9" fillId="0" borderId="0" xfId="0" applyFont="1" applyAlignment="1">
      <alignment wrapText="1"/>
    </xf>
    <xf numFmtId="43" fontId="9" fillId="0" borderId="1" xfId="1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5" fillId="5" borderId="0" xfId="0" applyFont="1" applyFill="1" applyBorder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/>
    </xf>
    <xf numFmtId="0" fontId="5" fillId="3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6" borderId="0" xfId="0" applyFont="1" applyFill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7" borderId="0" xfId="0" applyFont="1" applyFill="1" applyBorder="1" applyAlignment="1">
      <alignment horizontal="center"/>
    </xf>
    <xf numFmtId="0" fontId="11" fillId="4" borderId="0" xfId="0" applyFont="1" applyFill="1" applyAlignment="1">
      <alignment horizontal="center"/>
    </xf>
    <xf numFmtId="0" fontId="10" fillId="7" borderId="0" xfId="0" applyFont="1" applyFill="1" applyAlignment="1">
      <alignment horizontal="center"/>
    </xf>
    <xf numFmtId="0" fontId="10" fillId="8" borderId="0" xfId="0" applyFont="1" applyFill="1" applyAlignment="1">
      <alignment horizontal="center"/>
    </xf>
    <xf numFmtId="0" fontId="9" fillId="0" borderId="1" xfId="0" applyFont="1" applyBorder="1"/>
  </cellXfs>
  <cellStyles count="12">
    <cellStyle name="Normal" xfId="0" builtinId="0"/>
    <cellStyle name="Normal 2" xfId="1"/>
    <cellStyle name="Porcentagem" xfId="11" builtinId="5"/>
    <cellStyle name="Vírgula" xfId="10" builtinId="3"/>
    <cellStyle name="Vírgula 2" xfId="2"/>
    <cellStyle name="Vírgula 3" xfId="3"/>
    <cellStyle name="Vírgula 3 2" xfId="4"/>
    <cellStyle name="Vírgula 4" xfId="5"/>
    <cellStyle name="Vírgula 4 2" xfId="6"/>
    <cellStyle name="Vírgula 5" xfId="7"/>
    <cellStyle name="Vírgula 5 2" xfId="8"/>
    <cellStyle name="Vírgula 6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43" zoomScale="115" zoomScaleNormal="115" workbookViewId="0">
      <selection activeCell="E70" sqref="E70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81" t="s">
        <v>0</v>
      </c>
      <c r="B1" s="81"/>
      <c r="C1" s="81"/>
      <c r="D1" s="81"/>
    </row>
    <row r="2" spans="1:4" ht="15.75" x14ac:dyDescent="0.25">
      <c r="A2" s="29"/>
      <c r="B2" s="29"/>
      <c r="C2" s="29"/>
      <c r="D2" s="29"/>
    </row>
    <row r="3" spans="1:4" x14ac:dyDescent="0.2">
      <c r="A3" s="71" t="s">
        <v>90</v>
      </c>
      <c r="B3" s="71"/>
      <c r="C3" s="71"/>
      <c r="D3" s="71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32" t="s">
        <v>91</v>
      </c>
      <c r="C5" s="30"/>
      <c r="D5" s="31"/>
    </row>
    <row r="6" spans="1:4" x14ac:dyDescent="0.2">
      <c r="A6" s="5" t="s">
        <v>6</v>
      </c>
      <c r="B6" s="32" t="s">
        <v>92</v>
      </c>
      <c r="C6" s="30"/>
      <c r="D6" s="31"/>
    </row>
    <row r="7" spans="1:4" x14ac:dyDescent="0.2">
      <c r="A7" s="5" t="s">
        <v>8</v>
      </c>
      <c r="B7" s="32" t="s">
        <v>93</v>
      </c>
      <c r="C7" s="30"/>
      <c r="D7" s="31"/>
    </row>
    <row r="8" spans="1:4" x14ac:dyDescent="0.2">
      <c r="A8" s="5" t="s">
        <v>10</v>
      </c>
      <c r="B8" s="32" t="s">
        <v>94</v>
      </c>
      <c r="C8" s="30"/>
      <c r="D8" s="31"/>
    </row>
    <row r="10" spans="1:4" x14ac:dyDescent="0.2">
      <c r="A10" s="71" t="s">
        <v>95</v>
      </c>
      <c r="B10" s="71"/>
      <c r="C10" s="71"/>
      <c r="D10" s="71"/>
    </row>
    <row r="11" spans="1:4" x14ac:dyDescent="0.2">
      <c r="A11" s="2"/>
      <c r="B11" s="2"/>
      <c r="C11" s="2"/>
      <c r="D11" s="2"/>
    </row>
    <row r="12" spans="1:4" ht="38.25" x14ac:dyDescent="0.2">
      <c r="A12" s="65" t="s">
        <v>96</v>
      </c>
      <c r="B12" s="65"/>
      <c r="C12" s="7" t="s">
        <v>97</v>
      </c>
      <c r="D12" s="34" t="s">
        <v>98</v>
      </c>
    </row>
    <row r="13" spans="1:4" x14ac:dyDescent="0.2">
      <c r="A13" s="66" t="s">
        <v>105</v>
      </c>
      <c r="B13" s="66"/>
      <c r="C13" s="40" t="s">
        <v>106</v>
      </c>
      <c r="D13" s="40" t="s">
        <v>107</v>
      </c>
    </row>
    <row r="15" spans="1:4" x14ac:dyDescent="0.2">
      <c r="A15" s="71" t="s">
        <v>74</v>
      </c>
      <c r="B15" s="71"/>
      <c r="C15" s="71"/>
      <c r="D15" s="71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67" t="s">
        <v>105</v>
      </c>
      <c r="D17" s="68"/>
    </row>
    <row r="18" spans="1:4" x14ac:dyDescent="0.2">
      <c r="A18" s="5">
        <v>2</v>
      </c>
      <c r="B18" s="5" t="s">
        <v>99</v>
      </c>
      <c r="C18" s="67" t="s">
        <v>154</v>
      </c>
      <c r="D18" s="68"/>
    </row>
    <row r="19" spans="1:4" x14ac:dyDescent="0.2">
      <c r="A19" s="5">
        <v>3</v>
      </c>
      <c r="B19" s="5" t="s">
        <v>76</v>
      </c>
      <c r="C19" s="67"/>
      <c r="D19" s="68"/>
    </row>
    <row r="20" spans="1:4" x14ac:dyDescent="0.2">
      <c r="A20" s="5">
        <v>4</v>
      </c>
      <c r="B20" s="5" t="s">
        <v>77</v>
      </c>
      <c r="C20" s="67"/>
      <c r="D20" s="68"/>
    </row>
    <row r="21" spans="1:4" x14ac:dyDescent="0.2">
      <c r="A21" s="5">
        <v>5</v>
      </c>
      <c r="B21" s="5" t="s">
        <v>78</v>
      </c>
      <c r="C21" s="67"/>
      <c r="D21" s="68"/>
    </row>
    <row r="23" spans="1:4" x14ac:dyDescent="0.2">
      <c r="A23" s="71" t="s">
        <v>1</v>
      </c>
      <c r="B23" s="71"/>
      <c r="C23" s="71"/>
      <c r="D23" s="71"/>
    </row>
    <row r="25" spans="1:4" x14ac:dyDescent="0.2">
      <c r="A25" s="6">
        <v>1</v>
      </c>
      <c r="B25" s="69" t="s">
        <v>2</v>
      </c>
      <c r="C25" s="69"/>
      <c r="D25" s="6" t="s">
        <v>3</v>
      </c>
    </row>
    <row r="26" spans="1:4" x14ac:dyDescent="0.2">
      <c r="A26" s="7" t="s">
        <v>4</v>
      </c>
      <c r="B26" s="70" t="s">
        <v>5</v>
      </c>
      <c r="C26" s="70"/>
      <c r="D26" s="13">
        <v>1072.67</v>
      </c>
    </row>
    <row r="27" spans="1:4" x14ac:dyDescent="0.2">
      <c r="A27" s="7" t="s">
        <v>6</v>
      </c>
      <c r="B27" s="70" t="s">
        <v>7</v>
      </c>
      <c r="C27" s="70"/>
      <c r="D27" s="13"/>
    </row>
    <row r="28" spans="1:4" x14ac:dyDescent="0.2">
      <c r="A28" s="7" t="s">
        <v>8</v>
      </c>
      <c r="B28" s="70" t="s">
        <v>9</v>
      </c>
      <c r="C28" s="70"/>
      <c r="D28" s="13"/>
    </row>
    <row r="29" spans="1:4" x14ac:dyDescent="0.2">
      <c r="A29" s="7" t="s">
        <v>10</v>
      </c>
      <c r="B29" s="70" t="s">
        <v>11</v>
      </c>
      <c r="C29" s="70"/>
      <c r="D29" s="13"/>
    </row>
    <row r="30" spans="1:4" x14ac:dyDescent="0.2">
      <c r="A30" s="7" t="s">
        <v>12</v>
      </c>
      <c r="B30" s="70" t="s">
        <v>13</v>
      </c>
      <c r="C30" s="70"/>
      <c r="D30" s="13"/>
    </row>
    <row r="31" spans="1:4" x14ac:dyDescent="0.2">
      <c r="A31" s="7"/>
      <c r="B31" s="70"/>
      <c r="C31" s="70"/>
      <c r="D31" s="13"/>
    </row>
    <row r="32" spans="1:4" x14ac:dyDescent="0.2">
      <c r="A32" s="7" t="s">
        <v>14</v>
      </c>
      <c r="B32" s="70" t="s">
        <v>15</v>
      </c>
      <c r="C32" s="70"/>
      <c r="D32" s="13"/>
    </row>
    <row r="33" spans="1:4" x14ac:dyDescent="0.2">
      <c r="A33" s="69" t="s">
        <v>16</v>
      </c>
      <c r="B33" s="69"/>
      <c r="C33" s="69"/>
      <c r="D33" s="20">
        <f>SUM(D26:D32)</f>
        <v>1072.67</v>
      </c>
    </row>
    <row r="36" spans="1:4" x14ac:dyDescent="0.2">
      <c r="A36" s="72" t="s">
        <v>17</v>
      </c>
      <c r="B36" s="72"/>
      <c r="C36" s="72"/>
      <c r="D36" s="72"/>
    </row>
    <row r="37" spans="1:4" x14ac:dyDescent="0.2">
      <c r="A37" s="3"/>
    </row>
    <row r="38" spans="1:4" x14ac:dyDescent="0.2">
      <c r="A38" s="79" t="s">
        <v>18</v>
      </c>
      <c r="B38" s="79"/>
      <c r="C38" s="79"/>
      <c r="D38" s="79"/>
    </row>
    <row r="40" spans="1:4" x14ac:dyDescent="0.2">
      <c r="A40" s="6" t="s">
        <v>19</v>
      </c>
      <c r="B40" s="69" t="s">
        <v>20</v>
      </c>
      <c r="C40" s="69"/>
      <c r="D40" s="6" t="s">
        <v>3</v>
      </c>
    </row>
    <row r="41" spans="1:4" x14ac:dyDescent="0.2">
      <c r="A41" s="7" t="s">
        <v>4</v>
      </c>
      <c r="B41" s="8" t="s">
        <v>21</v>
      </c>
      <c r="C41" s="12">
        <f>TRUNC(1/12,4)</f>
        <v>8.3299999999999999E-2</v>
      </c>
      <c r="D41" s="13">
        <f>TRUNC($D$33*C41,2)</f>
        <v>89.35</v>
      </c>
    </row>
    <row r="42" spans="1:4" x14ac:dyDescent="0.2">
      <c r="A42" s="7" t="s">
        <v>6</v>
      </c>
      <c r="B42" s="8" t="s">
        <v>22</v>
      </c>
      <c r="C42" s="12">
        <f>TRUNC(((1+1/3)/12),4)</f>
        <v>0.1111</v>
      </c>
      <c r="D42" s="13">
        <f>TRUNC($D$33*C42,2)</f>
        <v>119.17</v>
      </c>
    </row>
    <row r="43" spans="1:4" x14ac:dyDescent="0.2">
      <c r="A43" s="69" t="s">
        <v>16</v>
      </c>
      <c r="B43" s="69"/>
      <c r="C43" s="35">
        <f>SUM(C41:C42)</f>
        <v>0.19440000000000002</v>
      </c>
      <c r="D43" s="19">
        <f>SUM(D41:D42)</f>
        <v>208.51999999999998</v>
      </c>
    </row>
    <row r="46" spans="1:4" x14ac:dyDescent="0.2">
      <c r="A46" s="82" t="s">
        <v>23</v>
      </c>
      <c r="B46" s="82"/>
      <c r="C46" s="82"/>
      <c r="D46" s="82"/>
    </row>
    <row r="48" spans="1:4" x14ac:dyDescent="0.2">
      <c r="A48" s="6" t="s">
        <v>24</v>
      </c>
      <c r="B48" s="6" t="s">
        <v>25</v>
      </c>
      <c r="C48" s="6" t="s">
        <v>26</v>
      </c>
      <c r="D48" s="6" t="s">
        <v>3</v>
      </c>
    </row>
    <row r="49" spans="1:4" x14ac:dyDescent="0.2">
      <c r="A49" s="7" t="s">
        <v>4</v>
      </c>
      <c r="B49" s="8" t="s">
        <v>27</v>
      </c>
      <c r="C49" s="9">
        <v>0.2</v>
      </c>
      <c r="D49" s="13">
        <f>TRUNC(($D$33+$D$43)*C49,2)</f>
        <v>256.23</v>
      </c>
    </row>
    <row r="50" spans="1:4" x14ac:dyDescent="0.2">
      <c r="A50" s="7" t="s">
        <v>6</v>
      </c>
      <c r="B50" s="8" t="s">
        <v>28</v>
      </c>
      <c r="C50" s="9">
        <v>2.5000000000000001E-2</v>
      </c>
      <c r="D50" s="13">
        <f t="shared" ref="D50:D56" si="0">TRUNC(($D$33+$D$43)*C50,2)</f>
        <v>32.020000000000003</v>
      </c>
    </row>
    <row r="51" spans="1:4" x14ac:dyDescent="0.2">
      <c r="A51" s="7" t="s">
        <v>8</v>
      </c>
      <c r="B51" s="8" t="s">
        <v>29</v>
      </c>
      <c r="C51" s="16">
        <v>0.03</v>
      </c>
      <c r="D51" s="13">
        <f t="shared" si="0"/>
        <v>38.43</v>
      </c>
    </row>
    <row r="52" spans="1:4" x14ac:dyDescent="0.2">
      <c r="A52" s="7" t="s">
        <v>10</v>
      </c>
      <c r="B52" s="8" t="s">
        <v>30</v>
      </c>
      <c r="C52" s="9">
        <v>1.4999999999999999E-2</v>
      </c>
      <c r="D52" s="13">
        <f t="shared" si="0"/>
        <v>19.21</v>
      </c>
    </row>
    <row r="53" spans="1:4" x14ac:dyDescent="0.2">
      <c r="A53" s="7" t="s">
        <v>12</v>
      </c>
      <c r="B53" s="8" t="s">
        <v>31</v>
      </c>
      <c r="C53" s="9">
        <v>0.01</v>
      </c>
      <c r="D53" s="13">
        <f t="shared" si="0"/>
        <v>12.81</v>
      </c>
    </row>
    <row r="54" spans="1:4" x14ac:dyDescent="0.2">
      <c r="A54" s="7" t="s">
        <v>32</v>
      </c>
      <c r="B54" s="8" t="s">
        <v>33</v>
      </c>
      <c r="C54" s="9">
        <v>6.0000000000000001E-3</v>
      </c>
      <c r="D54" s="13">
        <f t="shared" si="0"/>
        <v>7.68</v>
      </c>
    </row>
    <row r="55" spans="1:4" x14ac:dyDescent="0.2">
      <c r="A55" s="7" t="s">
        <v>14</v>
      </c>
      <c r="B55" s="8" t="s">
        <v>34</v>
      </c>
      <c r="C55" s="9">
        <v>2E-3</v>
      </c>
      <c r="D55" s="13">
        <f t="shared" si="0"/>
        <v>2.56</v>
      </c>
    </row>
    <row r="56" spans="1:4" x14ac:dyDescent="0.2">
      <c r="A56" s="7" t="s">
        <v>35</v>
      </c>
      <c r="B56" s="8" t="s">
        <v>36</v>
      </c>
      <c r="C56" s="9">
        <v>0.08</v>
      </c>
      <c r="D56" s="13">
        <f t="shared" si="0"/>
        <v>102.49</v>
      </c>
    </row>
    <row r="57" spans="1:4" x14ac:dyDescent="0.2">
      <c r="A57" s="69" t="s">
        <v>37</v>
      </c>
      <c r="B57" s="69"/>
      <c r="C57" s="15">
        <f>SUM(C49:C56)</f>
        <v>0.36800000000000005</v>
      </c>
      <c r="D57" s="19">
        <f>SUM(D49:D56)</f>
        <v>471.43</v>
      </c>
    </row>
    <row r="60" spans="1:4" x14ac:dyDescent="0.2">
      <c r="A60" s="79" t="s">
        <v>38</v>
      </c>
      <c r="B60" s="79"/>
      <c r="C60" s="79"/>
      <c r="D60" s="79"/>
    </row>
    <row r="62" spans="1:4" x14ac:dyDescent="0.2">
      <c r="A62" s="6" t="s">
        <v>39</v>
      </c>
      <c r="B62" s="78" t="s">
        <v>40</v>
      </c>
      <c r="C62" s="78"/>
      <c r="D62" s="6" t="s">
        <v>3</v>
      </c>
    </row>
    <row r="63" spans="1:4" x14ac:dyDescent="0.2">
      <c r="A63" s="7" t="s">
        <v>4</v>
      </c>
      <c r="B63" s="70" t="s">
        <v>41</v>
      </c>
      <c r="C63" s="70"/>
      <c r="D63" s="13">
        <f>(22*2*4)-(D26*0.06)</f>
        <v>111.63979999999999</v>
      </c>
    </row>
    <row r="64" spans="1:4" x14ac:dyDescent="0.2">
      <c r="A64" s="7" t="s">
        <v>6</v>
      </c>
      <c r="B64" s="70" t="s">
        <v>42</v>
      </c>
      <c r="C64" s="70"/>
      <c r="D64" s="13">
        <f>22*13.1*0.8</f>
        <v>230.56</v>
      </c>
    </row>
    <row r="65" spans="1:5" x14ac:dyDescent="0.2">
      <c r="A65" s="7" t="s">
        <v>8</v>
      </c>
      <c r="B65" s="70" t="s">
        <v>151</v>
      </c>
      <c r="C65" s="70"/>
      <c r="D65" s="13">
        <v>110</v>
      </c>
    </row>
    <row r="66" spans="1:5" x14ac:dyDescent="0.2">
      <c r="A66" s="7" t="s">
        <v>10</v>
      </c>
      <c r="B66" s="70" t="s">
        <v>152</v>
      </c>
      <c r="C66" s="70"/>
      <c r="D66" s="13">
        <v>10</v>
      </c>
    </row>
    <row r="67" spans="1:5" x14ac:dyDescent="0.2">
      <c r="A67" s="36" t="s">
        <v>12</v>
      </c>
      <c r="B67" s="70" t="s">
        <v>153</v>
      </c>
      <c r="C67" s="70"/>
      <c r="D67" s="13">
        <v>3.26</v>
      </c>
    </row>
    <row r="68" spans="1:5" x14ac:dyDescent="0.2">
      <c r="A68" s="69" t="s">
        <v>16</v>
      </c>
      <c r="B68" s="69"/>
      <c r="C68" s="69"/>
      <c r="D68" s="19">
        <f>SUM(D63:D67)</f>
        <v>465.45979999999997</v>
      </c>
    </row>
    <row r="71" spans="1:5" x14ac:dyDescent="0.2">
      <c r="A71" s="79" t="s">
        <v>43</v>
      </c>
      <c r="B71" s="79"/>
      <c r="C71" s="79"/>
      <c r="D71" s="79"/>
    </row>
    <row r="73" spans="1:5" x14ac:dyDescent="0.2">
      <c r="A73" s="6">
        <v>2</v>
      </c>
      <c r="B73" s="78" t="s">
        <v>44</v>
      </c>
      <c r="C73" s="78"/>
      <c r="D73" s="6" t="s">
        <v>3</v>
      </c>
    </row>
    <row r="74" spans="1:5" x14ac:dyDescent="0.2">
      <c r="A74" s="7" t="s">
        <v>19</v>
      </c>
      <c r="B74" s="70" t="s">
        <v>20</v>
      </c>
      <c r="C74" s="70"/>
      <c r="D74" s="14">
        <f>D43</f>
        <v>208.51999999999998</v>
      </c>
    </row>
    <row r="75" spans="1:5" x14ac:dyDescent="0.2">
      <c r="A75" s="7" t="s">
        <v>24</v>
      </c>
      <c r="B75" s="70" t="s">
        <v>25</v>
      </c>
      <c r="C75" s="70"/>
      <c r="D75" s="14">
        <f>D57</f>
        <v>471.43</v>
      </c>
    </row>
    <row r="76" spans="1:5" x14ac:dyDescent="0.2">
      <c r="A76" s="7" t="s">
        <v>39</v>
      </c>
      <c r="B76" s="70" t="s">
        <v>40</v>
      </c>
      <c r="C76" s="70"/>
      <c r="D76" s="14">
        <f>D68</f>
        <v>465.45979999999997</v>
      </c>
    </row>
    <row r="77" spans="1:5" x14ac:dyDescent="0.2">
      <c r="A77" s="69" t="s">
        <v>16</v>
      </c>
      <c r="B77" s="69"/>
      <c r="C77" s="69"/>
      <c r="D77" s="19">
        <f>SUM(D74:D76)</f>
        <v>1145.4097999999999</v>
      </c>
    </row>
    <row r="78" spans="1:5" x14ac:dyDescent="0.2">
      <c r="A78" s="4"/>
      <c r="E78" s="18"/>
    </row>
    <row r="80" spans="1:5" x14ac:dyDescent="0.2">
      <c r="A80" s="72" t="s">
        <v>45</v>
      </c>
      <c r="B80" s="72"/>
      <c r="C80" s="72"/>
      <c r="D80" s="72"/>
      <c r="E80" s="17"/>
    </row>
    <row r="81" spans="1:5" ht="12.75" customHeight="1" x14ac:dyDescent="0.2">
      <c r="E81" s="18"/>
    </row>
    <row r="82" spans="1:5" x14ac:dyDescent="0.2">
      <c r="A82" s="6">
        <v>3</v>
      </c>
      <c r="B82" s="78" t="s">
        <v>46</v>
      </c>
      <c r="C82" s="78"/>
      <c r="D82" s="6" t="s">
        <v>3</v>
      </c>
    </row>
    <row r="83" spans="1:5" x14ac:dyDescent="0.2">
      <c r="A83" s="7" t="s">
        <v>4</v>
      </c>
      <c r="B83" s="10" t="s">
        <v>47</v>
      </c>
      <c r="C83" s="9">
        <f>TRUNC(((1/12)*5%),4)</f>
        <v>4.1000000000000003E-3</v>
      </c>
      <c r="D83" s="13">
        <f>TRUNC($D$33*C83,2)</f>
        <v>4.3899999999999997</v>
      </c>
    </row>
    <row r="84" spans="1:5" x14ac:dyDescent="0.2">
      <c r="A84" s="7" t="s">
        <v>6</v>
      </c>
      <c r="B84" s="10" t="s">
        <v>48</v>
      </c>
      <c r="C84" s="9">
        <v>0.08</v>
      </c>
      <c r="D84" s="13">
        <f>TRUNC(D83*C84,2)</f>
        <v>0.35</v>
      </c>
    </row>
    <row r="85" spans="1:5" x14ac:dyDescent="0.2">
      <c r="A85" s="7" t="s">
        <v>8</v>
      </c>
      <c r="B85" s="10" t="s">
        <v>49</v>
      </c>
      <c r="C85" s="9">
        <f>TRUNC(8%*5%*50%,4)</f>
        <v>2E-3</v>
      </c>
      <c r="D85" s="13">
        <f>TRUNC($D$33*C85,2)</f>
        <v>2.14</v>
      </c>
    </row>
    <row r="86" spans="1:5" x14ac:dyDescent="0.2">
      <c r="A86" s="7" t="s">
        <v>10</v>
      </c>
      <c r="B86" s="10" t="s">
        <v>50</v>
      </c>
      <c r="C86" s="9">
        <f>TRUNC(((7/30)/12)*95%,4)</f>
        <v>1.84E-2</v>
      </c>
      <c r="D86" s="13">
        <f>TRUNC($D$33*C86,2)</f>
        <v>19.73</v>
      </c>
    </row>
    <row r="87" spans="1:5" ht="25.5" x14ac:dyDescent="0.2">
      <c r="A87" s="7" t="s">
        <v>12</v>
      </c>
      <c r="B87" s="10" t="s">
        <v>100</v>
      </c>
      <c r="C87" s="9">
        <f>C57</f>
        <v>0.36800000000000005</v>
      </c>
      <c r="D87" s="13">
        <f>TRUNC(D86*C87,2)</f>
        <v>7.26</v>
      </c>
    </row>
    <row r="88" spans="1:5" x14ac:dyDescent="0.2">
      <c r="A88" s="7" t="s">
        <v>32</v>
      </c>
      <c r="B88" s="10" t="s">
        <v>51</v>
      </c>
      <c r="C88" s="9">
        <f>TRUNC(8%*95%*50%,4)</f>
        <v>3.7999999999999999E-2</v>
      </c>
      <c r="D88" s="13">
        <f t="shared" ref="D88" si="1">TRUNC($D$33*C88,2)</f>
        <v>40.76</v>
      </c>
    </row>
    <row r="89" spans="1:5" x14ac:dyDescent="0.2">
      <c r="A89" s="76" t="s">
        <v>16</v>
      </c>
      <c r="B89" s="77"/>
      <c r="C89" s="80"/>
      <c r="D89" s="19">
        <f>SUM(D83:D88)</f>
        <v>74.63</v>
      </c>
    </row>
    <row r="92" spans="1:5" x14ac:dyDescent="0.2">
      <c r="A92" s="72" t="s">
        <v>52</v>
      </c>
      <c r="B92" s="72"/>
      <c r="C92" s="72"/>
      <c r="D92" s="72"/>
    </row>
    <row r="95" spans="1:5" x14ac:dyDescent="0.2">
      <c r="A95" s="79" t="s">
        <v>79</v>
      </c>
      <c r="B95" s="79"/>
      <c r="C95" s="79"/>
      <c r="D95" s="79"/>
    </row>
    <row r="96" spans="1:5" x14ac:dyDescent="0.2">
      <c r="A96" s="3"/>
    </row>
    <row r="97" spans="1:6" x14ac:dyDescent="0.2">
      <c r="A97" s="6" t="s">
        <v>53</v>
      </c>
      <c r="B97" s="78" t="s">
        <v>80</v>
      </c>
      <c r="C97" s="78"/>
      <c r="D97" s="6" t="s">
        <v>3</v>
      </c>
    </row>
    <row r="98" spans="1:6" x14ac:dyDescent="0.2">
      <c r="A98" s="7" t="s">
        <v>4</v>
      </c>
      <c r="B98" s="8" t="s">
        <v>81</v>
      </c>
      <c r="C98" s="9">
        <f>TRUNC(((1+1/3)/12)/12,4)</f>
        <v>9.1999999999999998E-3</v>
      </c>
      <c r="D98" s="13">
        <f>TRUNC(($D$33+$D$77+$D$89)*C98,2)</f>
        <v>21.09</v>
      </c>
    </row>
    <row r="99" spans="1:6" x14ac:dyDescent="0.2">
      <c r="A99" s="7" t="s">
        <v>6</v>
      </c>
      <c r="B99" s="8" t="s">
        <v>82</v>
      </c>
      <c r="C99" s="9">
        <f>TRUNC(((2/30)/12),4)</f>
        <v>5.4999999999999997E-3</v>
      </c>
      <c r="D99" s="13">
        <f t="shared" ref="D99:D103" si="2">TRUNC(($D$33+$D$77+$D$89)*C99,2)</f>
        <v>12.6</v>
      </c>
    </row>
    <row r="100" spans="1:6" x14ac:dyDescent="0.2">
      <c r="A100" s="7" t="s">
        <v>8</v>
      </c>
      <c r="B100" s="8" t="s">
        <v>83</v>
      </c>
      <c r="C100" s="9">
        <f>TRUNC(((5/30)/12)*2%,4)</f>
        <v>2.0000000000000001E-4</v>
      </c>
      <c r="D100" s="13">
        <f t="shared" si="2"/>
        <v>0.45</v>
      </c>
    </row>
    <row r="101" spans="1:6" x14ac:dyDescent="0.2">
      <c r="A101" s="7" t="s">
        <v>10</v>
      </c>
      <c r="B101" s="8" t="s">
        <v>84</v>
      </c>
      <c r="C101" s="9">
        <f>TRUNC(((15/30)/12)*8%,4)</f>
        <v>3.3E-3</v>
      </c>
      <c r="D101" s="13">
        <f t="shared" si="2"/>
        <v>7.56</v>
      </c>
    </row>
    <row r="102" spans="1:6" x14ac:dyDescent="0.2">
      <c r="A102" s="7" t="s">
        <v>12</v>
      </c>
      <c r="B102" s="8" t="s">
        <v>85</v>
      </c>
      <c r="C102" s="9">
        <f>((1+1/3)/12)*3%*(4/12)</f>
        <v>1.1111111111111109E-3</v>
      </c>
      <c r="D102" s="13">
        <f t="shared" si="2"/>
        <v>2.54</v>
      </c>
    </row>
    <row r="103" spans="1:6" x14ac:dyDescent="0.2">
      <c r="A103" s="7" t="s">
        <v>32</v>
      </c>
      <c r="B103" s="8" t="s">
        <v>86</v>
      </c>
      <c r="C103" s="9"/>
      <c r="D103" s="13">
        <f t="shared" si="2"/>
        <v>0</v>
      </c>
    </row>
    <row r="104" spans="1:6" x14ac:dyDescent="0.2">
      <c r="A104" s="69" t="s">
        <v>37</v>
      </c>
      <c r="B104" s="69"/>
      <c r="C104" s="69"/>
      <c r="D104" s="19">
        <f>SUM(D98:D103)</f>
        <v>44.24</v>
      </c>
      <c r="E104" s="17"/>
      <c r="F104" s="17"/>
    </row>
    <row r="107" spans="1:6" x14ac:dyDescent="0.2">
      <c r="A107" s="79" t="s">
        <v>87</v>
      </c>
      <c r="B107" s="79"/>
      <c r="C107" s="79"/>
      <c r="D107" s="79"/>
    </row>
    <row r="108" spans="1:6" x14ac:dyDescent="0.2">
      <c r="A108" s="3"/>
    </row>
    <row r="109" spans="1:6" x14ac:dyDescent="0.2">
      <c r="A109" s="6" t="s">
        <v>54</v>
      </c>
      <c r="B109" s="78" t="s">
        <v>88</v>
      </c>
      <c r="C109" s="78"/>
      <c r="D109" s="6" t="s">
        <v>3</v>
      </c>
    </row>
    <row r="110" spans="1:6" x14ac:dyDescent="0.2">
      <c r="A110" s="7" t="s">
        <v>4</v>
      </c>
      <c r="B110" s="73" t="s">
        <v>89</v>
      </c>
      <c r="C110" s="74"/>
      <c r="D110" s="13">
        <f>((D33+D77+D89)/220)*22*0</f>
        <v>0</v>
      </c>
    </row>
    <row r="111" spans="1:6" x14ac:dyDescent="0.2">
      <c r="A111" s="69" t="s">
        <v>16</v>
      </c>
      <c r="B111" s="69"/>
      <c r="C111" s="69"/>
      <c r="D111" s="19">
        <f>SUM(D110)</f>
        <v>0</v>
      </c>
    </row>
    <row r="114" spans="1:4" x14ac:dyDescent="0.2">
      <c r="A114" s="79" t="s">
        <v>55</v>
      </c>
      <c r="B114" s="79"/>
      <c r="C114" s="79"/>
      <c r="D114" s="79"/>
    </row>
    <row r="115" spans="1:4" x14ac:dyDescent="0.2">
      <c r="A115" s="3"/>
    </row>
    <row r="116" spans="1:4" x14ac:dyDescent="0.2">
      <c r="A116" s="6">
        <v>4</v>
      </c>
      <c r="B116" s="69" t="s">
        <v>56</v>
      </c>
      <c r="C116" s="69"/>
      <c r="D116" s="6" t="s">
        <v>3</v>
      </c>
    </row>
    <row r="117" spans="1:4" x14ac:dyDescent="0.2">
      <c r="A117" s="7" t="s">
        <v>53</v>
      </c>
      <c r="B117" s="70" t="s">
        <v>80</v>
      </c>
      <c r="C117" s="70"/>
      <c r="D117" s="14">
        <f>D104</f>
        <v>44.24</v>
      </c>
    </row>
    <row r="118" spans="1:4" x14ac:dyDescent="0.2">
      <c r="A118" s="7" t="s">
        <v>54</v>
      </c>
      <c r="B118" s="70" t="s">
        <v>88</v>
      </c>
      <c r="C118" s="70"/>
      <c r="D118" s="14">
        <f>D111</f>
        <v>0</v>
      </c>
    </row>
    <row r="119" spans="1:4" x14ac:dyDescent="0.2">
      <c r="A119" s="69" t="s">
        <v>16</v>
      </c>
      <c r="B119" s="69"/>
      <c r="C119" s="69"/>
      <c r="D119" s="19">
        <f>SUM(D117:D118)</f>
        <v>44.24</v>
      </c>
    </row>
    <row r="122" spans="1:4" x14ac:dyDescent="0.2">
      <c r="A122" s="72" t="s">
        <v>57</v>
      </c>
      <c r="B122" s="72"/>
      <c r="C122" s="72"/>
      <c r="D122" s="72"/>
    </row>
    <row r="124" spans="1:4" x14ac:dyDescent="0.2">
      <c r="A124" s="6">
        <v>5</v>
      </c>
      <c r="B124" s="75" t="s">
        <v>58</v>
      </c>
      <c r="C124" s="75"/>
      <c r="D124" s="6" t="s">
        <v>3</v>
      </c>
    </row>
    <row r="125" spans="1:4" x14ac:dyDescent="0.2">
      <c r="A125" s="7" t="s">
        <v>4</v>
      </c>
      <c r="B125" s="8" t="s">
        <v>59</v>
      </c>
      <c r="C125" s="8"/>
      <c r="D125" s="13">
        <v>49.22</v>
      </c>
    </row>
    <row r="126" spans="1:4" x14ac:dyDescent="0.2">
      <c r="A126" s="7" t="s">
        <v>6</v>
      </c>
      <c r="B126" s="8" t="s">
        <v>60</v>
      </c>
      <c r="C126" s="8"/>
      <c r="D126" s="13">
        <v>23.95</v>
      </c>
    </row>
    <row r="127" spans="1:4" x14ac:dyDescent="0.2">
      <c r="A127" s="7" t="s">
        <v>8</v>
      </c>
      <c r="B127" s="8" t="s">
        <v>61</v>
      </c>
      <c r="C127" s="8"/>
      <c r="D127" s="13"/>
    </row>
    <row r="128" spans="1:4" x14ac:dyDescent="0.2">
      <c r="A128" s="7" t="s">
        <v>10</v>
      </c>
      <c r="B128" s="8" t="s">
        <v>15</v>
      </c>
      <c r="C128" s="8"/>
      <c r="D128" s="13"/>
    </row>
    <row r="129" spans="1:4" x14ac:dyDescent="0.2">
      <c r="A129" s="69" t="s">
        <v>37</v>
      </c>
      <c r="B129" s="69"/>
      <c r="C129" s="69"/>
      <c r="D129" s="20">
        <f>SUM(D125:D128)</f>
        <v>73.17</v>
      </c>
    </row>
    <row r="132" spans="1:4" x14ac:dyDescent="0.2">
      <c r="A132" s="72" t="s">
        <v>62</v>
      </c>
      <c r="B132" s="72"/>
      <c r="C132" s="72"/>
      <c r="D132" s="72"/>
    </row>
    <row r="134" spans="1:4" x14ac:dyDescent="0.2">
      <c r="A134" s="6">
        <v>6</v>
      </c>
      <c r="B134" s="11" t="s">
        <v>63</v>
      </c>
      <c r="C134" s="6" t="s">
        <v>26</v>
      </c>
      <c r="D134" s="6" t="s">
        <v>3</v>
      </c>
    </row>
    <row r="135" spans="1:4" x14ac:dyDescent="0.2">
      <c r="A135" s="7" t="s">
        <v>4</v>
      </c>
      <c r="B135" s="8" t="s">
        <v>64</v>
      </c>
      <c r="C135" s="9">
        <v>0.05</v>
      </c>
      <c r="D135" s="14">
        <f>D155*C135</f>
        <v>120.50599</v>
      </c>
    </row>
    <row r="136" spans="1:4" x14ac:dyDescent="0.2">
      <c r="A136" s="7" t="s">
        <v>6</v>
      </c>
      <c r="B136" s="8" t="s">
        <v>65</v>
      </c>
      <c r="C136" s="9">
        <v>0.06</v>
      </c>
      <c r="D136" s="13">
        <f>(D155+D135)*C136</f>
        <v>151.83754740000001</v>
      </c>
    </row>
    <row r="137" spans="1:4" x14ac:dyDescent="0.2">
      <c r="A137" s="7" t="s">
        <v>8</v>
      </c>
      <c r="B137" s="8" t="s">
        <v>66</v>
      </c>
      <c r="C137" s="12">
        <f>SUM(C138:C143)</f>
        <v>8.6499999999999994E-2</v>
      </c>
      <c r="D137" s="13">
        <f>(D155+D135+D136)*C137/(1-C137)</f>
        <v>254.00446489885056</v>
      </c>
    </row>
    <row r="138" spans="1:4" x14ac:dyDescent="0.2">
      <c r="A138" s="7"/>
      <c r="B138" s="8" t="s">
        <v>67</v>
      </c>
      <c r="C138" s="9"/>
      <c r="D138" s="14">
        <f>$D$157*C138</f>
        <v>0</v>
      </c>
    </row>
    <row r="139" spans="1:4" x14ac:dyDescent="0.2">
      <c r="A139" s="7"/>
      <c r="B139" s="25" t="s">
        <v>102</v>
      </c>
      <c r="C139" s="9">
        <v>6.4999999999999997E-3</v>
      </c>
      <c r="D139" s="14">
        <f t="shared" ref="D139:D140" si="3">$D$157*C139</f>
        <v>19.087040714942528</v>
      </c>
    </row>
    <row r="140" spans="1:4" x14ac:dyDescent="0.2">
      <c r="A140" s="7"/>
      <c r="B140" s="25" t="s">
        <v>103</v>
      </c>
      <c r="C140" s="9">
        <v>0.03</v>
      </c>
      <c r="D140" s="14">
        <f t="shared" si="3"/>
        <v>88.094034068965513</v>
      </c>
    </row>
    <row r="141" spans="1:4" x14ac:dyDescent="0.2">
      <c r="A141" s="7"/>
      <c r="B141" s="8" t="s">
        <v>68</v>
      </c>
      <c r="C141" s="7"/>
      <c r="D141" s="14">
        <f t="shared" ref="D141:D142" si="4">$D$157*C141</f>
        <v>0</v>
      </c>
    </row>
    <row r="142" spans="1:4" x14ac:dyDescent="0.2">
      <c r="A142" s="7"/>
      <c r="B142" s="8" t="s">
        <v>69</v>
      </c>
      <c r="C142" s="9"/>
      <c r="D142" s="14">
        <f t="shared" si="4"/>
        <v>0</v>
      </c>
    </row>
    <row r="143" spans="1:4" x14ac:dyDescent="0.2">
      <c r="A143" s="7"/>
      <c r="B143" s="25" t="s">
        <v>104</v>
      </c>
      <c r="C143" s="9">
        <v>0.05</v>
      </c>
      <c r="D143" s="14">
        <f t="shared" ref="D143" si="5">$D$157*C143</f>
        <v>146.82339011494253</v>
      </c>
    </row>
    <row r="144" spans="1:4" ht="13.5" x14ac:dyDescent="0.2">
      <c r="A144" s="76" t="s">
        <v>37</v>
      </c>
      <c r="B144" s="77"/>
      <c r="C144" s="21">
        <f>(1+C136)*(1+C135)/(1-C137)-1</f>
        <v>0.21839080459770144</v>
      </c>
      <c r="D144" s="19">
        <f>SUM(D135:D137)</f>
        <v>526.34800229885059</v>
      </c>
    </row>
    <row r="147" spans="1:4" x14ac:dyDescent="0.2">
      <c r="A147" s="72" t="s">
        <v>70</v>
      </c>
      <c r="B147" s="72"/>
      <c r="C147" s="72"/>
      <c r="D147" s="72"/>
    </row>
    <row r="149" spans="1:4" x14ac:dyDescent="0.2">
      <c r="A149" s="6"/>
      <c r="B149" s="69" t="s">
        <v>71</v>
      </c>
      <c r="C149" s="69"/>
      <c r="D149" s="6" t="s">
        <v>3</v>
      </c>
    </row>
    <row r="150" spans="1:4" x14ac:dyDescent="0.2">
      <c r="A150" s="6" t="s">
        <v>4</v>
      </c>
      <c r="B150" s="70" t="s">
        <v>1</v>
      </c>
      <c r="C150" s="70"/>
      <c r="D150" s="22">
        <f>D33</f>
        <v>1072.67</v>
      </c>
    </row>
    <row r="151" spans="1:4" x14ac:dyDescent="0.2">
      <c r="A151" s="6" t="s">
        <v>6</v>
      </c>
      <c r="B151" s="70" t="s">
        <v>17</v>
      </c>
      <c r="C151" s="70"/>
      <c r="D151" s="22">
        <f>D77</f>
        <v>1145.4097999999999</v>
      </c>
    </row>
    <row r="152" spans="1:4" x14ac:dyDescent="0.2">
      <c r="A152" s="6" t="s">
        <v>8</v>
      </c>
      <c r="B152" s="70" t="s">
        <v>45</v>
      </c>
      <c r="C152" s="70"/>
      <c r="D152" s="22">
        <f>D89</f>
        <v>74.63</v>
      </c>
    </row>
    <row r="153" spans="1:4" x14ac:dyDescent="0.2">
      <c r="A153" s="6" t="s">
        <v>10</v>
      </c>
      <c r="B153" s="70" t="s">
        <v>52</v>
      </c>
      <c r="C153" s="70"/>
      <c r="D153" s="22">
        <f>D119</f>
        <v>44.24</v>
      </c>
    </row>
    <row r="154" spans="1:4" x14ac:dyDescent="0.2">
      <c r="A154" s="6" t="s">
        <v>12</v>
      </c>
      <c r="B154" s="70" t="s">
        <v>57</v>
      </c>
      <c r="C154" s="70"/>
      <c r="D154" s="22">
        <f>D129</f>
        <v>73.17</v>
      </c>
    </row>
    <row r="155" spans="1:4" x14ac:dyDescent="0.2">
      <c r="A155" s="69" t="s">
        <v>101</v>
      </c>
      <c r="B155" s="69"/>
      <c r="C155" s="69"/>
      <c r="D155" s="23">
        <f>SUM(D150:D154)</f>
        <v>2410.1197999999999</v>
      </c>
    </row>
    <row r="156" spans="1:4" x14ac:dyDescent="0.2">
      <c r="A156" s="6" t="s">
        <v>32</v>
      </c>
      <c r="B156" s="70" t="s">
        <v>72</v>
      </c>
      <c r="C156" s="70"/>
      <c r="D156" s="24">
        <f>D144</f>
        <v>526.34800229885059</v>
      </c>
    </row>
    <row r="157" spans="1:4" x14ac:dyDescent="0.2">
      <c r="A157" s="69" t="s">
        <v>73</v>
      </c>
      <c r="B157" s="69"/>
      <c r="C157" s="69"/>
      <c r="D157" s="23">
        <f>SUM(D155:D156)</f>
        <v>2936.4678022988505</v>
      </c>
    </row>
  </sheetData>
  <mergeCells count="72">
    <mergeCell ref="B154:C154"/>
    <mergeCell ref="A155:C155"/>
    <mergeCell ref="A60:D60"/>
    <mergeCell ref="B62:C62"/>
    <mergeCell ref="B63:C63"/>
    <mergeCell ref="B64:C64"/>
    <mergeCell ref="A71:D71"/>
    <mergeCell ref="B73:C73"/>
    <mergeCell ref="B74:C74"/>
    <mergeCell ref="B75:C75"/>
    <mergeCell ref="B76:C76"/>
    <mergeCell ref="A77:C77"/>
    <mergeCell ref="A80:D80"/>
    <mergeCell ref="B82:C82"/>
    <mergeCell ref="A104:C104"/>
    <mergeCell ref="A107:D107"/>
    <mergeCell ref="A1:D1"/>
    <mergeCell ref="A46:D46"/>
    <mergeCell ref="A57:B57"/>
    <mergeCell ref="A38:D38"/>
    <mergeCell ref="B40:C40"/>
    <mergeCell ref="B29:C29"/>
    <mergeCell ref="B30:C30"/>
    <mergeCell ref="B32:C32"/>
    <mergeCell ref="B31:C31"/>
    <mergeCell ref="A33:C33"/>
    <mergeCell ref="A15:D15"/>
    <mergeCell ref="B25:C25"/>
    <mergeCell ref="B26:C26"/>
    <mergeCell ref="B27:C27"/>
    <mergeCell ref="A3:D3"/>
    <mergeCell ref="A10:D10"/>
    <mergeCell ref="A95:D95"/>
    <mergeCell ref="B97:C97"/>
    <mergeCell ref="B65:C65"/>
    <mergeCell ref="B66:C66"/>
    <mergeCell ref="A68:C68"/>
    <mergeCell ref="A92:D92"/>
    <mergeCell ref="A89:C89"/>
    <mergeCell ref="B67:C67"/>
    <mergeCell ref="B109:C109"/>
    <mergeCell ref="A111:C111"/>
    <mergeCell ref="A114:D114"/>
    <mergeCell ref="B116:C116"/>
    <mergeCell ref="B117:C117"/>
    <mergeCell ref="B156:C156"/>
    <mergeCell ref="A157:C157"/>
    <mergeCell ref="A132:D132"/>
    <mergeCell ref="B110:C110"/>
    <mergeCell ref="B118:C118"/>
    <mergeCell ref="A119:C119"/>
    <mergeCell ref="A122:D122"/>
    <mergeCell ref="B124:C124"/>
    <mergeCell ref="A129:C129"/>
    <mergeCell ref="A144:B144"/>
    <mergeCell ref="A147:D147"/>
    <mergeCell ref="B149:C149"/>
    <mergeCell ref="B150:C150"/>
    <mergeCell ref="B151:C151"/>
    <mergeCell ref="B152:C152"/>
    <mergeCell ref="B153:C153"/>
    <mergeCell ref="A12:B12"/>
    <mergeCell ref="A13:B13"/>
    <mergeCell ref="C18:D18"/>
    <mergeCell ref="A43:B43"/>
    <mergeCell ref="B28:C28"/>
    <mergeCell ref="C17:D17"/>
    <mergeCell ref="C19:D19"/>
    <mergeCell ref="C20:D20"/>
    <mergeCell ref="C21:D21"/>
    <mergeCell ref="A23:D23"/>
    <mergeCell ref="A36:D3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37" zoomScale="115" zoomScaleNormal="115" workbookViewId="0">
      <selection activeCell="D67" sqref="D67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81" t="s">
        <v>0</v>
      </c>
      <c r="B1" s="81"/>
      <c r="C1" s="81"/>
      <c r="D1" s="81"/>
    </row>
    <row r="2" spans="1:4" ht="15.75" x14ac:dyDescent="0.25">
      <c r="A2" s="29"/>
      <c r="B2" s="29"/>
      <c r="C2" s="29"/>
      <c r="D2" s="29"/>
    </row>
    <row r="3" spans="1:4" x14ac:dyDescent="0.2">
      <c r="A3" s="71" t="s">
        <v>90</v>
      </c>
      <c r="B3" s="71"/>
      <c r="C3" s="71"/>
      <c r="D3" s="71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32" t="s">
        <v>91</v>
      </c>
      <c r="C5" s="30"/>
      <c r="D5" s="31"/>
    </row>
    <row r="6" spans="1:4" x14ac:dyDescent="0.2">
      <c r="A6" s="5" t="s">
        <v>6</v>
      </c>
      <c r="B6" s="32" t="s">
        <v>92</v>
      </c>
      <c r="C6" s="30"/>
      <c r="D6" s="31"/>
    </row>
    <row r="7" spans="1:4" x14ac:dyDescent="0.2">
      <c r="A7" s="5" t="s">
        <v>8</v>
      </c>
      <c r="B7" s="32" t="s">
        <v>93</v>
      </c>
      <c r="C7" s="30"/>
      <c r="D7" s="31"/>
    </row>
    <row r="8" spans="1:4" x14ac:dyDescent="0.2">
      <c r="A8" s="5" t="s">
        <v>10</v>
      </c>
      <c r="B8" s="32" t="s">
        <v>94</v>
      </c>
      <c r="C8" s="30"/>
      <c r="D8" s="31"/>
    </row>
    <row r="10" spans="1:4" x14ac:dyDescent="0.2">
      <c r="A10" s="71" t="s">
        <v>95</v>
      </c>
      <c r="B10" s="71"/>
      <c r="C10" s="71"/>
      <c r="D10" s="71"/>
    </row>
    <row r="11" spans="1:4" x14ac:dyDescent="0.2">
      <c r="A11" s="2"/>
      <c r="B11" s="2"/>
      <c r="C11" s="2"/>
      <c r="D11" s="2"/>
    </row>
    <row r="12" spans="1:4" ht="38.25" x14ac:dyDescent="0.2">
      <c r="A12" s="65" t="s">
        <v>96</v>
      </c>
      <c r="B12" s="65"/>
      <c r="C12" s="33" t="s">
        <v>97</v>
      </c>
      <c r="D12" s="34" t="s">
        <v>98</v>
      </c>
    </row>
    <row r="13" spans="1:4" x14ac:dyDescent="0.2">
      <c r="A13" s="66" t="s">
        <v>116</v>
      </c>
      <c r="B13" s="66"/>
      <c r="C13" s="40" t="s">
        <v>106</v>
      </c>
      <c r="D13" s="40" t="s">
        <v>107</v>
      </c>
    </row>
    <row r="15" spans="1:4" x14ac:dyDescent="0.2">
      <c r="A15" s="71" t="s">
        <v>74</v>
      </c>
      <c r="B15" s="71"/>
      <c r="C15" s="71"/>
      <c r="D15" s="71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67" t="s">
        <v>111</v>
      </c>
      <c r="D17" s="68"/>
    </row>
    <row r="18" spans="1:4" x14ac:dyDescent="0.2">
      <c r="A18" s="5">
        <v>2</v>
      </c>
      <c r="B18" s="5" t="s">
        <v>99</v>
      </c>
      <c r="C18" s="67" t="s">
        <v>158</v>
      </c>
      <c r="D18" s="68"/>
    </row>
    <row r="19" spans="1:4" x14ac:dyDescent="0.2">
      <c r="A19" s="5">
        <v>3</v>
      </c>
      <c r="B19" s="5" t="s">
        <v>76</v>
      </c>
      <c r="C19" s="67"/>
      <c r="D19" s="68"/>
    </row>
    <row r="20" spans="1:4" x14ac:dyDescent="0.2">
      <c r="A20" s="5">
        <v>4</v>
      </c>
      <c r="B20" s="5" t="s">
        <v>77</v>
      </c>
      <c r="C20" s="67"/>
      <c r="D20" s="68"/>
    </row>
    <row r="21" spans="1:4" x14ac:dyDescent="0.2">
      <c r="A21" s="5">
        <v>5</v>
      </c>
      <c r="B21" s="5" t="s">
        <v>78</v>
      </c>
      <c r="C21" s="67"/>
      <c r="D21" s="68"/>
    </row>
    <row r="23" spans="1:4" x14ac:dyDescent="0.2">
      <c r="A23" s="71" t="s">
        <v>1</v>
      </c>
      <c r="B23" s="71"/>
      <c r="C23" s="71"/>
      <c r="D23" s="71"/>
    </row>
    <row r="25" spans="1:4" x14ac:dyDescent="0.2">
      <c r="A25" s="27">
        <v>1</v>
      </c>
      <c r="B25" s="69" t="s">
        <v>2</v>
      </c>
      <c r="C25" s="69"/>
      <c r="D25" s="27" t="s">
        <v>3</v>
      </c>
    </row>
    <row r="26" spans="1:4" x14ac:dyDescent="0.2">
      <c r="A26" s="33" t="s">
        <v>4</v>
      </c>
      <c r="B26" s="70" t="s">
        <v>5</v>
      </c>
      <c r="C26" s="70"/>
      <c r="D26" s="13">
        <v>1635.5</v>
      </c>
    </row>
    <row r="27" spans="1:4" x14ac:dyDescent="0.2">
      <c r="A27" s="33" t="s">
        <v>6</v>
      </c>
      <c r="B27" s="70" t="s">
        <v>7</v>
      </c>
      <c r="C27" s="70"/>
      <c r="D27" s="13"/>
    </row>
    <row r="28" spans="1:4" x14ac:dyDescent="0.2">
      <c r="A28" s="33" t="s">
        <v>8</v>
      </c>
      <c r="B28" s="70" t="s">
        <v>9</v>
      </c>
      <c r="C28" s="70"/>
      <c r="D28" s="13"/>
    </row>
    <row r="29" spans="1:4" x14ac:dyDescent="0.2">
      <c r="A29" s="33" t="s">
        <v>10</v>
      </c>
      <c r="B29" s="70" t="s">
        <v>11</v>
      </c>
      <c r="C29" s="70"/>
      <c r="D29" s="13"/>
    </row>
    <row r="30" spans="1:4" x14ac:dyDescent="0.2">
      <c r="A30" s="33" t="s">
        <v>12</v>
      </c>
      <c r="B30" s="70" t="s">
        <v>13</v>
      </c>
      <c r="C30" s="70"/>
      <c r="D30" s="13"/>
    </row>
    <row r="31" spans="1:4" x14ac:dyDescent="0.2">
      <c r="A31" s="33"/>
      <c r="B31" s="70"/>
      <c r="C31" s="70"/>
      <c r="D31" s="13"/>
    </row>
    <row r="32" spans="1:4" x14ac:dyDescent="0.2">
      <c r="A32" s="33" t="s">
        <v>14</v>
      </c>
      <c r="B32" s="70" t="s">
        <v>15</v>
      </c>
      <c r="C32" s="70"/>
      <c r="D32" s="13"/>
    </row>
    <row r="33" spans="1:4" x14ac:dyDescent="0.2">
      <c r="A33" s="69" t="s">
        <v>16</v>
      </c>
      <c r="B33" s="69"/>
      <c r="C33" s="69"/>
      <c r="D33" s="20">
        <f>SUM(D26:D32)</f>
        <v>1635.5</v>
      </c>
    </row>
    <row r="36" spans="1:4" x14ac:dyDescent="0.2">
      <c r="A36" s="72" t="s">
        <v>17</v>
      </c>
      <c r="B36" s="72"/>
      <c r="C36" s="72"/>
      <c r="D36" s="72"/>
    </row>
    <row r="37" spans="1:4" x14ac:dyDescent="0.2">
      <c r="A37" s="3"/>
    </row>
    <row r="38" spans="1:4" x14ac:dyDescent="0.2">
      <c r="A38" s="79" t="s">
        <v>18</v>
      </c>
      <c r="B38" s="79"/>
      <c r="C38" s="79"/>
      <c r="D38" s="79"/>
    </row>
    <row r="40" spans="1:4" x14ac:dyDescent="0.2">
      <c r="A40" s="27" t="s">
        <v>19</v>
      </c>
      <c r="B40" s="69" t="s">
        <v>20</v>
      </c>
      <c r="C40" s="69"/>
      <c r="D40" s="27" t="s">
        <v>3</v>
      </c>
    </row>
    <row r="41" spans="1:4" x14ac:dyDescent="0.2">
      <c r="A41" s="33" t="s">
        <v>4</v>
      </c>
      <c r="B41" s="26" t="s">
        <v>21</v>
      </c>
      <c r="C41" s="12">
        <f>TRUNC(1/12,4)</f>
        <v>8.3299999999999999E-2</v>
      </c>
      <c r="D41" s="13">
        <f>TRUNC($D$33*C41,2)</f>
        <v>136.22999999999999</v>
      </c>
    </row>
    <row r="42" spans="1:4" x14ac:dyDescent="0.2">
      <c r="A42" s="33" t="s">
        <v>6</v>
      </c>
      <c r="B42" s="26" t="s">
        <v>22</v>
      </c>
      <c r="C42" s="12">
        <f>TRUNC(((1+1/3)/12),4)</f>
        <v>0.1111</v>
      </c>
      <c r="D42" s="13">
        <f>TRUNC($D$33*C42,2)</f>
        <v>181.7</v>
      </c>
    </row>
    <row r="43" spans="1:4" x14ac:dyDescent="0.2">
      <c r="A43" s="69" t="s">
        <v>16</v>
      </c>
      <c r="B43" s="69"/>
      <c r="C43" s="35">
        <f>SUM(C41:C42)</f>
        <v>0.19440000000000002</v>
      </c>
      <c r="D43" s="19">
        <f>SUM(D41:D42)</f>
        <v>317.92999999999995</v>
      </c>
    </row>
    <row r="46" spans="1:4" x14ac:dyDescent="0.2">
      <c r="A46" s="82" t="s">
        <v>23</v>
      </c>
      <c r="B46" s="82"/>
      <c r="C46" s="82"/>
      <c r="D46" s="82"/>
    </row>
    <row r="48" spans="1:4" x14ac:dyDescent="0.2">
      <c r="A48" s="27" t="s">
        <v>24</v>
      </c>
      <c r="B48" s="27" t="s">
        <v>25</v>
      </c>
      <c r="C48" s="27" t="s">
        <v>26</v>
      </c>
      <c r="D48" s="27" t="s">
        <v>3</v>
      </c>
    </row>
    <row r="49" spans="1:4" x14ac:dyDescent="0.2">
      <c r="A49" s="33" t="s">
        <v>4</v>
      </c>
      <c r="B49" s="26" t="s">
        <v>27</v>
      </c>
      <c r="C49" s="9">
        <v>0.2</v>
      </c>
      <c r="D49" s="13">
        <f>TRUNC(($D$33+$D$43)*C49,2)</f>
        <v>390.68</v>
      </c>
    </row>
    <row r="50" spans="1:4" x14ac:dyDescent="0.2">
      <c r="A50" s="33" t="s">
        <v>6</v>
      </c>
      <c r="B50" s="26" t="s">
        <v>28</v>
      </c>
      <c r="C50" s="9">
        <v>2.5000000000000001E-2</v>
      </c>
      <c r="D50" s="13">
        <f t="shared" ref="D50:D56" si="0">TRUNC(($D$33+$D$43)*C50,2)</f>
        <v>48.83</v>
      </c>
    </row>
    <row r="51" spans="1:4" x14ac:dyDescent="0.2">
      <c r="A51" s="33" t="s">
        <v>8</v>
      </c>
      <c r="B51" s="26" t="s">
        <v>29</v>
      </c>
      <c r="C51" s="16">
        <v>0.03</v>
      </c>
      <c r="D51" s="13">
        <f t="shared" si="0"/>
        <v>58.6</v>
      </c>
    </row>
    <row r="52" spans="1:4" x14ac:dyDescent="0.2">
      <c r="A52" s="33" t="s">
        <v>10</v>
      </c>
      <c r="B52" s="26" t="s">
        <v>30</v>
      </c>
      <c r="C52" s="9">
        <v>1.4999999999999999E-2</v>
      </c>
      <c r="D52" s="13">
        <f t="shared" si="0"/>
        <v>29.3</v>
      </c>
    </row>
    <row r="53" spans="1:4" x14ac:dyDescent="0.2">
      <c r="A53" s="33" t="s">
        <v>12</v>
      </c>
      <c r="B53" s="26" t="s">
        <v>31</v>
      </c>
      <c r="C53" s="9">
        <v>0.01</v>
      </c>
      <c r="D53" s="13">
        <f t="shared" si="0"/>
        <v>19.53</v>
      </c>
    </row>
    <row r="54" spans="1:4" x14ac:dyDescent="0.2">
      <c r="A54" s="33" t="s">
        <v>32</v>
      </c>
      <c r="B54" s="26" t="s">
        <v>33</v>
      </c>
      <c r="C54" s="9">
        <v>6.0000000000000001E-3</v>
      </c>
      <c r="D54" s="13">
        <f t="shared" si="0"/>
        <v>11.72</v>
      </c>
    </row>
    <row r="55" spans="1:4" x14ac:dyDescent="0.2">
      <c r="A55" s="33" t="s">
        <v>14</v>
      </c>
      <c r="B55" s="26" t="s">
        <v>34</v>
      </c>
      <c r="C55" s="9">
        <v>2E-3</v>
      </c>
      <c r="D55" s="13">
        <f t="shared" si="0"/>
        <v>3.9</v>
      </c>
    </row>
    <row r="56" spans="1:4" x14ac:dyDescent="0.2">
      <c r="A56" s="33" t="s">
        <v>35</v>
      </c>
      <c r="B56" s="26" t="s">
        <v>36</v>
      </c>
      <c r="C56" s="9">
        <v>0.08</v>
      </c>
      <c r="D56" s="13">
        <f t="shared" si="0"/>
        <v>156.27000000000001</v>
      </c>
    </row>
    <row r="57" spans="1:4" x14ac:dyDescent="0.2">
      <c r="A57" s="69" t="s">
        <v>37</v>
      </c>
      <c r="B57" s="69"/>
      <c r="C57" s="15">
        <f>SUM(C49:C56)</f>
        <v>0.36800000000000005</v>
      </c>
      <c r="D57" s="19">
        <f>SUM(D49:D56)</f>
        <v>718.82999999999993</v>
      </c>
    </row>
    <row r="60" spans="1:4" x14ac:dyDescent="0.2">
      <c r="A60" s="79" t="s">
        <v>38</v>
      </c>
      <c r="B60" s="79"/>
      <c r="C60" s="79"/>
      <c r="D60" s="79"/>
    </row>
    <row r="62" spans="1:4" x14ac:dyDescent="0.2">
      <c r="A62" s="27" t="s">
        <v>39</v>
      </c>
      <c r="B62" s="78" t="s">
        <v>40</v>
      </c>
      <c r="C62" s="78"/>
      <c r="D62" s="27" t="s">
        <v>3</v>
      </c>
    </row>
    <row r="63" spans="1:4" x14ac:dyDescent="0.2">
      <c r="A63" s="33" t="s">
        <v>4</v>
      </c>
      <c r="B63" s="70" t="s">
        <v>41</v>
      </c>
      <c r="C63" s="70"/>
      <c r="D63" s="13">
        <f>(22*2*4)-(D26*0.06)</f>
        <v>77.87</v>
      </c>
    </row>
    <row r="64" spans="1:4" x14ac:dyDescent="0.2">
      <c r="A64" s="33" t="s">
        <v>6</v>
      </c>
      <c r="B64" s="70" t="s">
        <v>42</v>
      </c>
      <c r="C64" s="70"/>
      <c r="D64" s="13">
        <f>22*13.1*0.8</f>
        <v>230.56</v>
      </c>
    </row>
    <row r="65" spans="1:5" x14ac:dyDescent="0.2">
      <c r="A65" s="33" t="s">
        <v>8</v>
      </c>
      <c r="B65" s="70" t="s">
        <v>151</v>
      </c>
      <c r="C65" s="70"/>
      <c r="D65" s="13">
        <v>110</v>
      </c>
    </row>
    <row r="66" spans="1:5" x14ac:dyDescent="0.2">
      <c r="A66" s="33" t="s">
        <v>10</v>
      </c>
      <c r="B66" s="70" t="s">
        <v>152</v>
      </c>
      <c r="C66" s="70"/>
      <c r="D66" s="13">
        <v>10</v>
      </c>
    </row>
    <row r="67" spans="1:5" x14ac:dyDescent="0.2">
      <c r="A67" s="36" t="s">
        <v>12</v>
      </c>
      <c r="B67" s="70" t="s">
        <v>153</v>
      </c>
      <c r="C67" s="70"/>
      <c r="D67" s="13">
        <v>3.26</v>
      </c>
    </row>
    <row r="68" spans="1:5" x14ac:dyDescent="0.2">
      <c r="A68" s="69" t="s">
        <v>16</v>
      </c>
      <c r="B68" s="69"/>
      <c r="C68" s="69"/>
      <c r="D68" s="19">
        <f>SUM(D63:D67)</f>
        <v>431.69</v>
      </c>
    </row>
    <row r="71" spans="1:5" x14ac:dyDescent="0.2">
      <c r="A71" s="79" t="s">
        <v>43</v>
      </c>
      <c r="B71" s="79"/>
      <c r="C71" s="79"/>
      <c r="D71" s="79"/>
    </row>
    <row r="73" spans="1:5" x14ac:dyDescent="0.2">
      <c r="A73" s="27">
        <v>2</v>
      </c>
      <c r="B73" s="78" t="s">
        <v>44</v>
      </c>
      <c r="C73" s="78"/>
      <c r="D73" s="27" t="s">
        <v>3</v>
      </c>
    </row>
    <row r="74" spans="1:5" x14ac:dyDescent="0.2">
      <c r="A74" s="33" t="s">
        <v>19</v>
      </c>
      <c r="B74" s="70" t="s">
        <v>20</v>
      </c>
      <c r="C74" s="70"/>
      <c r="D74" s="14">
        <f>D43</f>
        <v>317.92999999999995</v>
      </c>
    </row>
    <row r="75" spans="1:5" x14ac:dyDescent="0.2">
      <c r="A75" s="33" t="s">
        <v>24</v>
      </c>
      <c r="B75" s="70" t="s">
        <v>25</v>
      </c>
      <c r="C75" s="70"/>
      <c r="D75" s="14">
        <f>D57</f>
        <v>718.82999999999993</v>
      </c>
    </row>
    <row r="76" spans="1:5" x14ac:dyDescent="0.2">
      <c r="A76" s="33" t="s">
        <v>39</v>
      </c>
      <c r="B76" s="70" t="s">
        <v>40</v>
      </c>
      <c r="C76" s="70"/>
      <c r="D76" s="14">
        <f>D68</f>
        <v>431.69</v>
      </c>
    </row>
    <row r="77" spans="1:5" x14ac:dyDescent="0.2">
      <c r="A77" s="69" t="s">
        <v>16</v>
      </c>
      <c r="B77" s="69"/>
      <c r="C77" s="69"/>
      <c r="D77" s="19">
        <f>SUM(D74:D76)</f>
        <v>1468.4499999999998</v>
      </c>
    </row>
    <row r="78" spans="1:5" x14ac:dyDescent="0.2">
      <c r="A78" s="4"/>
      <c r="E78" s="18"/>
    </row>
    <row r="80" spans="1:5" x14ac:dyDescent="0.2">
      <c r="A80" s="72" t="s">
        <v>45</v>
      </c>
      <c r="B80" s="72"/>
      <c r="C80" s="72"/>
      <c r="D80" s="72"/>
      <c r="E80" s="17"/>
    </row>
    <row r="81" spans="1:5" ht="12.75" customHeight="1" x14ac:dyDescent="0.2">
      <c r="E81" s="18"/>
    </row>
    <row r="82" spans="1:5" x14ac:dyDescent="0.2">
      <c r="A82" s="27">
        <v>3</v>
      </c>
      <c r="B82" s="78" t="s">
        <v>46</v>
      </c>
      <c r="C82" s="78"/>
      <c r="D82" s="27" t="s">
        <v>3</v>
      </c>
    </row>
    <row r="83" spans="1:5" x14ac:dyDescent="0.2">
      <c r="A83" s="36" t="s">
        <v>4</v>
      </c>
      <c r="B83" s="10" t="s">
        <v>47</v>
      </c>
      <c r="C83" s="9">
        <f>TRUNC(((1/12)*0%),4)</f>
        <v>0</v>
      </c>
      <c r="D83" s="13">
        <f>TRUNC($D$33*C83,2)</f>
        <v>0</v>
      </c>
    </row>
    <row r="84" spans="1:5" x14ac:dyDescent="0.2">
      <c r="A84" s="36" t="s">
        <v>6</v>
      </c>
      <c r="B84" s="10" t="s">
        <v>48</v>
      </c>
      <c r="C84" s="9">
        <v>0.08</v>
      </c>
      <c r="D84" s="13">
        <f>TRUNC(D83*C84,2)</f>
        <v>0</v>
      </c>
    </row>
    <row r="85" spans="1:5" x14ac:dyDescent="0.2">
      <c r="A85" s="36" t="s">
        <v>8</v>
      </c>
      <c r="B85" s="10" t="s">
        <v>49</v>
      </c>
      <c r="C85" s="9">
        <f>TRUNC(8%*0%*50%,4)</f>
        <v>0</v>
      </c>
      <c r="D85" s="13">
        <f>TRUNC($D$33*C85,2)</f>
        <v>0</v>
      </c>
    </row>
    <row r="86" spans="1:5" x14ac:dyDescent="0.2">
      <c r="A86" s="36" t="s">
        <v>10</v>
      </c>
      <c r="B86" s="10" t="s">
        <v>50</v>
      </c>
      <c r="C86" s="9">
        <f>TRUNC(((7/30)/12)*0%,4)</f>
        <v>0</v>
      </c>
      <c r="D86" s="13">
        <f>TRUNC($D$33*C86,2)</f>
        <v>0</v>
      </c>
    </row>
    <row r="87" spans="1:5" ht="25.5" x14ac:dyDescent="0.2">
      <c r="A87" s="36" t="s">
        <v>12</v>
      </c>
      <c r="B87" s="10" t="s">
        <v>100</v>
      </c>
      <c r="C87" s="9">
        <f>C57</f>
        <v>0.36800000000000005</v>
      </c>
      <c r="D87" s="13">
        <f>TRUNC(D86*C87,2)</f>
        <v>0</v>
      </c>
    </row>
    <row r="88" spans="1:5" x14ac:dyDescent="0.2">
      <c r="A88" s="36" t="s">
        <v>32</v>
      </c>
      <c r="B88" s="10" t="s">
        <v>51</v>
      </c>
      <c r="C88" s="9">
        <f>TRUNC(8%*0%*50%,4)</f>
        <v>0</v>
      </c>
      <c r="D88" s="13">
        <f t="shared" ref="D88" si="1">TRUNC($D$33*C88,2)</f>
        <v>0</v>
      </c>
    </row>
    <row r="89" spans="1:5" x14ac:dyDescent="0.2">
      <c r="A89" s="76" t="s">
        <v>16</v>
      </c>
      <c r="B89" s="77"/>
      <c r="C89" s="80"/>
      <c r="D89" s="19">
        <f>SUM(D83:D88)</f>
        <v>0</v>
      </c>
    </row>
    <row r="92" spans="1:5" x14ac:dyDescent="0.2">
      <c r="A92" s="72" t="s">
        <v>52</v>
      </c>
      <c r="B92" s="72"/>
      <c r="C92" s="72"/>
      <c r="D92" s="72"/>
    </row>
    <row r="95" spans="1:5" x14ac:dyDescent="0.2">
      <c r="A95" s="79" t="s">
        <v>79</v>
      </c>
      <c r="B95" s="79"/>
      <c r="C95" s="79"/>
      <c r="D95" s="79"/>
    </row>
    <row r="96" spans="1:5" x14ac:dyDescent="0.2">
      <c r="A96" s="3"/>
    </row>
    <row r="97" spans="1:6" x14ac:dyDescent="0.2">
      <c r="A97" s="37" t="s">
        <v>53</v>
      </c>
      <c r="B97" s="78" t="s">
        <v>80</v>
      </c>
      <c r="C97" s="78"/>
      <c r="D97" s="37" t="s">
        <v>3</v>
      </c>
    </row>
    <row r="98" spans="1:6" x14ac:dyDescent="0.2">
      <c r="A98" s="36" t="s">
        <v>4</v>
      </c>
      <c r="B98" s="38" t="s">
        <v>81</v>
      </c>
      <c r="C98" s="9">
        <f>TRUNC(((1+1/3)/12)/12,4)*0</f>
        <v>0</v>
      </c>
      <c r="D98" s="13">
        <f>TRUNC(($D$33+$D$77+$D$89)*C98,2)</f>
        <v>0</v>
      </c>
    </row>
    <row r="99" spans="1:6" x14ac:dyDescent="0.2">
      <c r="A99" s="36" t="s">
        <v>6</v>
      </c>
      <c r="B99" s="38" t="s">
        <v>82</v>
      </c>
      <c r="C99" s="9">
        <f>TRUNC(((2/30)/12),4)</f>
        <v>5.4999999999999997E-3</v>
      </c>
      <c r="D99" s="13">
        <f t="shared" ref="D99:D103" si="2">TRUNC(($D$33+$D$77+$D$89)*C99,2)</f>
        <v>17.07</v>
      </c>
    </row>
    <row r="100" spans="1:6" x14ac:dyDescent="0.2">
      <c r="A100" s="36" t="s">
        <v>8</v>
      </c>
      <c r="B100" s="38" t="s">
        <v>83</v>
      </c>
      <c r="C100" s="9">
        <f>TRUNC(((5/30)/12)*0%,4)</f>
        <v>0</v>
      </c>
      <c r="D100" s="13">
        <f t="shared" si="2"/>
        <v>0</v>
      </c>
    </row>
    <row r="101" spans="1:6" x14ac:dyDescent="0.2">
      <c r="A101" s="36" t="s">
        <v>10</v>
      </c>
      <c r="B101" s="38" t="s">
        <v>84</v>
      </c>
      <c r="C101" s="9">
        <f>TRUNC(((15/30)/12)*0%,4)</f>
        <v>0</v>
      </c>
      <c r="D101" s="13">
        <f t="shared" si="2"/>
        <v>0</v>
      </c>
    </row>
    <row r="102" spans="1:6" x14ac:dyDescent="0.2">
      <c r="A102" s="36" t="s">
        <v>12</v>
      </c>
      <c r="B102" s="38" t="s">
        <v>85</v>
      </c>
      <c r="C102" s="9">
        <f>((1+1/3)/12)*0%*(4/12)</f>
        <v>0</v>
      </c>
      <c r="D102" s="13">
        <f t="shared" si="2"/>
        <v>0</v>
      </c>
    </row>
    <row r="103" spans="1:6" x14ac:dyDescent="0.2">
      <c r="A103" s="36" t="s">
        <v>32</v>
      </c>
      <c r="B103" s="38" t="s">
        <v>86</v>
      </c>
      <c r="C103" s="9"/>
      <c r="D103" s="13">
        <f t="shared" si="2"/>
        <v>0</v>
      </c>
    </row>
    <row r="104" spans="1:6" x14ac:dyDescent="0.2">
      <c r="A104" s="69" t="s">
        <v>37</v>
      </c>
      <c r="B104" s="69"/>
      <c r="C104" s="69"/>
      <c r="D104" s="19">
        <f>SUM(D98:D103)</f>
        <v>17.07</v>
      </c>
      <c r="E104" s="17"/>
      <c r="F104" s="17"/>
    </row>
    <row r="107" spans="1:6" x14ac:dyDescent="0.2">
      <c r="A107" s="79" t="s">
        <v>87</v>
      </c>
      <c r="B107" s="79"/>
      <c r="C107" s="79"/>
      <c r="D107" s="79"/>
    </row>
    <row r="108" spans="1:6" x14ac:dyDescent="0.2">
      <c r="A108" s="3"/>
    </row>
    <row r="109" spans="1:6" x14ac:dyDescent="0.2">
      <c r="A109" s="27" t="s">
        <v>54</v>
      </c>
      <c r="B109" s="78" t="s">
        <v>88</v>
      </c>
      <c r="C109" s="78"/>
      <c r="D109" s="27" t="s">
        <v>3</v>
      </c>
    </row>
    <row r="110" spans="1:6" x14ac:dyDescent="0.2">
      <c r="A110" s="33" t="s">
        <v>4</v>
      </c>
      <c r="B110" s="73" t="s">
        <v>89</v>
      </c>
      <c r="C110" s="74"/>
      <c r="D110" s="13">
        <f>((D33+D77+D89)/220)*22*0</f>
        <v>0</v>
      </c>
    </row>
    <row r="111" spans="1:6" x14ac:dyDescent="0.2">
      <c r="A111" s="69" t="s">
        <v>16</v>
      </c>
      <c r="B111" s="69"/>
      <c r="C111" s="69"/>
      <c r="D111" s="19">
        <f>SUM(D110)</f>
        <v>0</v>
      </c>
    </row>
    <row r="114" spans="1:4" x14ac:dyDescent="0.2">
      <c r="A114" s="79" t="s">
        <v>55</v>
      </c>
      <c r="B114" s="79"/>
      <c r="C114" s="79"/>
      <c r="D114" s="79"/>
    </row>
    <row r="115" spans="1:4" x14ac:dyDescent="0.2">
      <c r="A115" s="3"/>
    </row>
    <row r="116" spans="1:4" x14ac:dyDescent="0.2">
      <c r="A116" s="27">
        <v>4</v>
      </c>
      <c r="B116" s="69" t="s">
        <v>56</v>
      </c>
      <c r="C116" s="69"/>
      <c r="D116" s="27" t="s">
        <v>3</v>
      </c>
    </row>
    <row r="117" spans="1:4" x14ac:dyDescent="0.2">
      <c r="A117" s="33" t="s">
        <v>53</v>
      </c>
      <c r="B117" s="70" t="s">
        <v>80</v>
      </c>
      <c r="C117" s="70"/>
      <c r="D117" s="14">
        <f>D104</f>
        <v>17.07</v>
      </c>
    </row>
    <row r="118" spans="1:4" x14ac:dyDescent="0.2">
      <c r="A118" s="33" t="s">
        <v>54</v>
      </c>
      <c r="B118" s="70" t="s">
        <v>88</v>
      </c>
      <c r="C118" s="70"/>
      <c r="D118" s="14">
        <f>D111</f>
        <v>0</v>
      </c>
    </row>
    <row r="119" spans="1:4" x14ac:dyDescent="0.2">
      <c r="A119" s="69" t="s">
        <v>16</v>
      </c>
      <c r="B119" s="69"/>
      <c r="C119" s="69"/>
      <c r="D119" s="19">
        <f>SUM(D117:D118)</f>
        <v>17.07</v>
      </c>
    </row>
    <row r="122" spans="1:4" x14ac:dyDescent="0.2">
      <c r="A122" s="72" t="s">
        <v>57</v>
      </c>
      <c r="B122" s="72"/>
      <c r="C122" s="72"/>
      <c r="D122" s="72"/>
    </row>
    <row r="124" spans="1:4" x14ac:dyDescent="0.2">
      <c r="A124" s="27">
        <v>5</v>
      </c>
      <c r="B124" s="75" t="s">
        <v>58</v>
      </c>
      <c r="C124" s="75"/>
      <c r="D124" s="27" t="s">
        <v>3</v>
      </c>
    </row>
    <row r="125" spans="1:4" x14ac:dyDescent="0.2">
      <c r="A125" s="33" t="s">
        <v>4</v>
      </c>
      <c r="B125" s="26" t="s">
        <v>59</v>
      </c>
      <c r="C125" s="26"/>
      <c r="D125" s="13">
        <v>108.69</v>
      </c>
    </row>
    <row r="126" spans="1:4" x14ac:dyDescent="0.2">
      <c r="A126" s="33" t="s">
        <v>6</v>
      </c>
      <c r="B126" s="26" t="s">
        <v>60</v>
      </c>
      <c r="C126" s="26"/>
      <c r="D126" s="13"/>
    </row>
    <row r="127" spans="1:4" x14ac:dyDescent="0.2">
      <c r="A127" s="33" t="s">
        <v>8</v>
      </c>
      <c r="B127" s="26" t="s">
        <v>61</v>
      </c>
      <c r="C127" s="26"/>
      <c r="D127" s="13"/>
    </row>
    <row r="128" spans="1:4" x14ac:dyDescent="0.2">
      <c r="A128" s="33" t="s">
        <v>10</v>
      </c>
      <c r="B128" s="26" t="s">
        <v>15</v>
      </c>
      <c r="C128" s="26"/>
      <c r="D128" s="13"/>
    </row>
    <row r="129" spans="1:4" x14ac:dyDescent="0.2">
      <c r="A129" s="69" t="s">
        <v>37</v>
      </c>
      <c r="B129" s="69"/>
      <c r="C129" s="69"/>
      <c r="D129" s="20">
        <f>SUM(D125:D128)</f>
        <v>108.69</v>
      </c>
    </row>
    <row r="132" spans="1:4" x14ac:dyDescent="0.2">
      <c r="A132" s="72" t="s">
        <v>62</v>
      </c>
      <c r="B132" s="72"/>
      <c r="C132" s="72"/>
      <c r="D132" s="72"/>
    </row>
    <row r="134" spans="1:4" x14ac:dyDescent="0.2">
      <c r="A134" s="27">
        <v>6</v>
      </c>
      <c r="B134" s="28" t="s">
        <v>63</v>
      </c>
      <c r="C134" s="27" t="s">
        <v>26</v>
      </c>
      <c r="D134" s="27" t="s">
        <v>3</v>
      </c>
    </row>
    <row r="135" spans="1:4" x14ac:dyDescent="0.2">
      <c r="A135" s="33" t="s">
        <v>4</v>
      </c>
      <c r="B135" s="26" t="s">
        <v>64</v>
      </c>
      <c r="C135" s="9">
        <v>0.05</v>
      </c>
      <c r="D135" s="14">
        <f>D155*C135</f>
        <v>161.4855</v>
      </c>
    </row>
    <row r="136" spans="1:4" x14ac:dyDescent="0.2">
      <c r="A136" s="33" t="s">
        <v>6</v>
      </c>
      <c r="B136" s="26" t="s">
        <v>65</v>
      </c>
      <c r="C136" s="9">
        <v>0.06</v>
      </c>
      <c r="D136" s="13">
        <f>(D155+D135)*C136</f>
        <v>203.47172999999998</v>
      </c>
    </row>
    <row r="137" spans="1:4" x14ac:dyDescent="0.2">
      <c r="A137" s="33" t="s">
        <v>8</v>
      </c>
      <c r="B137" s="26" t="s">
        <v>66</v>
      </c>
      <c r="C137" s="12">
        <f>SUM(C138:C143)</f>
        <v>8.6499999999999994E-2</v>
      </c>
      <c r="D137" s="13">
        <f>(D155+D135+D136)*C137/(1-C137)</f>
        <v>340.38173551724134</v>
      </c>
    </row>
    <row r="138" spans="1:4" x14ac:dyDescent="0.2">
      <c r="A138" s="33"/>
      <c r="B138" s="26" t="s">
        <v>67</v>
      </c>
      <c r="C138" s="9"/>
      <c r="D138" s="14">
        <f>$D$157*C138</f>
        <v>0</v>
      </c>
    </row>
    <row r="139" spans="1:4" x14ac:dyDescent="0.2">
      <c r="A139" s="33"/>
      <c r="B139" s="26" t="s">
        <v>102</v>
      </c>
      <c r="C139" s="9">
        <v>6.4999999999999997E-3</v>
      </c>
      <c r="D139" s="14">
        <f t="shared" ref="D139:D143" si="3">$D$157*C139</f>
        <v>25.577818275862068</v>
      </c>
    </row>
    <row r="140" spans="1:4" x14ac:dyDescent="0.2">
      <c r="A140" s="33"/>
      <c r="B140" s="26" t="s">
        <v>103</v>
      </c>
      <c r="C140" s="9">
        <v>0.03</v>
      </c>
      <c r="D140" s="14">
        <f t="shared" si="3"/>
        <v>118.05146896551724</v>
      </c>
    </row>
    <row r="141" spans="1:4" x14ac:dyDescent="0.2">
      <c r="A141" s="33"/>
      <c r="B141" s="26" t="s">
        <v>68</v>
      </c>
      <c r="C141" s="33"/>
      <c r="D141" s="14">
        <f t="shared" si="3"/>
        <v>0</v>
      </c>
    </row>
    <row r="142" spans="1:4" x14ac:dyDescent="0.2">
      <c r="A142" s="33"/>
      <c r="B142" s="26" t="s">
        <v>69</v>
      </c>
      <c r="C142" s="9"/>
      <c r="D142" s="14">
        <f t="shared" si="3"/>
        <v>0</v>
      </c>
    </row>
    <row r="143" spans="1:4" x14ac:dyDescent="0.2">
      <c r="A143" s="33"/>
      <c r="B143" s="26" t="s">
        <v>104</v>
      </c>
      <c r="C143" s="9">
        <v>0.05</v>
      </c>
      <c r="D143" s="14">
        <f t="shared" si="3"/>
        <v>196.75244827586209</v>
      </c>
    </row>
    <row r="144" spans="1:4" ht="13.5" x14ac:dyDescent="0.2">
      <c r="A144" s="76" t="s">
        <v>37</v>
      </c>
      <c r="B144" s="77"/>
      <c r="C144" s="21">
        <f>(1+C136)*(1+C135)/(1-C137)-1</f>
        <v>0.21839080459770144</v>
      </c>
      <c r="D144" s="19">
        <f>SUM(D135:D137)</f>
        <v>705.33896551724138</v>
      </c>
    </row>
    <row r="147" spans="1:4" x14ac:dyDescent="0.2">
      <c r="A147" s="72" t="s">
        <v>70</v>
      </c>
      <c r="B147" s="72"/>
      <c r="C147" s="72"/>
      <c r="D147" s="72"/>
    </row>
    <row r="149" spans="1:4" x14ac:dyDescent="0.2">
      <c r="A149" s="27"/>
      <c r="B149" s="69" t="s">
        <v>71</v>
      </c>
      <c r="C149" s="69"/>
      <c r="D149" s="27" t="s">
        <v>3</v>
      </c>
    </row>
    <row r="150" spans="1:4" x14ac:dyDescent="0.2">
      <c r="A150" s="27" t="s">
        <v>4</v>
      </c>
      <c r="B150" s="70" t="s">
        <v>1</v>
      </c>
      <c r="C150" s="70"/>
      <c r="D150" s="22">
        <f>D33</f>
        <v>1635.5</v>
      </c>
    </row>
    <row r="151" spans="1:4" x14ac:dyDescent="0.2">
      <c r="A151" s="27" t="s">
        <v>6</v>
      </c>
      <c r="B151" s="70" t="s">
        <v>17</v>
      </c>
      <c r="C151" s="70"/>
      <c r="D151" s="22">
        <f>D77</f>
        <v>1468.4499999999998</v>
      </c>
    </row>
    <row r="152" spans="1:4" x14ac:dyDescent="0.2">
      <c r="A152" s="27" t="s">
        <v>8</v>
      </c>
      <c r="B152" s="70" t="s">
        <v>45</v>
      </c>
      <c r="C152" s="70"/>
      <c r="D152" s="22">
        <f>D89</f>
        <v>0</v>
      </c>
    </row>
    <row r="153" spans="1:4" x14ac:dyDescent="0.2">
      <c r="A153" s="27" t="s">
        <v>10</v>
      </c>
      <c r="B153" s="70" t="s">
        <v>52</v>
      </c>
      <c r="C153" s="70"/>
      <c r="D153" s="22">
        <f>D119</f>
        <v>17.07</v>
      </c>
    </row>
    <row r="154" spans="1:4" x14ac:dyDescent="0.2">
      <c r="A154" s="27" t="s">
        <v>12</v>
      </c>
      <c r="B154" s="70" t="s">
        <v>57</v>
      </c>
      <c r="C154" s="70"/>
      <c r="D154" s="22">
        <f>D129</f>
        <v>108.69</v>
      </c>
    </row>
    <row r="155" spans="1:4" x14ac:dyDescent="0.2">
      <c r="A155" s="69" t="s">
        <v>101</v>
      </c>
      <c r="B155" s="69"/>
      <c r="C155" s="69"/>
      <c r="D155" s="23">
        <f>SUM(D150:D154)</f>
        <v>3229.71</v>
      </c>
    </row>
    <row r="156" spans="1:4" x14ac:dyDescent="0.2">
      <c r="A156" s="27" t="s">
        <v>32</v>
      </c>
      <c r="B156" s="70" t="s">
        <v>72</v>
      </c>
      <c r="C156" s="70"/>
      <c r="D156" s="24">
        <f>D144</f>
        <v>705.33896551724138</v>
      </c>
    </row>
    <row r="157" spans="1:4" x14ac:dyDescent="0.2">
      <c r="A157" s="69" t="s">
        <v>73</v>
      </c>
      <c r="B157" s="69"/>
      <c r="C157" s="69"/>
      <c r="D157" s="23">
        <f>SUM(D155:D156)</f>
        <v>3935.0489655172414</v>
      </c>
    </row>
  </sheetData>
  <mergeCells count="72">
    <mergeCell ref="B153:C153"/>
    <mergeCell ref="B154:C154"/>
    <mergeCell ref="A155:C155"/>
    <mergeCell ref="B156:C156"/>
    <mergeCell ref="A157:C157"/>
    <mergeCell ref="B152:C152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51:C151"/>
    <mergeCell ref="B117:C117"/>
    <mergeCell ref="A89:C89"/>
    <mergeCell ref="A92:D92"/>
    <mergeCell ref="A95:D95"/>
    <mergeCell ref="B97:C97"/>
    <mergeCell ref="A104:C104"/>
    <mergeCell ref="A107:D107"/>
    <mergeCell ref="B109:C109"/>
    <mergeCell ref="B110:C110"/>
    <mergeCell ref="A111:C111"/>
    <mergeCell ref="A114:D114"/>
    <mergeCell ref="B116:C116"/>
    <mergeCell ref="B82:C82"/>
    <mergeCell ref="B64:C64"/>
    <mergeCell ref="B65:C65"/>
    <mergeCell ref="B66:C66"/>
    <mergeCell ref="A68:C68"/>
    <mergeCell ref="A71:D71"/>
    <mergeCell ref="B73:C73"/>
    <mergeCell ref="B74:C74"/>
    <mergeCell ref="B75:C75"/>
    <mergeCell ref="B76:C76"/>
    <mergeCell ref="A77:C77"/>
    <mergeCell ref="A80:D80"/>
    <mergeCell ref="B27:C27"/>
    <mergeCell ref="B28:C28"/>
    <mergeCell ref="B29:C29"/>
    <mergeCell ref="B63:C63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A15:D15"/>
    <mergeCell ref="B67:C67"/>
    <mergeCell ref="A1:D1"/>
    <mergeCell ref="A3:D3"/>
    <mergeCell ref="A10:D10"/>
    <mergeCell ref="A12:B12"/>
    <mergeCell ref="A13:B13"/>
    <mergeCell ref="B30:C30"/>
    <mergeCell ref="C17:D17"/>
    <mergeCell ref="C18:D18"/>
    <mergeCell ref="C19:D19"/>
    <mergeCell ref="C20:D20"/>
    <mergeCell ref="C21:D21"/>
    <mergeCell ref="A23:D23"/>
    <mergeCell ref="B25:C25"/>
    <mergeCell ref="B26:C2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28" zoomScale="115" zoomScaleNormal="115" workbookViewId="0">
      <selection activeCell="D67" sqref="D67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81" t="s">
        <v>0</v>
      </c>
      <c r="B1" s="81"/>
      <c r="C1" s="81"/>
      <c r="D1" s="81"/>
    </row>
    <row r="2" spans="1:4" ht="15.75" x14ac:dyDescent="0.25">
      <c r="A2" s="29"/>
      <c r="B2" s="29"/>
      <c r="C2" s="29"/>
      <c r="D2" s="29"/>
    </row>
    <row r="3" spans="1:4" x14ac:dyDescent="0.2">
      <c r="A3" s="71" t="s">
        <v>90</v>
      </c>
      <c r="B3" s="71"/>
      <c r="C3" s="71"/>
      <c r="D3" s="71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32" t="s">
        <v>91</v>
      </c>
      <c r="C5" s="30"/>
      <c r="D5" s="31"/>
    </row>
    <row r="6" spans="1:4" x14ac:dyDescent="0.2">
      <c r="A6" s="5" t="s">
        <v>6</v>
      </c>
      <c r="B6" s="32" t="s">
        <v>92</v>
      </c>
      <c r="C6" s="30"/>
      <c r="D6" s="31"/>
    </row>
    <row r="7" spans="1:4" x14ac:dyDescent="0.2">
      <c r="A7" s="5" t="s">
        <v>8</v>
      </c>
      <c r="B7" s="32" t="s">
        <v>93</v>
      </c>
      <c r="C7" s="30"/>
      <c r="D7" s="31"/>
    </row>
    <row r="8" spans="1:4" x14ac:dyDescent="0.2">
      <c r="A8" s="5" t="s">
        <v>10</v>
      </c>
      <c r="B8" s="32" t="s">
        <v>94</v>
      </c>
      <c r="C8" s="30"/>
      <c r="D8" s="31"/>
    </row>
    <row r="10" spans="1:4" x14ac:dyDescent="0.2">
      <c r="A10" s="71" t="s">
        <v>95</v>
      </c>
      <c r="B10" s="71"/>
      <c r="C10" s="71"/>
      <c r="D10" s="71"/>
    </row>
    <row r="11" spans="1:4" x14ac:dyDescent="0.2">
      <c r="A11" s="2"/>
      <c r="B11" s="2"/>
      <c r="C11" s="2"/>
      <c r="D11" s="2"/>
    </row>
    <row r="12" spans="1:4" ht="38.25" x14ac:dyDescent="0.2">
      <c r="A12" s="65" t="s">
        <v>96</v>
      </c>
      <c r="B12" s="65"/>
      <c r="C12" s="33" t="s">
        <v>97</v>
      </c>
      <c r="D12" s="34" t="s">
        <v>98</v>
      </c>
    </row>
    <row r="13" spans="1:4" x14ac:dyDescent="0.2">
      <c r="A13" s="83" t="s">
        <v>117</v>
      </c>
      <c r="B13" s="83"/>
      <c r="C13" s="39" t="s">
        <v>106</v>
      </c>
      <c r="D13" s="39" t="s">
        <v>107</v>
      </c>
    </row>
    <row r="15" spans="1:4" x14ac:dyDescent="0.2">
      <c r="A15" s="71" t="s">
        <v>74</v>
      </c>
      <c r="B15" s="71"/>
      <c r="C15" s="71"/>
      <c r="D15" s="71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67" t="s">
        <v>112</v>
      </c>
      <c r="D17" s="68"/>
    </row>
    <row r="18" spans="1:4" x14ac:dyDescent="0.2">
      <c r="A18" s="5">
        <v>2</v>
      </c>
      <c r="B18" s="5" t="s">
        <v>99</v>
      </c>
      <c r="C18" s="67" t="s">
        <v>159</v>
      </c>
      <c r="D18" s="68"/>
    </row>
    <row r="19" spans="1:4" x14ac:dyDescent="0.2">
      <c r="A19" s="5">
        <v>3</v>
      </c>
      <c r="B19" s="5" t="s">
        <v>76</v>
      </c>
      <c r="C19" s="67"/>
      <c r="D19" s="68"/>
    </row>
    <row r="20" spans="1:4" x14ac:dyDescent="0.2">
      <c r="A20" s="5">
        <v>4</v>
      </c>
      <c r="B20" s="5" t="s">
        <v>77</v>
      </c>
      <c r="C20" s="67"/>
      <c r="D20" s="68"/>
    </row>
    <row r="21" spans="1:4" x14ac:dyDescent="0.2">
      <c r="A21" s="5">
        <v>5</v>
      </c>
      <c r="B21" s="5" t="s">
        <v>78</v>
      </c>
      <c r="C21" s="67"/>
      <c r="D21" s="68"/>
    </row>
    <row r="23" spans="1:4" x14ac:dyDescent="0.2">
      <c r="A23" s="71" t="s">
        <v>1</v>
      </c>
      <c r="B23" s="71"/>
      <c r="C23" s="71"/>
      <c r="D23" s="71"/>
    </row>
    <row r="25" spans="1:4" x14ac:dyDescent="0.2">
      <c r="A25" s="27">
        <v>1</v>
      </c>
      <c r="B25" s="69" t="s">
        <v>2</v>
      </c>
      <c r="C25" s="69"/>
      <c r="D25" s="27" t="s">
        <v>3</v>
      </c>
    </row>
    <row r="26" spans="1:4" x14ac:dyDescent="0.2">
      <c r="A26" s="33" t="s">
        <v>4</v>
      </c>
      <c r="B26" s="70" t="s">
        <v>5</v>
      </c>
      <c r="C26" s="70"/>
      <c r="D26" s="13">
        <v>1436.39</v>
      </c>
    </row>
    <row r="27" spans="1:4" x14ac:dyDescent="0.2">
      <c r="A27" s="33" t="s">
        <v>6</v>
      </c>
      <c r="B27" s="70" t="s">
        <v>7</v>
      </c>
      <c r="C27" s="70"/>
      <c r="D27" s="13"/>
    </row>
    <row r="28" spans="1:4" x14ac:dyDescent="0.2">
      <c r="A28" s="33" t="s">
        <v>8</v>
      </c>
      <c r="B28" s="70" t="s">
        <v>9</v>
      </c>
      <c r="C28" s="70"/>
      <c r="D28" s="13"/>
    </row>
    <row r="29" spans="1:4" x14ac:dyDescent="0.2">
      <c r="A29" s="33" t="s">
        <v>10</v>
      </c>
      <c r="B29" s="70" t="s">
        <v>11</v>
      </c>
      <c r="C29" s="70"/>
      <c r="D29" s="13"/>
    </row>
    <row r="30" spans="1:4" x14ac:dyDescent="0.2">
      <c r="A30" s="33" t="s">
        <v>12</v>
      </c>
      <c r="B30" s="70" t="s">
        <v>13</v>
      </c>
      <c r="C30" s="70"/>
      <c r="D30" s="13"/>
    </row>
    <row r="31" spans="1:4" x14ac:dyDescent="0.2">
      <c r="A31" s="33"/>
      <c r="B31" s="70"/>
      <c r="C31" s="70"/>
      <c r="D31" s="13"/>
    </row>
    <row r="32" spans="1:4" x14ac:dyDescent="0.2">
      <c r="A32" s="33" t="s">
        <v>14</v>
      </c>
      <c r="B32" s="70" t="s">
        <v>15</v>
      </c>
      <c r="C32" s="70"/>
      <c r="D32" s="13"/>
    </row>
    <row r="33" spans="1:4" x14ac:dyDescent="0.2">
      <c r="A33" s="69" t="s">
        <v>16</v>
      </c>
      <c r="B33" s="69"/>
      <c r="C33" s="69"/>
      <c r="D33" s="20">
        <f>SUM(D26:D32)</f>
        <v>1436.39</v>
      </c>
    </row>
    <row r="36" spans="1:4" x14ac:dyDescent="0.2">
      <c r="A36" s="72" t="s">
        <v>17</v>
      </c>
      <c r="B36" s="72"/>
      <c r="C36" s="72"/>
      <c r="D36" s="72"/>
    </row>
    <row r="37" spans="1:4" x14ac:dyDescent="0.2">
      <c r="A37" s="3"/>
    </row>
    <row r="38" spans="1:4" x14ac:dyDescent="0.2">
      <c r="A38" s="79" t="s">
        <v>18</v>
      </c>
      <c r="B38" s="79"/>
      <c r="C38" s="79"/>
      <c r="D38" s="79"/>
    </row>
    <row r="40" spans="1:4" x14ac:dyDescent="0.2">
      <c r="A40" s="27" t="s">
        <v>19</v>
      </c>
      <c r="B40" s="69" t="s">
        <v>20</v>
      </c>
      <c r="C40" s="69"/>
      <c r="D40" s="27" t="s">
        <v>3</v>
      </c>
    </row>
    <row r="41" spans="1:4" x14ac:dyDescent="0.2">
      <c r="A41" s="33" t="s">
        <v>4</v>
      </c>
      <c r="B41" s="26" t="s">
        <v>21</v>
      </c>
      <c r="C41" s="12">
        <f>TRUNC(1/12,4)</f>
        <v>8.3299999999999999E-2</v>
      </c>
      <c r="D41" s="13">
        <f>TRUNC($D$33*C41,2)</f>
        <v>119.65</v>
      </c>
    </row>
    <row r="42" spans="1:4" x14ac:dyDescent="0.2">
      <c r="A42" s="33" t="s">
        <v>6</v>
      </c>
      <c r="B42" s="26" t="s">
        <v>22</v>
      </c>
      <c r="C42" s="12">
        <f>TRUNC(((1+1/3)/12),4)</f>
        <v>0.1111</v>
      </c>
      <c r="D42" s="13">
        <f>TRUNC($D$33*C42,2)</f>
        <v>159.58000000000001</v>
      </c>
    </row>
    <row r="43" spans="1:4" x14ac:dyDescent="0.2">
      <c r="A43" s="69" t="s">
        <v>16</v>
      </c>
      <c r="B43" s="69"/>
      <c r="C43" s="35">
        <f>SUM(C41:C42)</f>
        <v>0.19440000000000002</v>
      </c>
      <c r="D43" s="19">
        <f>SUM(D41:D42)</f>
        <v>279.23</v>
      </c>
    </row>
    <row r="46" spans="1:4" x14ac:dyDescent="0.2">
      <c r="A46" s="82" t="s">
        <v>23</v>
      </c>
      <c r="B46" s="82"/>
      <c r="C46" s="82"/>
      <c r="D46" s="82"/>
    </row>
    <row r="48" spans="1:4" x14ac:dyDescent="0.2">
      <c r="A48" s="27" t="s">
        <v>24</v>
      </c>
      <c r="B48" s="27" t="s">
        <v>25</v>
      </c>
      <c r="C48" s="27" t="s">
        <v>26</v>
      </c>
      <c r="D48" s="27" t="s">
        <v>3</v>
      </c>
    </row>
    <row r="49" spans="1:4" x14ac:dyDescent="0.2">
      <c r="A49" s="33" t="s">
        <v>4</v>
      </c>
      <c r="B49" s="26" t="s">
        <v>27</v>
      </c>
      <c r="C49" s="9">
        <v>0.2</v>
      </c>
      <c r="D49" s="13">
        <f>TRUNC(($D$33+$D$43)*C49,2)</f>
        <v>343.12</v>
      </c>
    </row>
    <row r="50" spans="1:4" x14ac:dyDescent="0.2">
      <c r="A50" s="33" t="s">
        <v>6</v>
      </c>
      <c r="B50" s="26" t="s">
        <v>28</v>
      </c>
      <c r="C50" s="9">
        <v>2.5000000000000001E-2</v>
      </c>
      <c r="D50" s="13">
        <f t="shared" ref="D50:D56" si="0">TRUNC(($D$33+$D$43)*C50,2)</f>
        <v>42.89</v>
      </c>
    </row>
    <row r="51" spans="1:4" x14ac:dyDescent="0.2">
      <c r="A51" s="33" t="s">
        <v>8</v>
      </c>
      <c r="B51" s="26" t="s">
        <v>29</v>
      </c>
      <c r="C51" s="16">
        <v>0.03</v>
      </c>
      <c r="D51" s="13">
        <f t="shared" si="0"/>
        <v>51.46</v>
      </c>
    </row>
    <row r="52" spans="1:4" x14ac:dyDescent="0.2">
      <c r="A52" s="33" t="s">
        <v>10</v>
      </c>
      <c r="B52" s="26" t="s">
        <v>30</v>
      </c>
      <c r="C52" s="9">
        <v>1.4999999999999999E-2</v>
      </c>
      <c r="D52" s="13">
        <f t="shared" si="0"/>
        <v>25.73</v>
      </c>
    </row>
    <row r="53" spans="1:4" x14ac:dyDescent="0.2">
      <c r="A53" s="33" t="s">
        <v>12</v>
      </c>
      <c r="B53" s="26" t="s">
        <v>31</v>
      </c>
      <c r="C53" s="9">
        <v>0.01</v>
      </c>
      <c r="D53" s="13">
        <f t="shared" si="0"/>
        <v>17.149999999999999</v>
      </c>
    </row>
    <row r="54" spans="1:4" x14ac:dyDescent="0.2">
      <c r="A54" s="33" t="s">
        <v>32</v>
      </c>
      <c r="B54" s="26" t="s">
        <v>33</v>
      </c>
      <c r="C54" s="9">
        <v>6.0000000000000001E-3</v>
      </c>
      <c r="D54" s="13">
        <f t="shared" si="0"/>
        <v>10.29</v>
      </c>
    </row>
    <row r="55" spans="1:4" x14ac:dyDescent="0.2">
      <c r="A55" s="33" t="s">
        <v>14</v>
      </c>
      <c r="B55" s="26" t="s">
        <v>34</v>
      </c>
      <c r="C55" s="9">
        <v>2E-3</v>
      </c>
      <c r="D55" s="13">
        <f t="shared" si="0"/>
        <v>3.43</v>
      </c>
    </row>
    <row r="56" spans="1:4" x14ac:dyDescent="0.2">
      <c r="A56" s="33" t="s">
        <v>35</v>
      </c>
      <c r="B56" s="26" t="s">
        <v>36</v>
      </c>
      <c r="C56" s="9">
        <v>0.08</v>
      </c>
      <c r="D56" s="13">
        <f t="shared" si="0"/>
        <v>137.24</v>
      </c>
    </row>
    <row r="57" spans="1:4" x14ac:dyDescent="0.2">
      <c r="A57" s="69" t="s">
        <v>37</v>
      </c>
      <c r="B57" s="69"/>
      <c r="C57" s="15">
        <f>SUM(C49:C56)</f>
        <v>0.36800000000000005</v>
      </c>
      <c r="D57" s="19">
        <f>SUM(D49:D56)</f>
        <v>631.30999999999995</v>
      </c>
    </row>
    <row r="60" spans="1:4" x14ac:dyDescent="0.2">
      <c r="A60" s="79" t="s">
        <v>38</v>
      </c>
      <c r="B60" s="79"/>
      <c r="C60" s="79"/>
      <c r="D60" s="79"/>
    </row>
    <row r="62" spans="1:4" x14ac:dyDescent="0.2">
      <c r="A62" s="27" t="s">
        <v>39</v>
      </c>
      <c r="B62" s="78" t="s">
        <v>40</v>
      </c>
      <c r="C62" s="78"/>
      <c r="D62" s="27" t="s">
        <v>3</v>
      </c>
    </row>
    <row r="63" spans="1:4" x14ac:dyDescent="0.2">
      <c r="A63" s="33" t="s">
        <v>4</v>
      </c>
      <c r="B63" s="70" t="s">
        <v>41</v>
      </c>
      <c r="C63" s="70"/>
      <c r="D63" s="13">
        <f>(22*2*4)-(D26*0.06)</f>
        <v>89.816599999999994</v>
      </c>
    </row>
    <row r="64" spans="1:4" x14ac:dyDescent="0.2">
      <c r="A64" s="33" t="s">
        <v>6</v>
      </c>
      <c r="B64" s="70" t="s">
        <v>42</v>
      </c>
      <c r="C64" s="70"/>
      <c r="D64" s="13">
        <f>22*13.1*0.8</f>
        <v>230.56</v>
      </c>
    </row>
    <row r="65" spans="1:5" x14ac:dyDescent="0.2">
      <c r="A65" s="33" t="s">
        <v>8</v>
      </c>
      <c r="B65" s="70" t="s">
        <v>151</v>
      </c>
      <c r="C65" s="70"/>
      <c r="D65" s="13">
        <v>110</v>
      </c>
    </row>
    <row r="66" spans="1:5" x14ac:dyDescent="0.2">
      <c r="A66" s="33" t="s">
        <v>10</v>
      </c>
      <c r="B66" s="70" t="s">
        <v>152</v>
      </c>
      <c r="C66" s="70"/>
      <c r="D66" s="13">
        <v>10</v>
      </c>
    </row>
    <row r="67" spans="1:5" x14ac:dyDescent="0.2">
      <c r="A67" s="36" t="s">
        <v>12</v>
      </c>
      <c r="B67" s="70" t="s">
        <v>153</v>
      </c>
      <c r="C67" s="70"/>
      <c r="D67" s="13">
        <v>3.26</v>
      </c>
    </row>
    <row r="68" spans="1:5" x14ac:dyDescent="0.2">
      <c r="A68" s="69" t="s">
        <v>16</v>
      </c>
      <c r="B68" s="69"/>
      <c r="C68" s="69"/>
      <c r="D68" s="19">
        <f>SUM(D63:D67)</f>
        <v>443.63659999999999</v>
      </c>
    </row>
    <row r="71" spans="1:5" x14ac:dyDescent="0.2">
      <c r="A71" s="79" t="s">
        <v>43</v>
      </c>
      <c r="B71" s="79"/>
      <c r="C71" s="79"/>
      <c r="D71" s="79"/>
    </row>
    <row r="73" spans="1:5" x14ac:dyDescent="0.2">
      <c r="A73" s="27">
        <v>2</v>
      </c>
      <c r="B73" s="78" t="s">
        <v>44</v>
      </c>
      <c r="C73" s="78"/>
      <c r="D73" s="27" t="s">
        <v>3</v>
      </c>
    </row>
    <row r="74" spans="1:5" x14ac:dyDescent="0.2">
      <c r="A74" s="33" t="s">
        <v>19</v>
      </c>
      <c r="B74" s="70" t="s">
        <v>20</v>
      </c>
      <c r="C74" s="70"/>
      <c r="D74" s="14">
        <f>D43</f>
        <v>279.23</v>
      </c>
    </row>
    <row r="75" spans="1:5" x14ac:dyDescent="0.2">
      <c r="A75" s="33" t="s">
        <v>24</v>
      </c>
      <c r="B75" s="70" t="s">
        <v>25</v>
      </c>
      <c r="C75" s="70"/>
      <c r="D75" s="14">
        <f>D57</f>
        <v>631.30999999999995</v>
      </c>
    </row>
    <row r="76" spans="1:5" x14ac:dyDescent="0.2">
      <c r="A76" s="33" t="s">
        <v>39</v>
      </c>
      <c r="B76" s="70" t="s">
        <v>40</v>
      </c>
      <c r="C76" s="70"/>
      <c r="D76" s="14">
        <f>D68</f>
        <v>443.63659999999999</v>
      </c>
    </row>
    <row r="77" spans="1:5" x14ac:dyDescent="0.2">
      <c r="A77" s="69" t="s">
        <v>16</v>
      </c>
      <c r="B77" s="69"/>
      <c r="C77" s="69"/>
      <c r="D77" s="19">
        <f>SUM(D74:D76)</f>
        <v>1354.1766</v>
      </c>
    </row>
    <row r="78" spans="1:5" x14ac:dyDescent="0.2">
      <c r="A78" s="4"/>
      <c r="E78" s="18"/>
    </row>
    <row r="80" spans="1:5" x14ac:dyDescent="0.2">
      <c r="A80" s="72" t="s">
        <v>45</v>
      </c>
      <c r="B80" s="72"/>
      <c r="C80" s="72"/>
      <c r="D80" s="72"/>
      <c r="E80" s="17"/>
    </row>
    <row r="81" spans="1:5" ht="12.75" customHeight="1" x14ac:dyDescent="0.2">
      <c r="E81" s="18"/>
    </row>
    <row r="82" spans="1:5" x14ac:dyDescent="0.2">
      <c r="A82" s="27">
        <v>3</v>
      </c>
      <c r="B82" s="78" t="s">
        <v>46</v>
      </c>
      <c r="C82" s="78"/>
      <c r="D82" s="27" t="s">
        <v>3</v>
      </c>
    </row>
    <row r="83" spans="1:5" x14ac:dyDescent="0.2">
      <c r="A83" s="33" t="s">
        <v>4</v>
      </c>
      <c r="B83" s="10" t="s">
        <v>47</v>
      </c>
      <c r="C83" s="9">
        <f>TRUNC(((1/12)*0%),4)</f>
        <v>0</v>
      </c>
      <c r="D83" s="13">
        <f>TRUNC($D$33*C83,2)</f>
        <v>0</v>
      </c>
    </row>
    <row r="84" spans="1:5" x14ac:dyDescent="0.2">
      <c r="A84" s="33" t="s">
        <v>6</v>
      </c>
      <c r="B84" s="10" t="s">
        <v>48</v>
      </c>
      <c r="C84" s="9">
        <v>0.08</v>
      </c>
      <c r="D84" s="13">
        <f>TRUNC(D83*C84,2)</f>
        <v>0</v>
      </c>
    </row>
    <row r="85" spans="1:5" x14ac:dyDescent="0.2">
      <c r="A85" s="33" t="s">
        <v>8</v>
      </c>
      <c r="B85" s="10" t="s">
        <v>49</v>
      </c>
      <c r="C85" s="9">
        <f>TRUNC(8%*0%*50%,4)</f>
        <v>0</v>
      </c>
      <c r="D85" s="13">
        <f>TRUNC($D$33*C85,2)</f>
        <v>0</v>
      </c>
    </row>
    <row r="86" spans="1:5" x14ac:dyDescent="0.2">
      <c r="A86" s="33" t="s">
        <v>10</v>
      </c>
      <c r="B86" s="10" t="s">
        <v>50</v>
      </c>
      <c r="C86" s="9">
        <f>TRUNC(((7/30)/12)*0%,4)</f>
        <v>0</v>
      </c>
      <c r="D86" s="13">
        <f>TRUNC($D$33*C86,2)</f>
        <v>0</v>
      </c>
    </row>
    <row r="87" spans="1:5" ht="25.5" x14ac:dyDescent="0.2">
      <c r="A87" s="33" t="s">
        <v>12</v>
      </c>
      <c r="B87" s="10" t="s">
        <v>100</v>
      </c>
      <c r="C87" s="9">
        <f>C57</f>
        <v>0.36800000000000005</v>
      </c>
      <c r="D87" s="13">
        <f>TRUNC(D86*C87,2)</f>
        <v>0</v>
      </c>
    </row>
    <row r="88" spans="1:5" x14ac:dyDescent="0.2">
      <c r="A88" s="33" t="s">
        <v>32</v>
      </c>
      <c r="B88" s="10" t="s">
        <v>51</v>
      </c>
      <c r="C88" s="9">
        <f>TRUNC(8%*0%*50%,4)</f>
        <v>0</v>
      </c>
      <c r="D88" s="13">
        <f t="shared" ref="D88" si="1">TRUNC($D$33*C88,2)</f>
        <v>0</v>
      </c>
    </row>
    <row r="89" spans="1:5" x14ac:dyDescent="0.2">
      <c r="A89" s="76" t="s">
        <v>16</v>
      </c>
      <c r="B89" s="77"/>
      <c r="C89" s="80"/>
      <c r="D89" s="19">
        <f>SUM(D83:D88)</f>
        <v>0</v>
      </c>
    </row>
    <row r="92" spans="1:5" x14ac:dyDescent="0.2">
      <c r="A92" s="72" t="s">
        <v>52</v>
      </c>
      <c r="B92" s="72"/>
      <c r="C92" s="72"/>
      <c r="D92" s="72"/>
    </row>
    <row r="95" spans="1:5" x14ac:dyDescent="0.2">
      <c r="A95" s="79" t="s">
        <v>79</v>
      </c>
      <c r="B95" s="79"/>
      <c r="C95" s="79"/>
      <c r="D95" s="79"/>
    </row>
    <row r="96" spans="1:5" x14ac:dyDescent="0.2">
      <c r="A96" s="3"/>
    </row>
    <row r="97" spans="1:6" x14ac:dyDescent="0.2">
      <c r="A97" s="27" t="s">
        <v>53</v>
      </c>
      <c r="B97" s="78" t="s">
        <v>80</v>
      </c>
      <c r="C97" s="78"/>
      <c r="D97" s="27" t="s">
        <v>3</v>
      </c>
    </row>
    <row r="98" spans="1:6" x14ac:dyDescent="0.2">
      <c r="A98" s="33" t="s">
        <v>4</v>
      </c>
      <c r="B98" s="26" t="s">
        <v>81</v>
      </c>
      <c r="C98" s="9">
        <f>TRUNC(((1+1/3)/12)/12,4)*0</f>
        <v>0</v>
      </c>
      <c r="D98" s="13">
        <f>TRUNC(($D$33+$D$77+$D$89)*C98,2)</f>
        <v>0</v>
      </c>
    </row>
    <row r="99" spans="1:6" x14ac:dyDescent="0.2">
      <c r="A99" s="33" t="s">
        <v>6</v>
      </c>
      <c r="B99" s="26" t="s">
        <v>82</v>
      </c>
      <c r="C99" s="9">
        <f>TRUNC(((2/30)/12),4)</f>
        <v>5.4999999999999997E-3</v>
      </c>
      <c r="D99" s="13">
        <f t="shared" ref="D99:D103" si="2">TRUNC(($D$33+$D$77+$D$89)*C99,2)</f>
        <v>15.34</v>
      </c>
    </row>
    <row r="100" spans="1:6" x14ac:dyDescent="0.2">
      <c r="A100" s="33" t="s">
        <v>8</v>
      </c>
      <c r="B100" s="26" t="s">
        <v>83</v>
      </c>
      <c r="C100" s="9">
        <f>TRUNC(((5/30)/12)*0%,4)</f>
        <v>0</v>
      </c>
      <c r="D100" s="13">
        <f t="shared" si="2"/>
        <v>0</v>
      </c>
    </row>
    <row r="101" spans="1:6" x14ac:dyDescent="0.2">
      <c r="A101" s="33" t="s">
        <v>10</v>
      </c>
      <c r="B101" s="26" t="s">
        <v>84</v>
      </c>
      <c r="C101" s="9">
        <f>TRUNC(((15/30)/12)*0%,4)</f>
        <v>0</v>
      </c>
      <c r="D101" s="13">
        <f t="shared" si="2"/>
        <v>0</v>
      </c>
    </row>
    <row r="102" spans="1:6" x14ac:dyDescent="0.2">
      <c r="A102" s="33" t="s">
        <v>12</v>
      </c>
      <c r="B102" s="26" t="s">
        <v>85</v>
      </c>
      <c r="C102" s="9">
        <f>((1+1/3)/12)*0%*(4/12)</f>
        <v>0</v>
      </c>
      <c r="D102" s="13">
        <f t="shared" si="2"/>
        <v>0</v>
      </c>
    </row>
    <row r="103" spans="1:6" x14ac:dyDescent="0.2">
      <c r="A103" s="33" t="s">
        <v>32</v>
      </c>
      <c r="B103" s="26" t="s">
        <v>86</v>
      </c>
      <c r="C103" s="9"/>
      <c r="D103" s="13">
        <f t="shared" si="2"/>
        <v>0</v>
      </c>
    </row>
    <row r="104" spans="1:6" x14ac:dyDescent="0.2">
      <c r="A104" s="69" t="s">
        <v>37</v>
      </c>
      <c r="B104" s="69"/>
      <c r="C104" s="69"/>
      <c r="D104" s="19">
        <f>SUM(D98:D103)</f>
        <v>15.34</v>
      </c>
      <c r="E104" s="17"/>
      <c r="F104" s="17"/>
    </row>
    <row r="107" spans="1:6" x14ac:dyDescent="0.2">
      <c r="A107" s="79" t="s">
        <v>87</v>
      </c>
      <c r="B107" s="79"/>
      <c r="C107" s="79"/>
      <c r="D107" s="79"/>
    </row>
    <row r="108" spans="1:6" x14ac:dyDescent="0.2">
      <c r="A108" s="3"/>
    </row>
    <row r="109" spans="1:6" x14ac:dyDescent="0.2">
      <c r="A109" s="27" t="s">
        <v>54</v>
      </c>
      <c r="B109" s="78" t="s">
        <v>88</v>
      </c>
      <c r="C109" s="78"/>
      <c r="D109" s="27" t="s">
        <v>3</v>
      </c>
    </row>
    <row r="110" spans="1:6" x14ac:dyDescent="0.2">
      <c r="A110" s="33" t="s">
        <v>4</v>
      </c>
      <c r="B110" s="73" t="s">
        <v>89</v>
      </c>
      <c r="C110" s="74"/>
      <c r="D110" s="13">
        <f>((D33+D77+D89)/220)*22*0</f>
        <v>0</v>
      </c>
    </row>
    <row r="111" spans="1:6" x14ac:dyDescent="0.2">
      <c r="A111" s="69" t="s">
        <v>16</v>
      </c>
      <c r="B111" s="69"/>
      <c r="C111" s="69"/>
      <c r="D111" s="19">
        <f>SUM(D110)</f>
        <v>0</v>
      </c>
    </row>
    <row r="114" spans="1:4" x14ac:dyDescent="0.2">
      <c r="A114" s="79" t="s">
        <v>55</v>
      </c>
      <c r="B114" s="79"/>
      <c r="C114" s="79"/>
      <c r="D114" s="79"/>
    </row>
    <row r="115" spans="1:4" x14ac:dyDescent="0.2">
      <c r="A115" s="3"/>
    </row>
    <row r="116" spans="1:4" x14ac:dyDescent="0.2">
      <c r="A116" s="27">
        <v>4</v>
      </c>
      <c r="B116" s="69" t="s">
        <v>56</v>
      </c>
      <c r="C116" s="69"/>
      <c r="D116" s="27" t="s">
        <v>3</v>
      </c>
    </row>
    <row r="117" spans="1:4" x14ac:dyDescent="0.2">
      <c r="A117" s="33" t="s">
        <v>53</v>
      </c>
      <c r="B117" s="70" t="s">
        <v>80</v>
      </c>
      <c r="C117" s="70"/>
      <c r="D117" s="14">
        <f>D104</f>
        <v>15.34</v>
      </c>
    </row>
    <row r="118" spans="1:4" x14ac:dyDescent="0.2">
      <c r="A118" s="33" t="s">
        <v>54</v>
      </c>
      <c r="B118" s="70" t="s">
        <v>88</v>
      </c>
      <c r="C118" s="70"/>
      <c r="D118" s="14">
        <f>D111</f>
        <v>0</v>
      </c>
    </row>
    <row r="119" spans="1:4" x14ac:dyDescent="0.2">
      <c r="A119" s="69" t="s">
        <v>16</v>
      </c>
      <c r="B119" s="69"/>
      <c r="C119" s="69"/>
      <c r="D119" s="19">
        <f>SUM(D117:D118)</f>
        <v>15.34</v>
      </c>
    </row>
    <row r="122" spans="1:4" x14ac:dyDescent="0.2">
      <c r="A122" s="72" t="s">
        <v>57</v>
      </c>
      <c r="B122" s="72"/>
      <c r="C122" s="72"/>
      <c r="D122" s="72"/>
    </row>
    <row r="124" spans="1:4" x14ac:dyDescent="0.2">
      <c r="A124" s="27">
        <v>5</v>
      </c>
      <c r="B124" s="75" t="s">
        <v>58</v>
      </c>
      <c r="C124" s="75"/>
      <c r="D124" s="27" t="s">
        <v>3</v>
      </c>
    </row>
    <row r="125" spans="1:4" x14ac:dyDescent="0.2">
      <c r="A125" s="33" t="s">
        <v>4</v>
      </c>
      <c r="B125" s="26" t="s">
        <v>59</v>
      </c>
      <c r="C125" s="26"/>
      <c r="D125" s="13">
        <v>108.69</v>
      </c>
    </row>
    <row r="126" spans="1:4" x14ac:dyDescent="0.2">
      <c r="A126" s="33" t="s">
        <v>6</v>
      </c>
      <c r="B126" s="26" t="s">
        <v>60</v>
      </c>
      <c r="C126" s="26"/>
      <c r="D126" s="13"/>
    </row>
    <row r="127" spans="1:4" x14ac:dyDescent="0.2">
      <c r="A127" s="33" t="s">
        <v>8</v>
      </c>
      <c r="B127" s="26" t="s">
        <v>61</v>
      </c>
      <c r="C127" s="26"/>
      <c r="D127" s="13"/>
    </row>
    <row r="128" spans="1:4" x14ac:dyDescent="0.2">
      <c r="A128" s="33" t="s">
        <v>10</v>
      </c>
      <c r="B128" s="26" t="s">
        <v>15</v>
      </c>
      <c r="C128" s="26"/>
      <c r="D128" s="13"/>
    </row>
    <row r="129" spans="1:4" x14ac:dyDescent="0.2">
      <c r="A129" s="69" t="s">
        <v>37</v>
      </c>
      <c r="B129" s="69"/>
      <c r="C129" s="69"/>
      <c r="D129" s="20">
        <f>SUM(D125:D128)</f>
        <v>108.69</v>
      </c>
    </row>
    <row r="132" spans="1:4" x14ac:dyDescent="0.2">
      <c r="A132" s="72" t="s">
        <v>62</v>
      </c>
      <c r="B132" s="72"/>
      <c r="C132" s="72"/>
      <c r="D132" s="72"/>
    </row>
    <row r="134" spans="1:4" x14ac:dyDescent="0.2">
      <c r="A134" s="27">
        <v>6</v>
      </c>
      <c r="B134" s="28" t="s">
        <v>63</v>
      </c>
      <c r="C134" s="27" t="s">
        <v>26</v>
      </c>
      <c r="D134" s="27" t="s">
        <v>3</v>
      </c>
    </row>
    <row r="135" spans="1:4" x14ac:dyDescent="0.2">
      <c r="A135" s="33" t="s">
        <v>4</v>
      </c>
      <c r="B135" s="26" t="s">
        <v>64</v>
      </c>
      <c r="C135" s="9">
        <v>0.05</v>
      </c>
      <c r="D135" s="14">
        <f>D155*C135</f>
        <v>145.72983000000002</v>
      </c>
    </row>
    <row r="136" spans="1:4" x14ac:dyDescent="0.2">
      <c r="A136" s="33" t="s">
        <v>6</v>
      </c>
      <c r="B136" s="26" t="s">
        <v>65</v>
      </c>
      <c r="C136" s="9">
        <v>0.06</v>
      </c>
      <c r="D136" s="13">
        <f>(D155+D135)*C136</f>
        <v>183.61958580000004</v>
      </c>
    </row>
    <row r="137" spans="1:4" x14ac:dyDescent="0.2">
      <c r="A137" s="33" t="s">
        <v>8</v>
      </c>
      <c r="B137" s="26" t="s">
        <v>66</v>
      </c>
      <c r="C137" s="12">
        <f>SUM(C138:C143)</f>
        <v>8.6499999999999994E-2</v>
      </c>
      <c r="D137" s="13">
        <f>(D155+D135+D136)*C137/(1-C137)</f>
        <v>307.17168075172418</v>
      </c>
    </row>
    <row r="138" spans="1:4" x14ac:dyDescent="0.2">
      <c r="A138" s="33"/>
      <c r="B138" s="26" t="s">
        <v>67</v>
      </c>
      <c r="C138" s="9"/>
      <c r="D138" s="14">
        <f>$D$157*C138</f>
        <v>0</v>
      </c>
    </row>
    <row r="139" spans="1:4" x14ac:dyDescent="0.2">
      <c r="A139" s="33"/>
      <c r="B139" s="26" t="s">
        <v>102</v>
      </c>
      <c r="C139" s="9">
        <v>6.4999999999999997E-3</v>
      </c>
      <c r="D139" s="14">
        <f t="shared" ref="D139:D143" si="3">$D$157*C139</f>
        <v>23.082265027586207</v>
      </c>
    </row>
    <row r="140" spans="1:4" x14ac:dyDescent="0.2">
      <c r="A140" s="33"/>
      <c r="B140" s="26" t="s">
        <v>103</v>
      </c>
      <c r="C140" s="9">
        <v>0.03</v>
      </c>
      <c r="D140" s="14">
        <f t="shared" si="3"/>
        <v>106.53353089655172</v>
      </c>
    </row>
    <row r="141" spans="1:4" x14ac:dyDescent="0.2">
      <c r="A141" s="33"/>
      <c r="B141" s="26" t="s">
        <v>68</v>
      </c>
      <c r="C141" s="33"/>
      <c r="D141" s="14">
        <f t="shared" si="3"/>
        <v>0</v>
      </c>
    </row>
    <row r="142" spans="1:4" x14ac:dyDescent="0.2">
      <c r="A142" s="33"/>
      <c r="B142" s="26" t="s">
        <v>69</v>
      </c>
      <c r="C142" s="9"/>
      <c r="D142" s="14">
        <f t="shared" si="3"/>
        <v>0</v>
      </c>
    </row>
    <row r="143" spans="1:4" x14ac:dyDescent="0.2">
      <c r="A143" s="33"/>
      <c r="B143" s="26" t="s">
        <v>104</v>
      </c>
      <c r="C143" s="9">
        <v>0.05</v>
      </c>
      <c r="D143" s="14">
        <f t="shared" si="3"/>
        <v>177.55588482758623</v>
      </c>
    </row>
    <row r="144" spans="1:4" ht="13.5" x14ac:dyDescent="0.2">
      <c r="A144" s="76" t="s">
        <v>37</v>
      </c>
      <c r="B144" s="77"/>
      <c r="C144" s="21">
        <f>(1+C136)*(1+C135)/(1-C137)-1</f>
        <v>0.21839080459770144</v>
      </c>
      <c r="D144" s="19">
        <f>SUM(D135:D137)</f>
        <v>636.52109655172421</v>
      </c>
    </row>
    <row r="147" spans="1:4" x14ac:dyDescent="0.2">
      <c r="A147" s="72" t="s">
        <v>70</v>
      </c>
      <c r="B147" s="72"/>
      <c r="C147" s="72"/>
      <c r="D147" s="72"/>
    </row>
    <row r="149" spans="1:4" x14ac:dyDescent="0.2">
      <c r="A149" s="27"/>
      <c r="B149" s="69" t="s">
        <v>71</v>
      </c>
      <c r="C149" s="69"/>
      <c r="D149" s="27" t="s">
        <v>3</v>
      </c>
    </row>
    <row r="150" spans="1:4" x14ac:dyDescent="0.2">
      <c r="A150" s="27" t="s">
        <v>4</v>
      </c>
      <c r="B150" s="70" t="s">
        <v>1</v>
      </c>
      <c r="C150" s="70"/>
      <c r="D150" s="22">
        <f>D33</f>
        <v>1436.39</v>
      </c>
    </row>
    <row r="151" spans="1:4" x14ac:dyDescent="0.2">
      <c r="A151" s="27" t="s">
        <v>6</v>
      </c>
      <c r="B151" s="70" t="s">
        <v>17</v>
      </c>
      <c r="C151" s="70"/>
      <c r="D151" s="22">
        <f>D77</f>
        <v>1354.1766</v>
      </c>
    </row>
    <row r="152" spans="1:4" x14ac:dyDescent="0.2">
      <c r="A152" s="27" t="s">
        <v>8</v>
      </c>
      <c r="B152" s="70" t="s">
        <v>45</v>
      </c>
      <c r="C152" s="70"/>
      <c r="D152" s="22">
        <f>D89</f>
        <v>0</v>
      </c>
    </row>
    <row r="153" spans="1:4" x14ac:dyDescent="0.2">
      <c r="A153" s="27" t="s">
        <v>10</v>
      </c>
      <c r="B153" s="70" t="s">
        <v>52</v>
      </c>
      <c r="C153" s="70"/>
      <c r="D153" s="22">
        <f>D119</f>
        <v>15.34</v>
      </c>
    </row>
    <row r="154" spans="1:4" x14ac:dyDescent="0.2">
      <c r="A154" s="27" t="s">
        <v>12</v>
      </c>
      <c r="B154" s="70" t="s">
        <v>57</v>
      </c>
      <c r="C154" s="70"/>
      <c r="D154" s="22">
        <f>D129</f>
        <v>108.69</v>
      </c>
    </row>
    <row r="155" spans="1:4" x14ac:dyDescent="0.2">
      <c r="A155" s="69" t="s">
        <v>101</v>
      </c>
      <c r="B155" s="69"/>
      <c r="C155" s="69"/>
      <c r="D155" s="23">
        <f>SUM(D150:D154)</f>
        <v>2914.5966000000003</v>
      </c>
    </row>
    <row r="156" spans="1:4" x14ac:dyDescent="0.2">
      <c r="A156" s="27" t="s">
        <v>32</v>
      </c>
      <c r="B156" s="70" t="s">
        <v>72</v>
      </c>
      <c r="C156" s="70"/>
      <c r="D156" s="24">
        <f>D144</f>
        <v>636.52109655172421</v>
      </c>
    </row>
    <row r="157" spans="1:4" x14ac:dyDescent="0.2">
      <c r="A157" s="69" t="s">
        <v>73</v>
      </c>
      <c r="B157" s="69"/>
      <c r="C157" s="69"/>
      <c r="D157" s="23">
        <f>SUM(D155:D156)</f>
        <v>3551.1176965517243</v>
      </c>
    </row>
  </sheetData>
  <mergeCells count="72">
    <mergeCell ref="B153:C153"/>
    <mergeCell ref="B154:C154"/>
    <mergeCell ref="A155:C155"/>
    <mergeCell ref="B156:C156"/>
    <mergeCell ref="A157:C157"/>
    <mergeCell ref="B152:C152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51:C151"/>
    <mergeCell ref="B117:C117"/>
    <mergeCell ref="A89:C89"/>
    <mergeCell ref="A92:D92"/>
    <mergeCell ref="A95:D95"/>
    <mergeCell ref="B97:C97"/>
    <mergeCell ref="A104:C104"/>
    <mergeCell ref="A107:D107"/>
    <mergeCell ref="B109:C109"/>
    <mergeCell ref="B110:C110"/>
    <mergeCell ref="A111:C111"/>
    <mergeCell ref="A114:D114"/>
    <mergeCell ref="B116:C116"/>
    <mergeCell ref="B82:C82"/>
    <mergeCell ref="B64:C64"/>
    <mergeCell ref="B65:C65"/>
    <mergeCell ref="B66:C66"/>
    <mergeCell ref="A68:C68"/>
    <mergeCell ref="A71:D71"/>
    <mergeCell ref="B73:C73"/>
    <mergeCell ref="B74:C74"/>
    <mergeCell ref="B75:C75"/>
    <mergeCell ref="B76:C76"/>
    <mergeCell ref="A77:C77"/>
    <mergeCell ref="A80:D80"/>
    <mergeCell ref="B27:C27"/>
    <mergeCell ref="B28:C28"/>
    <mergeCell ref="B29:C29"/>
    <mergeCell ref="B63:C63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A15:D15"/>
    <mergeCell ref="B67:C67"/>
    <mergeCell ref="A1:D1"/>
    <mergeCell ref="A3:D3"/>
    <mergeCell ref="A10:D10"/>
    <mergeCell ref="A12:B12"/>
    <mergeCell ref="A13:B13"/>
    <mergeCell ref="B30:C30"/>
    <mergeCell ref="C17:D17"/>
    <mergeCell ref="C18:D18"/>
    <mergeCell ref="C19:D19"/>
    <mergeCell ref="C20:D20"/>
    <mergeCell ref="C21:D21"/>
    <mergeCell ref="A23:D23"/>
    <mergeCell ref="B25:C25"/>
    <mergeCell ref="B26:C2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7"/>
  <sheetViews>
    <sheetView topLeftCell="A34" zoomScaleNormal="100" zoomScaleSheetLayoutView="100" workbookViewId="0">
      <selection activeCell="I54" sqref="I54"/>
    </sheetView>
  </sheetViews>
  <sheetFormatPr defaultRowHeight="15" x14ac:dyDescent="0.25"/>
  <cols>
    <col min="1" max="6" width="16.85546875" style="41" customWidth="1"/>
    <col min="7" max="16384" width="9.140625" style="41"/>
  </cols>
  <sheetData>
    <row r="1" spans="1:6" ht="15.75" x14ac:dyDescent="0.25">
      <c r="A1" s="81" t="s">
        <v>161</v>
      </c>
      <c r="B1" s="81"/>
      <c r="C1" s="81"/>
      <c r="D1" s="81"/>
      <c r="E1" s="81"/>
      <c r="F1" s="81"/>
    </row>
    <row r="3" spans="1:6" x14ac:dyDescent="0.25">
      <c r="A3" s="86" t="str">
        <f>Super!A13</f>
        <v>Supervisor</v>
      </c>
      <c r="B3" s="86"/>
      <c r="C3" s="86"/>
      <c r="D3" s="86"/>
      <c r="E3" s="53" t="s">
        <v>126</v>
      </c>
      <c r="F3" s="54">
        <v>1</v>
      </c>
    </row>
    <row r="5" spans="1:6" ht="15" customHeight="1" x14ac:dyDescent="0.25">
      <c r="A5" s="85" t="s">
        <v>118</v>
      </c>
      <c r="B5" s="85" t="s">
        <v>119</v>
      </c>
      <c r="C5" s="42" t="s">
        <v>64</v>
      </c>
      <c r="D5" s="42" t="s">
        <v>65</v>
      </c>
      <c r="E5" s="42" t="s">
        <v>66</v>
      </c>
      <c r="F5" s="84" t="s">
        <v>120</v>
      </c>
    </row>
    <row r="6" spans="1:6" x14ac:dyDescent="0.25">
      <c r="A6" s="85"/>
      <c r="B6" s="85"/>
      <c r="C6" s="43">
        <f>Super!C135</f>
        <v>0.05</v>
      </c>
      <c r="D6" s="43">
        <f>Super!C136</f>
        <v>0.06</v>
      </c>
      <c r="E6" s="43">
        <f>Super!C137</f>
        <v>8.6499999999999994E-2</v>
      </c>
      <c r="F6" s="84"/>
    </row>
    <row r="7" spans="1:6" x14ac:dyDescent="0.25">
      <c r="A7" s="44">
        <f>Super!D33</f>
        <v>1635.5</v>
      </c>
      <c r="B7" s="44">
        <f>TRUNC(A7*Super!C57,2)</f>
        <v>601.86</v>
      </c>
      <c r="C7" s="44">
        <f>TRUNC((A7+B7)*C6,2)</f>
        <v>111.86</v>
      </c>
      <c r="D7" s="44">
        <f>TRUNC((A7+B7+C7)*D6,2)</f>
        <v>140.94999999999999</v>
      </c>
      <c r="E7" s="44">
        <f>TRUNC(((A7+B7+C7+D7)*E6)/(1-E6),2)</f>
        <v>235.79</v>
      </c>
      <c r="F7" s="44">
        <f>TRUNC((A7+B7+C7+D7+E7)/200,2)</f>
        <v>13.62</v>
      </c>
    </row>
    <row r="8" spans="1:6" ht="71.25" x14ac:dyDescent="0.25">
      <c r="A8" s="85" t="s">
        <v>121</v>
      </c>
      <c r="B8" s="85"/>
      <c r="C8" s="45" t="s">
        <v>122</v>
      </c>
      <c r="D8" s="45" t="s">
        <v>147</v>
      </c>
      <c r="E8" s="45" t="s">
        <v>148</v>
      </c>
      <c r="F8" s="45" t="s">
        <v>149</v>
      </c>
    </row>
    <row r="9" spans="1:6" x14ac:dyDescent="0.25">
      <c r="A9" s="46" t="s">
        <v>123</v>
      </c>
      <c r="B9" s="47">
        <v>0.5</v>
      </c>
      <c r="C9" s="44">
        <f>TRUNC(F7*(1+B9),2)</f>
        <v>20.43</v>
      </c>
      <c r="D9" s="48">
        <v>6</v>
      </c>
      <c r="E9" s="48">
        <f>D9*$F$3</f>
        <v>6</v>
      </c>
      <c r="F9" s="44">
        <f>C9*E9</f>
        <v>122.58</v>
      </c>
    </row>
    <row r="10" spans="1:6" x14ac:dyDescent="0.25">
      <c r="A10" s="46" t="s">
        <v>124</v>
      </c>
      <c r="B10" s="47">
        <v>1</v>
      </c>
      <c r="C10" s="44">
        <f>TRUNC(F7*(1+B10),2)</f>
        <v>27.24</v>
      </c>
      <c r="D10" s="48">
        <v>8</v>
      </c>
      <c r="E10" s="48">
        <f>D10*$F$3</f>
        <v>8</v>
      </c>
      <c r="F10" s="44">
        <f>C10*E10</f>
        <v>217.92</v>
      </c>
    </row>
    <row r="11" spans="1:6" x14ac:dyDescent="0.25">
      <c r="A11" s="87" t="s">
        <v>125</v>
      </c>
      <c r="B11" s="87"/>
      <c r="C11" s="87"/>
      <c r="D11" s="87"/>
      <c r="E11" s="87"/>
      <c r="F11" s="49">
        <f>SUM(F9:F10)</f>
        <v>340.5</v>
      </c>
    </row>
    <row r="14" spans="1:6" x14ac:dyDescent="0.25">
      <c r="A14" s="86" t="str">
        <f>AuxSuper!A13</f>
        <v>Auxiliar de Supervisão</v>
      </c>
      <c r="B14" s="86"/>
      <c r="C14" s="86"/>
      <c r="D14" s="86"/>
      <c r="E14" s="53" t="s">
        <v>126</v>
      </c>
      <c r="F14" s="54">
        <v>1</v>
      </c>
    </row>
    <row r="16" spans="1:6" ht="15" customHeight="1" x14ac:dyDescent="0.25">
      <c r="A16" s="85" t="s">
        <v>118</v>
      </c>
      <c r="B16" s="85" t="s">
        <v>119</v>
      </c>
      <c r="C16" s="42" t="s">
        <v>64</v>
      </c>
      <c r="D16" s="42" t="s">
        <v>65</v>
      </c>
      <c r="E16" s="42" t="s">
        <v>66</v>
      </c>
      <c r="F16" s="84" t="s">
        <v>120</v>
      </c>
    </row>
    <row r="17" spans="1:6" x14ac:dyDescent="0.25">
      <c r="A17" s="85"/>
      <c r="B17" s="85"/>
      <c r="C17" s="43">
        <f>AuxSuper!C135</f>
        <v>0.05</v>
      </c>
      <c r="D17" s="43">
        <f>AuxSuper!C136</f>
        <v>0.06</v>
      </c>
      <c r="E17" s="43">
        <f>AuxSuper!C137</f>
        <v>8.6499999999999994E-2</v>
      </c>
      <c r="F17" s="84"/>
    </row>
    <row r="18" spans="1:6" x14ac:dyDescent="0.25">
      <c r="A18" s="44">
        <f>AuxSuper!D33</f>
        <v>1436.39</v>
      </c>
      <c r="B18" s="44">
        <f>TRUNC(A18*AuxSuper!C57,2)</f>
        <v>528.59</v>
      </c>
      <c r="C18" s="44">
        <f>TRUNC((A18+B18)*C17,2)</f>
        <v>98.24</v>
      </c>
      <c r="D18" s="44">
        <f>TRUNC((A18+B18+C18)*D17,2)</f>
        <v>123.79</v>
      </c>
      <c r="E18" s="44">
        <f>TRUNC(((A18+B18+C18+D18)*E17)/(1-E17),2)</f>
        <v>207.08</v>
      </c>
      <c r="F18" s="44">
        <f>TRUNC((A18+B18+C18+D18+E18)/200,2)</f>
        <v>11.97</v>
      </c>
    </row>
    <row r="19" spans="1:6" ht="71.25" x14ac:dyDescent="0.25">
      <c r="A19" s="85" t="s">
        <v>121</v>
      </c>
      <c r="B19" s="85"/>
      <c r="C19" s="45" t="s">
        <v>122</v>
      </c>
      <c r="D19" s="45" t="s">
        <v>147</v>
      </c>
      <c r="E19" s="45" t="s">
        <v>148</v>
      </c>
      <c r="F19" s="45" t="s">
        <v>149</v>
      </c>
    </row>
    <row r="20" spans="1:6" x14ac:dyDescent="0.25">
      <c r="A20" s="46" t="s">
        <v>123</v>
      </c>
      <c r="B20" s="47">
        <v>0.5</v>
      </c>
      <c r="C20" s="44">
        <f>TRUNC(F18*(1+B20),2)</f>
        <v>17.95</v>
      </c>
      <c r="D20" s="64">
        <v>6</v>
      </c>
      <c r="E20" s="48">
        <f>D20*$F$14</f>
        <v>6</v>
      </c>
      <c r="F20" s="44">
        <f>C20*E20</f>
        <v>107.69999999999999</v>
      </c>
    </row>
    <row r="21" spans="1:6" x14ac:dyDescent="0.25">
      <c r="A21" s="46" t="s">
        <v>124</v>
      </c>
      <c r="B21" s="47">
        <v>1</v>
      </c>
      <c r="C21" s="44">
        <f>TRUNC(F18*(1+B21),2)</f>
        <v>23.94</v>
      </c>
      <c r="D21" s="64">
        <v>8</v>
      </c>
      <c r="E21" s="48">
        <f>D21*$F$3</f>
        <v>8</v>
      </c>
      <c r="F21" s="44">
        <f>C21*E21</f>
        <v>191.52</v>
      </c>
    </row>
    <row r="22" spans="1:6" x14ac:dyDescent="0.25">
      <c r="A22" s="87" t="s">
        <v>125</v>
      </c>
      <c r="B22" s="87"/>
      <c r="C22" s="87"/>
      <c r="D22" s="87"/>
      <c r="E22" s="87"/>
      <c r="F22" s="49">
        <f>SUM(F20:F21)</f>
        <v>299.22000000000003</v>
      </c>
    </row>
    <row r="25" spans="1:6" x14ac:dyDescent="0.25">
      <c r="A25" s="86" t="str">
        <f>AuxArq!A13</f>
        <v>Auxiliar de Arquivo</v>
      </c>
      <c r="B25" s="86"/>
      <c r="C25" s="86"/>
      <c r="D25" s="86"/>
      <c r="E25" s="53" t="s">
        <v>126</v>
      </c>
      <c r="F25" s="54">
        <v>5</v>
      </c>
    </row>
    <row r="27" spans="1:6" ht="15" customHeight="1" x14ac:dyDescent="0.25">
      <c r="A27" s="85" t="s">
        <v>118</v>
      </c>
      <c r="B27" s="85" t="s">
        <v>119</v>
      </c>
      <c r="C27" s="42" t="s">
        <v>64</v>
      </c>
      <c r="D27" s="42" t="s">
        <v>65</v>
      </c>
      <c r="E27" s="42" t="s">
        <v>66</v>
      </c>
      <c r="F27" s="84" t="s">
        <v>120</v>
      </c>
    </row>
    <row r="28" spans="1:6" x14ac:dyDescent="0.25">
      <c r="A28" s="85"/>
      <c r="B28" s="85"/>
      <c r="C28" s="43">
        <f>AuxArq!C135</f>
        <v>0.05</v>
      </c>
      <c r="D28" s="43">
        <f>AuxArq!C136</f>
        <v>0.06</v>
      </c>
      <c r="E28" s="43">
        <f>AuxArq!C137</f>
        <v>8.6499999999999994E-2</v>
      </c>
      <c r="F28" s="84"/>
    </row>
    <row r="29" spans="1:6" x14ac:dyDescent="0.25">
      <c r="A29" s="44">
        <f>AuxArq!D33</f>
        <v>1072.67</v>
      </c>
      <c r="B29" s="44">
        <f>TRUNC(A29*AuxArq!C57,2)</f>
        <v>394.74</v>
      </c>
      <c r="C29" s="44">
        <f>TRUNC((A29+B29)*C28,2)</f>
        <v>73.37</v>
      </c>
      <c r="D29" s="44">
        <f>TRUNC((A29+B29+C29)*D28,2)</f>
        <v>92.44</v>
      </c>
      <c r="E29" s="44">
        <f>TRUNC(((A29+B29+C29+D29)*E28)/(1-E28),2)</f>
        <v>154.65</v>
      </c>
      <c r="F29" s="44">
        <f>TRUNC((A29+B29+C29+D29+E29)/200,2)</f>
        <v>8.93</v>
      </c>
    </row>
    <row r="30" spans="1:6" ht="71.25" x14ac:dyDescent="0.25">
      <c r="A30" s="85" t="s">
        <v>121</v>
      </c>
      <c r="B30" s="85"/>
      <c r="C30" s="45" t="s">
        <v>122</v>
      </c>
      <c r="D30" s="45" t="s">
        <v>147</v>
      </c>
      <c r="E30" s="45" t="s">
        <v>148</v>
      </c>
      <c r="F30" s="45" t="s">
        <v>149</v>
      </c>
    </row>
    <row r="31" spans="1:6" x14ac:dyDescent="0.25">
      <c r="A31" s="46" t="s">
        <v>123</v>
      </c>
      <c r="B31" s="47">
        <v>0.5</v>
      </c>
      <c r="C31" s="44">
        <f>TRUNC(F29*(1+B31),2)</f>
        <v>13.39</v>
      </c>
      <c r="D31" s="64">
        <v>6</v>
      </c>
      <c r="E31" s="48">
        <f>D31*$F$25</f>
        <v>30</v>
      </c>
      <c r="F31" s="44">
        <f>C31*E31</f>
        <v>401.70000000000005</v>
      </c>
    </row>
    <row r="32" spans="1:6" x14ac:dyDescent="0.25">
      <c r="A32" s="46" t="s">
        <v>124</v>
      </c>
      <c r="B32" s="47">
        <v>1</v>
      </c>
      <c r="C32" s="44">
        <f>TRUNC(F29*(1+B32),2)</f>
        <v>17.86</v>
      </c>
      <c r="D32" s="64">
        <v>8</v>
      </c>
      <c r="E32" s="48">
        <f>D32*$F$25</f>
        <v>40</v>
      </c>
      <c r="F32" s="44">
        <f>C32*E32</f>
        <v>714.4</v>
      </c>
    </row>
    <row r="33" spans="1:6" x14ac:dyDescent="0.25">
      <c r="A33" s="87" t="s">
        <v>125</v>
      </c>
      <c r="B33" s="87"/>
      <c r="C33" s="87"/>
      <c r="D33" s="87"/>
      <c r="E33" s="87"/>
      <c r="F33" s="49">
        <f>SUM(F31:F32)</f>
        <v>1116.0999999999999</v>
      </c>
    </row>
    <row r="34" spans="1:6" x14ac:dyDescent="0.25">
      <c r="A34" s="51"/>
      <c r="B34" s="51"/>
      <c r="C34" s="51"/>
      <c r="D34" s="51"/>
      <c r="E34" s="51"/>
      <c r="F34" s="52"/>
    </row>
    <row r="35" spans="1:6" x14ac:dyDescent="0.25">
      <c r="A35" s="51"/>
      <c r="B35" s="51"/>
      <c r="C35" s="51"/>
      <c r="D35" s="51"/>
      <c r="E35" s="51"/>
      <c r="F35" s="52"/>
    </row>
    <row r="36" spans="1:6" x14ac:dyDescent="0.25">
      <c r="A36" s="86" t="str">
        <f>AuxRot!A13</f>
        <v>Auxiliar de Rotinas Administrativas</v>
      </c>
      <c r="B36" s="86"/>
      <c r="C36" s="86"/>
      <c r="D36" s="86"/>
      <c r="E36" s="53" t="s">
        <v>126</v>
      </c>
      <c r="F36" s="54">
        <v>7</v>
      </c>
    </row>
    <row r="38" spans="1:6" x14ac:dyDescent="0.25">
      <c r="A38" s="85" t="s">
        <v>118</v>
      </c>
      <c r="B38" s="85" t="s">
        <v>119</v>
      </c>
      <c r="C38" s="42" t="s">
        <v>64</v>
      </c>
      <c r="D38" s="42" t="s">
        <v>65</v>
      </c>
      <c r="E38" s="42" t="s">
        <v>66</v>
      </c>
      <c r="F38" s="84" t="s">
        <v>120</v>
      </c>
    </row>
    <row r="39" spans="1:6" x14ac:dyDescent="0.25">
      <c r="A39" s="85"/>
      <c r="B39" s="85"/>
      <c r="C39" s="43">
        <f>AuxRot!C135</f>
        <v>0.05</v>
      </c>
      <c r="D39" s="43">
        <f>AuxRot!C136</f>
        <v>0.06</v>
      </c>
      <c r="E39" s="43">
        <f>AuxRot!C137</f>
        <v>8.6499999999999994E-2</v>
      </c>
      <c r="F39" s="84"/>
    </row>
    <row r="40" spans="1:6" x14ac:dyDescent="0.25">
      <c r="A40" s="44">
        <f>AuxRot!D33</f>
        <v>1059.23</v>
      </c>
      <c r="B40" s="44">
        <f>TRUNC(A40*AuxRot!C57,2)</f>
        <v>389.79</v>
      </c>
      <c r="C40" s="44">
        <f>TRUNC((A40+B40)*C39,2)</f>
        <v>72.45</v>
      </c>
      <c r="D40" s="44">
        <f>TRUNC((A40+B40+C40)*D39,2)</f>
        <v>91.28</v>
      </c>
      <c r="E40" s="44">
        <f>TRUNC(((A40+B40+C40+D40)*E39)/(1-E39),2)</f>
        <v>152.71</v>
      </c>
      <c r="F40" s="44">
        <f>TRUNC((A40+B40+C40+D40+E40)/200,2)</f>
        <v>8.82</v>
      </c>
    </row>
    <row r="41" spans="1:6" ht="71.25" x14ac:dyDescent="0.25">
      <c r="A41" s="85" t="s">
        <v>121</v>
      </c>
      <c r="B41" s="85"/>
      <c r="C41" s="45" t="s">
        <v>122</v>
      </c>
      <c r="D41" s="45" t="s">
        <v>147</v>
      </c>
      <c r="E41" s="45" t="s">
        <v>148</v>
      </c>
      <c r="F41" s="45" t="s">
        <v>149</v>
      </c>
    </row>
    <row r="42" spans="1:6" x14ac:dyDescent="0.25">
      <c r="A42" s="46" t="s">
        <v>123</v>
      </c>
      <c r="B42" s="47">
        <v>0.5</v>
      </c>
      <c r="C42" s="44">
        <f>TRUNC(F40*(1+B42),2)</f>
        <v>13.23</v>
      </c>
      <c r="D42" s="64">
        <v>6</v>
      </c>
      <c r="E42" s="48">
        <f>D42*$F$36</f>
        <v>42</v>
      </c>
      <c r="F42" s="44">
        <f>C42*E42</f>
        <v>555.66</v>
      </c>
    </row>
    <row r="43" spans="1:6" x14ac:dyDescent="0.25">
      <c r="A43" s="46" t="s">
        <v>124</v>
      </c>
      <c r="B43" s="47">
        <v>1</v>
      </c>
      <c r="C43" s="44">
        <f>TRUNC(F40*(1+B43),2)</f>
        <v>17.64</v>
      </c>
      <c r="D43" s="64">
        <v>8</v>
      </c>
      <c r="E43" s="48">
        <f>D43*$F$36</f>
        <v>56</v>
      </c>
      <c r="F43" s="44">
        <f>C43*E43</f>
        <v>987.84</v>
      </c>
    </row>
    <row r="44" spans="1:6" x14ac:dyDescent="0.25">
      <c r="A44" s="87" t="s">
        <v>125</v>
      </c>
      <c r="B44" s="87"/>
      <c r="C44" s="87"/>
      <c r="D44" s="87"/>
      <c r="E44" s="87"/>
      <c r="F44" s="49">
        <f>SUM(F42:F43)</f>
        <v>1543.5</v>
      </c>
    </row>
    <row r="45" spans="1:6" x14ac:dyDescent="0.25">
      <c r="A45" s="51"/>
      <c r="B45" s="51"/>
      <c r="C45" s="51"/>
      <c r="D45" s="51"/>
      <c r="E45" s="51"/>
      <c r="F45" s="52"/>
    </row>
    <row r="46" spans="1:6" x14ac:dyDescent="0.25">
      <c r="A46" s="51"/>
      <c r="B46" s="51"/>
      <c r="C46" s="51"/>
      <c r="D46" s="51"/>
      <c r="E46" s="51"/>
      <c r="F46" s="52"/>
    </row>
    <row r="47" spans="1:6" x14ac:dyDescent="0.25">
      <c r="A47" s="86" t="str">
        <f>AuxInf!A13</f>
        <v>Auxiliar de Informática</v>
      </c>
      <c r="B47" s="86"/>
      <c r="C47" s="86"/>
      <c r="D47" s="86"/>
      <c r="E47" s="53" t="s">
        <v>126</v>
      </c>
      <c r="F47" s="54">
        <v>8</v>
      </c>
    </row>
    <row r="49" spans="1:6" x14ac:dyDescent="0.25">
      <c r="A49" s="85" t="s">
        <v>118</v>
      </c>
      <c r="B49" s="85" t="s">
        <v>119</v>
      </c>
      <c r="C49" s="42" t="s">
        <v>64</v>
      </c>
      <c r="D49" s="42" t="s">
        <v>65</v>
      </c>
      <c r="E49" s="42" t="s">
        <v>66</v>
      </c>
      <c r="F49" s="84" t="s">
        <v>120</v>
      </c>
    </row>
    <row r="50" spans="1:6" x14ac:dyDescent="0.25">
      <c r="A50" s="85"/>
      <c r="B50" s="85"/>
      <c r="C50" s="43">
        <f>AuxInf!C135</f>
        <v>0.05</v>
      </c>
      <c r="D50" s="43">
        <f>AuxInf!C136</f>
        <v>0.06</v>
      </c>
      <c r="E50" s="43">
        <f>AuxInf!C137</f>
        <v>8.6499999999999994E-2</v>
      </c>
      <c r="F50" s="84"/>
    </row>
    <row r="51" spans="1:6" x14ac:dyDescent="0.25">
      <c r="A51" s="44">
        <f>AuxInf!D33</f>
        <v>1430.2</v>
      </c>
      <c r="B51" s="44">
        <f>TRUNC(A51*AuxInf!C57,2)</f>
        <v>526.30999999999995</v>
      </c>
      <c r="C51" s="44">
        <f>TRUNC((A51+B51)*C50,2)</f>
        <v>97.82</v>
      </c>
      <c r="D51" s="44">
        <f>TRUNC((A51+B51+C51)*D50,2)</f>
        <v>123.25</v>
      </c>
      <c r="E51" s="44">
        <f>TRUNC(((A51+B51+C51+D51)*E50)/(1-E50),2)</f>
        <v>206.19</v>
      </c>
      <c r="F51" s="44">
        <f>TRUNC((A51+B51+C51+D51+E51)/200,2)</f>
        <v>11.91</v>
      </c>
    </row>
    <row r="52" spans="1:6" ht="71.25" x14ac:dyDescent="0.25">
      <c r="A52" s="85" t="s">
        <v>121</v>
      </c>
      <c r="B52" s="85"/>
      <c r="C52" s="45" t="s">
        <v>122</v>
      </c>
      <c r="D52" s="45" t="s">
        <v>147</v>
      </c>
      <c r="E52" s="45" t="s">
        <v>148</v>
      </c>
      <c r="F52" s="45" t="s">
        <v>149</v>
      </c>
    </row>
    <row r="53" spans="1:6" x14ac:dyDescent="0.25">
      <c r="A53" s="46" t="s">
        <v>123</v>
      </c>
      <c r="B53" s="47">
        <v>0.5</v>
      </c>
      <c r="C53" s="44">
        <f>TRUNC(F51*(1+B53),2)</f>
        <v>17.86</v>
      </c>
      <c r="D53" s="64">
        <v>6</v>
      </c>
      <c r="E53" s="48">
        <f>D53*$F$47</f>
        <v>48</v>
      </c>
      <c r="F53" s="44">
        <f>C53*E53</f>
        <v>857.28</v>
      </c>
    </row>
    <row r="54" spans="1:6" x14ac:dyDescent="0.25">
      <c r="A54" s="46" t="s">
        <v>124</v>
      </c>
      <c r="B54" s="47">
        <v>1</v>
      </c>
      <c r="C54" s="44">
        <f>TRUNC(F51*(1+B54),2)</f>
        <v>23.82</v>
      </c>
      <c r="D54" s="64">
        <v>8</v>
      </c>
      <c r="E54" s="48">
        <f>D54*$F$47</f>
        <v>64</v>
      </c>
      <c r="F54" s="44">
        <f>C54*E54</f>
        <v>1524.48</v>
      </c>
    </row>
    <row r="55" spans="1:6" x14ac:dyDescent="0.25">
      <c r="A55" s="87" t="s">
        <v>125</v>
      </c>
      <c r="B55" s="87"/>
      <c r="C55" s="87"/>
      <c r="D55" s="87"/>
      <c r="E55" s="87"/>
      <c r="F55" s="49">
        <f>SUM(F53:F54)</f>
        <v>2381.7600000000002</v>
      </c>
    </row>
    <row r="57" spans="1:6" x14ac:dyDescent="0.25">
      <c r="A57" s="88" t="s">
        <v>162</v>
      </c>
      <c r="B57" s="88"/>
      <c r="C57" s="88"/>
      <c r="D57" s="88"/>
      <c r="E57" s="88"/>
      <c r="F57" s="50">
        <f>(F11+F22+F33+F44+F55)*12</f>
        <v>68172.959999999992</v>
      </c>
    </row>
  </sheetData>
  <mergeCells count="32">
    <mergeCell ref="A11:E11"/>
    <mergeCell ref="A25:D25"/>
    <mergeCell ref="A16:A17"/>
    <mergeCell ref="B16:B17"/>
    <mergeCell ref="A57:E57"/>
    <mergeCell ref="A38:A39"/>
    <mergeCell ref="B38:B39"/>
    <mergeCell ref="A52:B52"/>
    <mergeCell ref="A55:E55"/>
    <mergeCell ref="A36:D36"/>
    <mergeCell ref="A33:E33"/>
    <mergeCell ref="A22:E22"/>
    <mergeCell ref="A27:A28"/>
    <mergeCell ref="B27:B28"/>
    <mergeCell ref="F38:F39"/>
    <mergeCell ref="A41:B41"/>
    <mergeCell ref="A44:E44"/>
    <mergeCell ref="A49:A50"/>
    <mergeCell ref="B49:B50"/>
    <mergeCell ref="F49:F50"/>
    <mergeCell ref="A47:D47"/>
    <mergeCell ref="A1:F1"/>
    <mergeCell ref="A5:A6"/>
    <mergeCell ref="B5:B6"/>
    <mergeCell ref="F5:F6"/>
    <mergeCell ref="A8:B8"/>
    <mergeCell ref="A3:D3"/>
    <mergeCell ref="F27:F28"/>
    <mergeCell ref="A30:B30"/>
    <mergeCell ref="F16:F17"/>
    <mergeCell ref="A19:B19"/>
    <mergeCell ref="A14:D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6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7"/>
  <sheetViews>
    <sheetView zoomScaleNormal="100" zoomScaleSheetLayoutView="100" workbookViewId="0">
      <selection activeCell="A55" sqref="A55:E55"/>
    </sheetView>
  </sheetViews>
  <sheetFormatPr defaultRowHeight="15" x14ac:dyDescent="0.25"/>
  <cols>
    <col min="1" max="6" width="16.85546875" style="41" customWidth="1"/>
    <col min="7" max="16384" width="9.140625" style="41"/>
  </cols>
  <sheetData>
    <row r="1" spans="1:6" ht="15.75" x14ac:dyDescent="0.25">
      <c r="A1" s="81" t="s">
        <v>160</v>
      </c>
      <c r="B1" s="81"/>
      <c r="C1" s="81"/>
      <c r="D1" s="81"/>
      <c r="E1" s="81"/>
      <c r="F1" s="81"/>
    </row>
    <row r="3" spans="1:6" x14ac:dyDescent="0.25">
      <c r="A3" s="86" t="str">
        <f>Super!A13</f>
        <v>Supervisor</v>
      </c>
      <c r="B3" s="86"/>
      <c r="C3" s="86"/>
      <c r="D3" s="86"/>
      <c r="E3" s="53" t="s">
        <v>126</v>
      </c>
      <c r="F3" s="54">
        <v>1</v>
      </c>
    </row>
    <row r="5" spans="1:6" ht="15" customHeight="1" x14ac:dyDescent="0.25">
      <c r="A5" s="85" t="s">
        <v>118</v>
      </c>
      <c r="B5" s="85" t="s">
        <v>119</v>
      </c>
      <c r="C5" s="62" t="s">
        <v>64</v>
      </c>
      <c r="D5" s="62" t="s">
        <v>65</v>
      </c>
      <c r="E5" s="62" t="s">
        <v>66</v>
      </c>
      <c r="F5" s="84" t="s">
        <v>120</v>
      </c>
    </row>
    <row r="6" spans="1:6" x14ac:dyDescent="0.25">
      <c r="A6" s="85"/>
      <c r="B6" s="85"/>
      <c r="C6" s="43">
        <f>Super!C135</f>
        <v>0.05</v>
      </c>
      <c r="D6" s="43">
        <f>Super!C136</f>
        <v>0.06</v>
      </c>
      <c r="E6" s="43">
        <f>Super!C137</f>
        <v>8.6499999999999994E-2</v>
      </c>
      <c r="F6" s="84"/>
    </row>
    <row r="7" spans="1:6" x14ac:dyDescent="0.25">
      <c r="A7" s="44">
        <f>Super!D33</f>
        <v>1635.5</v>
      </c>
      <c r="B7" s="44">
        <f>TRUNC(A7*Super!C57,2)</f>
        <v>601.86</v>
      </c>
      <c r="C7" s="44">
        <f>TRUNC((A7+B7)*C6,2)</f>
        <v>111.86</v>
      </c>
      <c r="D7" s="44">
        <f>TRUNC((A7+B7+C7)*D6,2)</f>
        <v>140.94999999999999</v>
      </c>
      <c r="E7" s="44">
        <f>TRUNC(((A7+B7+C7+D7)*E6)/(1-E6),2)</f>
        <v>235.79</v>
      </c>
      <c r="F7" s="44">
        <f>TRUNC((A7+B7+C7+D7+E7)/200,2)</f>
        <v>13.62</v>
      </c>
    </row>
    <row r="8" spans="1:6" ht="71.25" x14ac:dyDescent="0.25">
      <c r="A8" s="85" t="s">
        <v>121</v>
      </c>
      <c r="B8" s="85"/>
      <c r="C8" s="63" t="s">
        <v>122</v>
      </c>
      <c r="D8" s="63" t="s">
        <v>147</v>
      </c>
      <c r="E8" s="63" t="s">
        <v>148</v>
      </c>
      <c r="F8" s="63" t="s">
        <v>149</v>
      </c>
    </row>
    <row r="9" spans="1:6" x14ac:dyDescent="0.25">
      <c r="A9" s="46" t="s">
        <v>123</v>
      </c>
      <c r="B9" s="47">
        <v>0.5</v>
      </c>
      <c r="C9" s="44">
        <f>TRUNC(F7*(1+B9),2)</f>
        <v>20.43</v>
      </c>
      <c r="D9" s="64">
        <v>48</v>
      </c>
      <c r="E9" s="64">
        <f>D9*$F$3</f>
        <v>48</v>
      </c>
      <c r="F9" s="44">
        <f>C9*E9</f>
        <v>980.64</v>
      </c>
    </row>
    <row r="10" spans="1:6" x14ac:dyDescent="0.25">
      <c r="A10" s="46" t="s">
        <v>124</v>
      </c>
      <c r="B10" s="47">
        <v>1</v>
      </c>
      <c r="C10" s="44">
        <f>TRUNC(F7*(1+B10),2)</f>
        <v>27.24</v>
      </c>
      <c r="D10" s="64">
        <v>32</v>
      </c>
      <c r="E10" s="64">
        <f>D10*$F$3</f>
        <v>32</v>
      </c>
      <c r="F10" s="44">
        <f>C10*E10</f>
        <v>871.68</v>
      </c>
    </row>
    <row r="11" spans="1:6" x14ac:dyDescent="0.25">
      <c r="A11" s="87" t="s">
        <v>125</v>
      </c>
      <c r="B11" s="87"/>
      <c r="C11" s="87"/>
      <c r="D11" s="87"/>
      <c r="E11" s="87"/>
      <c r="F11" s="49">
        <f>SUM(F9:F10)</f>
        <v>1852.32</v>
      </c>
    </row>
    <row r="14" spans="1:6" x14ac:dyDescent="0.25">
      <c r="A14" s="86" t="str">
        <f>AuxSuper!A13</f>
        <v>Auxiliar de Supervisão</v>
      </c>
      <c r="B14" s="86"/>
      <c r="C14" s="86"/>
      <c r="D14" s="86"/>
      <c r="E14" s="53" t="s">
        <v>126</v>
      </c>
      <c r="F14" s="54">
        <v>1</v>
      </c>
    </row>
    <row r="16" spans="1:6" ht="15" customHeight="1" x14ac:dyDescent="0.25">
      <c r="A16" s="85" t="s">
        <v>118</v>
      </c>
      <c r="B16" s="85" t="s">
        <v>119</v>
      </c>
      <c r="C16" s="62" t="s">
        <v>64</v>
      </c>
      <c r="D16" s="62" t="s">
        <v>65</v>
      </c>
      <c r="E16" s="62" t="s">
        <v>66</v>
      </c>
      <c r="F16" s="84" t="s">
        <v>120</v>
      </c>
    </row>
    <row r="17" spans="1:6" x14ac:dyDescent="0.25">
      <c r="A17" s="85"/>
      <c r="B17" s="85"/>
      <c r="C17" s="43">
        <f>AuxSuper!C135</f>
        <v>0.05</v>
      </c>
      <c r="D17" s="43">
        <f>AuxSuper!C136</f>
        <v>0.06</v>
      </c>
      <c r="E17" s="43">
        <f>AuxSuper!C137</f>
        <v>8.6499999999999994E-2</v>
      </c>
      <c r="F17" s="84"/>
    </row>
    <row r="18" spans="1:6" x14ac:dyDescent="0.25">
      <c r="A18" s="44">
        <f>AuxSuper!D33</f>
        <v>1436.39</v>
      </c>
      <c r="B18" s="44">
        <f>TRUNC(A18*AuxSuper!C57,2)</f>
        <v>528.59</v>
      </c>
      <c r="C18" s="44">
        <f>TRUNC((A18+B18)*C17,2)</f>
        <v>98.24</v>
      </c>
      <c r="D18" s="44">
        <f>TRUNC((A18+B18+C18)*D17,2)</f>
        <v>123.79</v>
      </c>
      <c r="E18" s="44">
        <f>TRUNC(((A18+B18+C18+D18)*E17)/(1-E17),2)</f>
        <v>207.08</v>
      </c>
      <c r="F18" s="44">
        <f>TRUNC((A18+B18+C18+D18+E18)/200,2)</f>
        <v>11.97</v>
      </c>
    </row>
    <row r="19" spans="1:6" ht="71.25" x14ac:dyDescent="0.25">
      <c r="A19" s="85" t="s">
        <v>121</v>
      </c>
      <c r="B19" s="85"/>
      <c r="C19" s="63" t="s">
        <v>122</v>
      </c>
      <c r="D19" s="63" t="s">
        <v>147</v>
      </c>
      <c r="E19" s="63" t="s">
        <v>148</v>
      </c>
      <c r="F19" s="63" t="s">
        <v>149</v>
      </c>
    </row>
    <row r="20" spans="1:6" x14ac:dyDescent="0.25">
      <c r="A20" s="46" t="s">
        <v>123</v>
      </c>
      <c r="B20" s="47">
        <v>0.5</v>
      </c>
      <c r="C20" s="44">
        <f>TRUNC(F18*(1+B20),2)</f>
        <v>17.95</v>
      </c>
      <c r="D20" s="64">
        <v>48</v>
      </c>
      <c r="E20" s="64">
        <f>D20*$F$14</f>
        <v>48</v>
      </c>
      <c r="F20" s="44">
        <f>C20*E20</f>
        <v>861.59999999999991</v>
      </c>
    </row>
    <row r="21" spans="1:6" x14ac:dyDescent="0.25">
      <c r="A21" s="46" t="s">
        <v>124</v>
      </c>
      <c r="B21" s="47">
        <v>1</v>
      </c>
      <c r="C21" s="44">
        <f>TRUNC(F18*(1+B21),2)</f>
        <v>23.94</v>
      </c>
      <c r="D21" s="64">
        <v>32</v>
      </c>
      <c r="E21" s="64">
        <f>D21*$F$3</f>
        <v>32</v>
      </c>
      <c r="F21" s="44">
        <f>C21*E21</f>
        <v>766.08</v>
      </c>
    </row>
    <row r="22" spans="1:6" x14ac:dyDescent="0.25">
      <c r="A22" s="87" t="s">
        <v>125</v>
      </c>
      <c r="B22" s="87"/>
      <c r="C22" s="87"/>
      <c r="D22" s="87"/>
      <c r="E22" s="87"/>
      <c r="F22" s="49">
        <f>SUM(F20:F21)</f>
        <v>1627.6799999999998</v>
      </c>
    </row>
    <row r="25" spans="1:6" x14ac:dyDescent="0.25">
      <c r="A25" s="86" t="str">
        <f>AuxArq!A13</f>
        <v>Auxiliar de Arquivo</v>
      </c>
      <c r="B25" s="86"/>
      <c r="C25" s="86"/>
      <c r="D25" s="86"/>
      <c r="E25" s="53" t="s">
        <v>126</v>
      </c>
      <c r="F25" s="54">
        <v>5</v>
      </c>
    </row>
    <row r="27" spans="1:6" ht="15" customHeight="1" x14ac:dyDescent="0.25">
      <c r="A27" s="85" t="s">
        <v>118</v>
      </c>
      <c r="B27" s="85" t="s">
        <v>119</v>
      </c>
      <c r="C27" s="62" t="s">
        <v>64</v>
      </c>
      <c r="D27" s="62" t="s">
        <v>65</v>
      </c>
      <c r="E27" s="62" t="s">
        <v>66</v>
      </c>
      <c r="F27" s="84" t="s">
        <v>120</v>
      </c>
    </row>
    <row r="28" spans="1:6" x14ac:dyDescent="0.25">
      <c r="A28" s="85"/>
      <c r="B28" s="85"/>
      <c r="C28" s="43">
        <f>AuxArq!C135</f>
        <v>0.05</v>
      </c>
      <c r="D28" s="43">
        <f>AuxArq!C136</f>
        <v>0.06</v>
      </c>
      <c r="E28" s="43">
        <f>AuxArq!C137</f>
        <v>8.6499999999999994E-2</v>
      </c>
      <c r="F28" s="84"/>
    </row>
    <row r="29" spans="1:6" x14ac:dyDescent="0.25">
      <c r="A29" s="44">
        <f>AuxArq!D33</f>
        <v>1072.67</v>
      </c>
      <c r="B29" s="44">
        <f>TRUNC(A29*AuxArq!C57,2)</f>
        <v>394.74</v>
      </c>
      <c r="C29" s="44">
        <f>TRUNC((A29+B29)*C28,2)</f>
        <v>73.37</v>
      </c>
      <c r="D29" s="44">
        <f>TRUNC((A29+B29+C29)*D28,2)</f>
        <v>92.44</v>
      </c>
      <c r="E29" s="44">
        <f>TRUNC(((A29+B29+C29+D29)*E28)/(1-E28),2)</f>
        <v>154.65</v>
      </c>
      <c r="F29" s="44">
        <f>TRUNC((A29+B29+C29+D29+E29)/200,2)</f>
        <v>8.93</v>
      </c>
    </row>
    <row r="30" spans="1:6" ht="71.25" x14ac:dyDescent="0.25">
      <c r="A30" s="85" t="s">
        <v>121</v>
      </c>
      <c r="B30" s="85"/>
      <c r="C30" s="63" t="s">
        <v>122</v>
      </c>
      <c r="D30" s="63" t="s">
        <v>147</v>
      </c>
      <c r="E30" s="63" t="s">
        <v>148</v>
      </c>
      <c r="F30" s="63" t="s">
        <v>149</v>
      </c>
    </row>
    <row r="31" spans="1:6" x14ac:dyDescent="0.25">
      <c r="A31" s="46" t="s">
        <v>123</v>
      </c>
      <c r="B31" s="47">
        <v>0.5</v>
      </c>
      <c r="C31" s="44">
        <f>TRUNC(F29*(1+B31),2)</f>
        <v>13.39</v>
      </c>
      <c r="D31" s="64">
        <v>48</v>
      </c>
      <c r="E31" s="64">
        <f>D31*$F$25</f>
        <v>240</v>
      </c>
      <c r="F31" s="44">
        <f>C31*E31</f>
        <v>3213.6000000000004</v>
      </c>
    </row>
    <row r="32" spans="1:6" x14ac:dyDescent="0.25">
      <c r="A32" s="46" t="s">
        <v>124</v>
      </c>
      <c r="B32" s="47">
        <v>1</v>
      </c>
      <c r="C32" s="44">
        <f>TRUNC(F29*(1+B32),2)</f>
        <v>17.86</v>
      </c>
      <c r="D32" s="64">
        <v>32</v>
      </c>
      <c r="E32" s="64">
        <f>D32*$F$25</f>
        <v>160</v>
      </c>
      <c r="F32" s="44">
        <f>C32*E32</f>
        <v>2857.6</v>
      </c>
    </row>
    <row r="33" spans="1:6" x14ac:dyDescent="0.25">
      <c r="A33" s="87" t="s">
        <v>125</v>
      </c>
      <c r="B33" s="87"/>
      <c r="C33" s="87"/>
      <c r="D33" s="87"/>
      <c r="E33" s="87"/>
      <c r="F33" s="49">
        <f>SUM(F31:F32)</f>
        <v>6071.2000000000007</v>
      </c>
    </row>
    <row r="34" spans="1:6" x14ac:dyDescent="0.25">
      <c r="A34" s="51"/>
      <c r="B34" s="51"/>
      <c r="C34" s="51"/>
      <c r="D34" s="51"/>
      <c r="E34" s="51"/>
      <c r="F34" s="52"/>
    </row>
    <row r="35" spans="1:6" x14ac:dyDescent="0.25">
      <c r="A35" s="51"/>
      <c r="B35" s="51"/>
      <c r="C35" s="51"/>
      <c r="D35" s="51"/>
      <c r="E35" s="51"/>
      <c r="F35" s="52"/>
    </row>
    <row r="36" spans="1:6" x14ac:dyDescent="0.25">
      <c r="A36" s="86" t="str">
        <f>AuxRot!A13</f>
        <v>Auxiliar de Rotinas Administrativas</v>
      </c>
      <c r="B36" s="86"/>
      <c r="C36" s="86"/>
      <c r="D36" s="86"/>
      <c r="E36" s="53" t="s">
        <v>126</v>
      </c>
      <c r="F36" s="54">
        <v>7</v>
      </c>
    </row>
    <row r="38" spans="1:6" x14ac:dyDescent="0.25">
      <c r="A38" s="85" t="s">
        <v>118</v>
      </c>
      <c r="B38" s="85" t="s">
        <v>119</v>
      </c>
      <c r="C38" s="62" t="s">
        <v>64</v>
      </c>
      <c r="D38" s="62" t="s">
        <v>65</v>
      </c>
      <c r="E38" s="62" t="s">
        <v>66</v>
      </c>
      <c r="F38" s="84" t="s">
        <v>120</v>
      </c>
    </row>
    <row r="39" spans="1:6" x14ac:dyDescent="0.25">
      <c r="A39" s="85"/>
      <c r="B39" s="85"/>
      <c r="C39" s="43">
        <f>AuxRot!C135</f>
        <v>0.05</v>
      </c>
      <c r="D39" s="43">
        <f>AuxRot!C136</f>
        <v>0.06</v>
      </c>
      <c r="E39" s="43">
        <f>AuxRot!C137</f>
        <v>8.6499999999999994E-2</v>
      </c>
      <c r="F39" s="84"/>
    </row>
    <row r="40" spans="1:6" x14ac:dyDescent="0.25">
      <c r="A40" s="44">
        <f>AuxRot!D33</f>
        <v>1059.23</v>
      </c>
      <c r="B40" s="44">
        <f>TRUNC(A40*AuxRot!C57,2)</f>
        <v>389.79</v>
      </c>
      <c r="C40" s="44">
        <f>TRUNC((A40+B40)*C39,2)</f>
        <v>72.45</v>
      </c>
      <c r="D40" s="44">
        <f>TRUNC((A40+B40+C40)*D39,2)</f>
        <v>91.28</v>
      </c>
      <c r="E40" s="44">
        <f>TRUNC(((A40+B40+C40+D40)*E39)/(1-E39),2)</f>
        <v>152.71</v>
      </c>
      <c r="F40" s="44">
        <f>TRUNC((A40+B40+C40+D40+E40)/200,2)</f>
        <v>8.82</v>
      </c>
    </row>
    <row r="41" spans="1:6" ht="71.25" x14ac:dyDescent="0.25">
      <c r="A41" s="85" t="s">
        <v>121</v>
      </c>
      <c r="B41" s="85"/>
      <c r="C41" s="63" t="s">
        <v>122</v>
      </c>
      <c r="D41" s="63" t="s">
        <v>147</v>
      </c>
      <c r="E41" s="63" t="s">
        <v>148</v>
      </c>
      <c r="F41" s="63" t="s">
        <v>149</v>
      </c>
    </row>
    <row r="42" spans="1:6" x14ac:dyDescent="0.25">
      <c r="A42" s="46" t="s">
        <v>123</v>
      </c>
      <c r="B42" s="47">
        <v>0.5</v>
      </c>
      <c r="C42" s="44">
        <f>TRUNC(F40*(1+B42),2)</f>
        <v>13.23</v>
      </c>
      <c r="D42" s="64">
        <v>48</v>
      </c>
      <c r="E42" s="64">
        <f>D42*$F$36</f>
        <v>336</v>
      </c>
      <c r="F42" s="44">
        <f>C42*E42</f>
        <v>4445.28</v>
      </c>
    </row>
    <row r="43" spans="1:6" x14ac:dyDescent="0.25">
      <c r="A43" s="46" t="s">
        <v>124</v>
      </c>
      <c r="B43" s="47">
        <v>1</v>
      </c>
      <c r="C43" s="44">
        <f>TRUNC(F40*(1+B43),2)</f>
        <v>17.64</v>
      </c>
      <c r="D43" s="64">
        <v>32</v>
      </c>
      <c r="E43" s="64">
        <f>D43*$F$36</f>
        <v>224</v>
      </c>
      <c r="F43" s="44">
        <f>C43*E43</f>
        <v>3951.36</v>
      </c>
    </row>
    <row r="44" spans="1:6" x14ac:dyDescent="0.25">
      <c r="A44" s="87" t="s">
        <v>125</v>
      </c>
      <c r="B44" s="87"/>
      <c r="C44" s="87"/>
      <c r="D44" s="87"/>
      <c r="E44" s="87"/>
      <c r="F44" s="49">
        <f>SUM(F42:F43)</f>
        <v>8396.64</v>
      </c>
    </row>
    <row r="45" spans="1:6" x14ac:dyDescent="0.25">
      <c r="A45" s="51"/>
      <c r="B45" s="51"/>
      <c r="C45" s="51"/>
      <c r="D45" s="51"/>
      <c r="E45" s="51"/>
      <c r="F45" s="52"/>
    </row>
    <row r="46" spans="1:6" x14ac:dyDescent="0.25">
      <c r="A46" s="51"/>
      <c r="B46" s="51"/>
      <c r="C46" s="51"/>
      <c r="D46" s="51"/>
      <c r="E46" s="51"/>
      <c r="F46" s="52"/>
    </row>
    <row r="47" spans="1:6" x14ac:dyDescent="0.25">
      <c r="A47" s="86" t="str">
        <f>AuxInf!A13</f>
        <v>Auxiliar de Informática</v>
      </c>
      <c r="B47" s="86"/>
      <c r="C47" s="86"/>
      <c r="D47" s="86"/>
      <c r="E47" s="53" t="s">
        <v>126</v>
      </c>
      <c r="F47" s="54">
        <v>8</v>
      </c>
    </row>
    <row r="49" spans="1:6" x14ac:dyDescent="0.25">
      <c r="A49" s="85" t="s">
        <v>118</v>
      </c>
      <c r="B49" s="85" t="s">
        <v>119</v>
      </c>
      <c r="C49" s="62" t="s">
        <v>64</v>
      </c>
      <c r="D49" s="62" t="s">
        <v>65</v>
      </c>
      <c r="E49" s="62" t="s">
        <v>66</v>
      </c>
      <c r="F49" s="84" t="s">
        <v>120</v>
      </c>
    </row>
    <row r="50" spans="1:6" x14ac:dyDescent="0.25">
      <c r="A50" s="85"/>
      <c r="B50" s="85"/>
      <c r="C50" s="43">
        <f>AuxInf!C135</f>
        <v>0.05</v>
      </c>
      <c r="D50" s="43">
        <f>AuxInf!C136</f>
        <v>0.06</v>
      </c>
      <c r="E50" s="43">
        <f>AuxInf!C137</f>
        <v>8.6499999999999994E-2</v>
      </c>
      <c r="F50" s="84"/>
    </row>
    <row r="51" spans="1:6" x14ac:dyDescent="0.25">
      <c r="A51" s="44">
        <f>AuxInf!D33</f>
        <v>1430.2</v>
      </c>
      <c r="B51" s="44">
        <f>TRUNC(A51*AuxInf!C57,2)</f>
        <v>526.30999999999995</v>
      </c>
      <c r="C51" s="44">
        <f>TRUNC((A51+B51)*C50,2)</f>
        <v>97.82</v>
      </c>
      <c r="D51" s="44">
        <f>TRUNC((A51+B51+C51)*D50,2)</f>
        <v>123.25</v>
      </c>
      <c r="E51" s="44">
        <f>TRUNC(((A51+B51+C51+D51)*E50)/(1-E50),2)</f>
        <v>206.19</v>
      </c>
      <c r="F51" s="44">
        <f>TRUNC((A51+B51+C51+D51+E51)/200,2)</f>
        <v>11.91</v>
      </c>
    </row>
    <row r="52" spans="1:6" ht="71.25" x14ac:dyDescent="0.25">
      <c r="A52" s="85" t="s">
        <v>121</v>
      </c>
      <c r="B52" s="85"/>
      <c r="C52" s="63" t="s">
        <v>122</v>
      </c>
      <c r="D52" s="63" t="s">
        <v>147</v>
      </c>
      <c r="E52" s="63" t="s">
        <v>148</v>
      </c>
      <c r="F52" s="63" t="s">
        <v>149</v>
      </c>
    </row>
    <row r="53" spans="1:6" x14ac:dyDescent="0.25">
      <c r="A53" s="46" t="s">
        <v>123</v>
      </c>
      <c r="B53" s="47">
        <v>0.5</v>
      </c>
      <c r="C53" s="44">
        <f>TRUNC(F51*(1+B53),2)</f>
        <v>17.86</v>
      </c>
      <c r="D53" s="64">
        <v>48</v>
      </c>
      <c r="E53" s="64">
        <f>D53*$F$47</f>
        <v>384</v>
      </c>
      <c r="F53" s="44">
        <f>C53*E53</f>
        <v>6858.24</v>
      </c>
    </row>
    <row r="54" spans="1:6" x14ac:dyDescent="0.25">
      <c r="A54" s="46" t="s">
        <v>124</v>
      </c>
      <c r="B54" s="47">
        <v>1</v>
      </c>
      <c r="C54" s="44">
        <f>TRUNC(F51*(1+B54),2)</f>
        <v>23.82</v>
      </c>
      <c r="D54" s="64">
        <v>32</v>
      </c>
      <c r="E54" s="64">
        <f>D54*$F$47</f>
        <v>256</v>
      </c>
      <c r="F54" s="44">
        <f>C54*E54</f>
        <v>6097.92</v>
      </c>
    </row>
    <row r="55" spans="1:6" x14ac:dyDescent="0.25">
      <c r="A55" s="87" t="s">
        <v>125</v>
      </c>
      <c r="B55" s="87"/>
      <c r="C55" s="87"/>
      <c r="D55" s="87"/>
      <c r="E55" s="87"/>
      <c r="F55" s="49">
        <f>SUM(F53:F54)</f>
        <v>12956.16</v>
      </c>
    </row>
    <row r="57" spans="1:6" x14ac:dyDescent="0.25">
      <c r="A57" s="88" t="s">
        <v>163</v>
      </c>
      <c r="B57" s="88"/>
      <c r="C57" s="88"/>
      <c r="D57" s="88"/>
      <c r="E57" s="88"/>
      <c r="F57" s="50">
        <f>(F11+F22+F33+F44+F55)*12</f>
        <v>370848</v>
      </c>
    </row>
  </sheetData>
  <mergeCells count="32">
    <mergeCell ref="A8:B8"/>
    <mergeCell ref="A1:F1"/>
    <mergeCell ref="A3:D3"/>
    <mergeCell ref="A5:A6"/>
    <mergeCell ref="B5:B6"/>
    <mergeCell ref="F5:F6"/>
    <mergeCell ref="A25:D25"/>
    <mergeCell ref="A27:A28"/>
    <mergeCell ref="B27:B28"/>
    <mergeCell ref="F16:F17"/>
    <mergeCell ref="A19:B19"/>
    <mergeCell ref="A11:E11"/>
    <mergeCell ref="A14:D14"/>
    <mergeCell ref="A16:A17"/>
    <mergeCell ref="B16:B17"/>
    <mergeCell ref="A22:E22"/>
    <mergeCell ref="F27:F28"/>
    <mergeCell ref="F49:F50"/>
    <mergeCell ref="A52:B52"/>
    <mergeCell ref="A33:E33"/>
    <mergeCell ref="A36:D36"/>
    <mergeCell ref="A38:A39"/>
    <mergeCell ref="B38:B39"/>
    <mergeCell ref="F38:F39"/>
    <mergeCell ref="A41:B41"/>
    <mergeCell ref="A30:B30"/>
    <mergeCell ref="A55:E55"/>
    <mergeCell ref="A57:E57"/>
    <mergeCell ref="A44:E44"/>
    <mergeCell ref="A47:D47"/>
    <mergeCell ref="A49:A50"/>
    <mergeCell ref="B49:B50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topLeftCell="A25" workbookViewId="0">
      <selection activeCell="A19" sqref="A19"/>
    </sheetView>
  </sheetViews>
  <sheetFormatPr defaultRowHeight="15" x14ac:dyDescent="0.25"/>
  <cols>
    <col min="1" max="1" width="13.140625" style="41" customWidth="1"/>
    <col min="2" max="2" width="44.140625" style="60" customWidth="1"/>
    <col min="3" max="5" width="13.140625" style="41" customWidth="1"/>
    <col min="6" max="6" width="14.5703125" style="41" bestFit="1" customWidth="1"/>
    <col min="7" max="16384" width="9.140625" style="41"/>
  </cols>
  <sheetData>
    <row r="1" spans="1:6" x14ac:dyDescent="0.25">
      <c r="A1" s="89" t="s">
        <v>127</v>
      </c>
      <c r="B1" s="89"/>
      <c r="C1" s="89"/>
      <c r="D1" s="89"/>
      <c r="E1" s="89"/>
      <c r="F1" s="89"/>
    </row>
    <row r="3" spans="1:6" x14ac:dyDescent="0.25">
      <c r="A3" s="90" t="s">
        <v>128</v>
      </c>
      <c r="B3" s="90"/>
      <c r="C3" s="90"/>
      <c r="D3" s="90"/>
      <c r="E3" s="90"/>
      <c r="F3" s="90"/>
    </row>
    <row r="5" spans="1:6" x14ac:dyDescent="0.25">
      <c r="A5" s="91" t="s">
        <v>129</v>
      </c>
      <c r="B5" s="91"/>
      <c r="C5" s="91"/>
      <c r="D5" s="91"/>
      <c r="E5" s="91"/>
      <c r="F5" s="91"/>
    </row>
    <row r="7" spans="1:6" ht="28.5" x14ac:dyDescent="0.25">
      <c r="A7" s="45" t="s">
        <v>130</v>
      </c>
      <c r="B7" s="45" t="s">
        <v>131</v>
      </c>
      <c r="C7" s="45" t="s">
        <v>132</v>
      </c>
      <c r="D7" s="45" t="s">
        <v>133</v>
      </c>
      <c r="E7" s="45" t="s">
        <v>134</v>
      </c>
      <c r="F7" s="45" t="s">
        <v>135</v>
      </c>
    </row>
    <row r="8" spans="1:6" x14ac:dyDescent="0.25">
      <c r="A8" s="55">
        <v>1</v>
      </c>
      <c r="B8" s="56" t="str">
        <f>AuxArq!A13</f>
        <v>Auxiliar de Arquivo</v>
      </c>
      <c r="C8" s="44">
        <f>AuxArq!D157</f>
        <v>2936.4678022988505</v>
      </c>
      <c r="D8" s="44">
        <f>C8*1</f>
        <v>2936.4678022988505</v>
      </c>
      <c r="E8" s="55">
        <v>5</v>
      </c>
      <c r="F8" s="44">
        <f>D8*E8</f>
        <v>14682.339011494252</v>
      </c>
    </row>
    <row r="9" spans="1:6" x14ac:dyDescent="0.25">
      <c r="A9" s="55">
        <v>2</v>
      </c>
      <c r="B9" s="56" t="str">
        <f>AuxRot!A13</f>
        <v>Auxiliar de Rotinas Administrativas</v>
      </c>
      <c r="C9" s="44">
        <f>AuxRot!D157</f>
        <v>2893.2227264367812</v>
      </c>
      <c r="D9" s="44">
        <f t="shared" ref="D9:D13" si="0">C9*1</f>
        <v>2893.2227264367812</v>
      </c>
      <c r="E9" s="55">
        <v>7</v>
      </c>
      <c r="F9" s="44">
        <f t="shared" ref="F9:F13" si="1">D9*E9</f>
        <v>20252.559085057466</v>
      </c>
    </row>
    <row r="10" spans="1:6" x14ac:dyDescent="0.25">
      <c r="A10" s="55">
        <v>3</v>
      </c>
      <c r="B10" s="56" t="str">
        <f>AuxInf!A13</f>
        <v>Auxiliar de Informática</v>
      </c>
      <c r="C10" s="44">
        <f>AuxInf!D157</f>
        <v>3621.2377931034484</v>
      </c>
      <c r="D10" s="44">
        <f t="shared" si="0"/>
        <v>3621.2377931034484</v>
      </c>
      <c r="E10" s="55">
        <v>8</v>
      </c>
      <c r="F10" s="44">
        <f t="shared" si="1"/>
        <v>28969.902344827588</v>
      </c>
    </row>
    <row r="11" spans="1:6" x14ac:dyDescent="0.25">
      <c r="A11" s="55">
        <v>4</v>
      </c>
      <c r="B11" s="56" t="str">
        <f>Telef!A13</f>
        <v>Telefonista</v>
      </c>
      <c r="C11" s="44">
        <f>Telef!D157</f>
        <v>2849.6057977011492</v>
      </c>
      <c r="D11" s="44">
        <f t="shared" si="0"/>
        <v>2849.6057977011492</v>
      </c>
      <c r="E11" s="55">
        <v>4</v>
      </c>
      <c r="F11" s="44">
        <f t="shared" si="1"/>
        <v>11398.423190804597</v>
      </c>
    </row>
    <row r="12" spans="1:6" x14ac:dyDescent="0.25">
      <c r="A12" s="55">
        <v>5</v>
      </c>
      <c r="B12" s="56" t="str">
        <f>Super!A13</f>
        <v>Supervisor</v>
      </c>
      <c r="C12" s="44">
        <f>Super!D157</f>
        <v>4040.2935632183908</v>
      </c>
      <c r="D12" s="44">
        <f t="shared" si="0"/>
        <v>4040.2935632183908</v>
      </c>
      <c r="E12" s="55">
        <v>1</v>
      </c>
      <c r="F12" s="44">
        <f t="shared" si="1"/>
        <v>4040.2935632183908</v>
      </c>
    </row>
    <row r="13" spans="1:6" x14ac:dyDescent="0.25">
      <c r="A13" s="55">
        <v>6</v>
      </c>
      <c r="B13" s="56" t="str">
        <f>AuxSuper!A13</f>
        <v>Auxiliar de Supervisão</v>
      </c>
      <c r="C13" s="44">
        <f>AuxSuper!D157</f>
        <v>3633.8829839080463</v>
      </c>
      <c r="D13" s="44">
        <f t="shared" si="0"/>
        <v>3633.8829839080463</v>
      </c>
      <c r="E13" s="55">
        <v>1</v>
      </c>
      <c r="F13" s="44">
        <f t="shared" si="1"/>
        <v>3633.8829839080463</v>
      </c>
    </row>
    <row r="14" spans="1:6" x14ac:dyDescent="0.25">
      <c r="A14" s="87" t="s">
        <v>136</v>
      </c>
      <c r="B14" s="87"/>
      <c r="C14" s="87"/>
      <c r="D14" s="87"/>
      <c r="E14" s="87"/>
      <c r="F14" s="57">
        <f>SUM(F8:F13)</f>
        <v>82977.400179310338</v>
      </c>
    </row>
    <row r="16" spans="1:6" x14ac:dyDescent="0.25">
      <c r="A16" s="91" t="s">
        <v>137</v>
      </c>
      <c r="B16" s="91"/>
      <c r="C16" s="91"/>
      <c r="D16" s="91"/>
      <c r="E16" s="91"/>
      <c r="F16" s="91"/>
    </row>
    <row r="18" spans="1:6" ht="28.5" x14ac:dyDescent="0.25">
      <c r="A18" s="45" t="s">
        <v>164</v>
      </c>
      <c r="B18" s="45" t="s">
        <v>131</v>
      </c>
      <c r="C18" s="45" t="s">
        <v>132</v>
      </c>
      <c r="D18" s="45" t="s">
        <v>133</v>
      </c>
      <c r="E18" s="45" t="s">
        <v>134</v>
      </c>
      <c r="F18" s="45" t="s">
        <v>138</v>
      </c>
    </row>
    <row r="19" spans="1:6" ht="30" x14ac:dyDescent="0.25">
      <c r="A19" s="55">
        <v>4</v>
      </c>
      <c r="B19" s="56" t="str">
        <f>AuxRotEx!A13</f>
        <v>Auxiliar de Rotinas Administrativas - temporário por até 120 dias - tópico 3.1 do TR</v>
      </c>
      <c r="C19" s="61">
        <f>AuxRotEx!D157</f>
        <v>2853.0645655172411</v>
      </c>
      <c r="D19" s="61">
        <f>C19*1</f>
        <v>2853.0645655172411</v>
      </c>
      <c r="E19" s="55">
        <v>6</v>
      </c>
      <c r="F19" s="61">
        <f>TRUNC((D19*E19)*A19,2)</f>
        <v>68473.539999999994</v>
      </c>
    </row>
    <row r="20" spans="1:6" ht="30" x14ac:dyDescent="0.25">
      <c r="A20" s="55">
        <v>4</v>
      </c>
      <c r="B20" s="56" t="str">
        <f>AuxInfEx!A13</f>
        <v>Auxiliar de Informática - temporário por até 120 dias - tópico 3.1 do TR</v>
      </c>
      <c r="C20" s="61">
        <f>AuxInfEx!D157</f>
        <v>3539.1669885057472</v>
      </c>
      <c r="D20" s="61">
        <f t="shared" ref="D20:D23" si="2">C20*1</f>
        <v>3539.1669885057472</v>
      </c>
      <c r="E20" s="55">
        <v>8</v>
      </c>
      <c r="F20" s="61">
        <f t="shared" ref="F20:F23" si="3">TRUNC((D20*E20)*A20,2)</f>
        <v>113253.34</v>
      </c>
    </row>
    <row r="21" spans="1:6" ht="30" x14ac:dyDescent="0.25">
      <c r="A21" s="55">
        <v>5</v>
      </c>
      <c r="B21" s="56" t="str">
        <f>TelefEx!A13</f>
        <v>Telefonista - temporário por até 150 dias - tópico 3.1 do TR</v>
      </c>
      <c r="C21" s="61">
        <f>TelefEx!D157</f>
        <v>2771.9090160919536</v>
      </c>
      <c r="D21" s="61">
        <f t="shared" si="2"/>
        <v>2771.9090160919536</v>
      </c>
      <c r="E21" s="55">
        <v>30</v>
      </c>
      <c r="F21" s="61">
        <f t="shared" si="3"/>
        <v>415786.35</v>
      </c>
    </row>
    <row r="22" spans="1:6" ht="30" x14ac:dyDescent="0.25">
      <c r="A22" s="55">
        <v>4</v>
      </c>
      <c r="B22" s="56" t="str">
        <f>SuperEx!A13</f>
        <v>Supervisor - temporário por até 120 dias - tópico 3.1 do TR</v>
      </c>
      <c r="C22" s="61">
        <f>SuperEx!D157</f>
        <v>3935.0489655172414</v>
      </c>
      <c r="D22" s="61">
        <f t="shared" si="2"/>
        <v>3935.0489655172414</v>
      </c>
      <c r="E22" s="55">
        <v>1</v>
      </c>
      <c r="F22" s="61">
        <f t="shared" si="3"/>
        <v>15740.19</v>
      </c>
    </row>
    <row r="23" spans="1:6" ht="30" x14ac:dyDescent="0.25">
      <c r="A23" s="55">
        <v>4</v>
      </c>
      <c r="B23" s="56" t="str">
        <f>AuxSuperEx!A13</f>
        <v>Auxiliar de Supervisão - temporário por até 120 dias - tópico 3.1 do TR</v>
      </c>
      <c r="C23" s="61">
        <f>AuxSuperEx!D157</f>
        <v>3551.1176965517243</v>
      </c>
      <c r="D23" s="61">
        <f t="shared" si="2"/>
        <v>3551.1176965517243</v>
      </c>
      <c r="E23" s="55">
        <v>1</v>
      </c>
      <c r="F23" s="61">
        <f t="shared" si="3"/>
        <v>14204.47</v>
      </c>
    </row>
    <row r="24" spans="1:6" x14ac:dyDescent="0.25">
      <c r="A24" s="87" t="s">
        <v>139</v>
      </c>
      <c r="B24" s="87"/>
      <c r="C24" s="87"/>
      <c r="D24" s="87"/>
      <c r="E24" s="87"/>
      <c r="F24" s="57">
        <f>SUM(F19:F23)</f>
        <v>627457.8899999999</v>
      </c>
    </row>
    <row r="26" spans="1:6" x14ac:dyDescent="0.25">
      <c r="A26" s="90" t="s">
        <v>140</v>
      </c>
      <c r="B26" s="90"/>
      <c r="C26" s="90"/>
      <c r="D26" s="90"/>
      <c r="E26" s="90"/>
      <c r="F26" s="90"/>
    </row>
    <row r="28" spans="1:6" x14ac:dyDescent="0.25">
      <c r="A28" s="92" t="s">
        <v>141</v>
      </c>
      <c r="B28" s="92"/>
      <c r="C28" s="92"/>
      <c r="D28" s="92"/>
      <c r="E28" s="92"/>
      <c r="F28" s="58">
        <f>F14*12</f>
        <v>995728.802151724</v>
      </c>
    </row>
    <row r="29" spans="1:6" x14ac:dyDescent="0.25">
      <c r="A29" s="92" t="s">
        <v>150</v>
      </c>
      <c r="B29" s="92"/>
      <c r="C29" s="92"/>
      <c r="D29" s="92"/>
      <c r="E29" s="92"/>
      <c r="F29" s="58">
        <f>HExtraAnE!F57</f>
        <v>68172.959999999992</v>
      </c>
    </row>
    <row r="30" spans="1:6" x14ac:dyDescent="0.25">
      <c r="A30" s="87" t="s">
        <v>142</v>
      </c>
      <c r="B30" s="87"/>
      <c r="C30" s="87"/>
      <c r="D30" s="87"/>
      <c r="E30" s="87"/>
      <c r="F30" s="57">
        <f>SUM(F28:F29)</f>
        <v>1063901.762151724</v>
      </c>
    </row>
    <row r="32" spans="1:6" x14ac:dyDescent="0.25">
      <c r="A32" s="90" t="s">
        <v>143</v>
      </c>
      <c r="B32" s="90"/>
      <c r="C32" s="90"/>
      <c r="D32" s="90"/>
      <c r="E32" s="90"/>
      <c r="F32" s="90"/>
    </row>
    <row r="34" spans="1:6" x14ac:dyDescent="0.25">
      <c r="A34" s="92" t="s">
        <v>141</v>
      </c>
      <c r="B34" s="92"/>
      <c r="C34" s="92"/>
      <c r="D34" s="92"/>
      <c r="E34" s="92"/>
      <c r="F34" s="58">
        <f>F14*12</f>
        <v>995728.802151724</v>
      </c>
    </row>
    <row r="35" spans="1:6" x14ac:dyDescent="0.25">
      <c r="A35" s="92" t="s">
        <v>144</v>
      </c>
      <c r="B35" s="92"/>
      <c r="C35" s="92"/>
      <c r="D35" s="92"/>
      <c r="E35" s="92"/>
      <c r="F35" s="58">
        <f>F24</f>
        <v>627457.8899999999</v>
      </c>
    </row>
    <row r="36" spans="1:6" x14ac:dyDescent="0.25">
      <c r="A36" s="92" t="s">
        <v>150</v>
      </c>
      <c r="B36" s="92"/>
      <c r="C36" s="92"/>
      <c r="D36" s="92"/>
      <c r="E36" s="92"/>
      <c r="F36" s="58">
        <f>HExtraAE!F57</f>
        <v>370848</v>
      </c>
    </row>
    <row r="37" spans="1:6" x14ac:dyDescent="0.25">
      <c r="A37" s="87" t="s">
        <v>145</v>
      </c>
      <c r="B37" s="87"/>
      <c r="C37" s="87"/>
      <c r="D37" s="87"/>
      <c r="E37" s="87"/>
      <c r="F37" s="57">
        <f>SUM(F34:F36)</f>
        <v>1994034.6921517239</v>
      </c>
    </row>
    <row r="39" spans="1:6" x14ac:dyDescent="0.25">
      <c r="A39" s="86" t="s">
        <v>146</v>
      </c>
      <c r="B39" s="86"/>
      <c r="C39" s="86"/>
      <c r="D39" s="86"/>
      <c r="E39" s="86"/>
      <c r="F39" s="59">
        <f>F30+F37</f>
        <v>3057936.4543034481</v>
      </c>
    </row>
  </sheetData>
  <mergeCells count="16">
    <mergeCell ref="A39:E39"/>
    <mergeCell ref="A34:E34"/>
    <mergeCell ref="A35:E35"/>
    <mergeCell ref="A36:E36"/>
    <mergeCell ref="A37:E37"/>
    <mergeCell ref="A26:F26"/>
    <mergeCell ref="A28:E28"/>
    <mergeCell ref="A29:E29"/>
    <mergeCell ref="A30:E30"/>
    <mergeCell ref="A32:F32"/>
    <mergeCell ref="A24:E24"/>
    <mergeCell ref="A1:F1"/>
    <mergeCell ref="A3:F3"/>
    <mergeCell ref="A5:F5"/>
    <mergeCell ref="A14:E14"/>
    <mergeCell ref="A16:F16"/>
  </mergeCells>
  <pageMargins left="0.511811024" right="0.511811024" top="0.78740157499999996" bottom="0.78740157499999996" header="0.31496062000000002" footer="0.31496062000000002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52" zoomScale="115" zoomScaleNormal="115" workbookViewId="0">
      <selection activeCell="D67" sqref="D67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81" t="s">
        <v>0</v>
      </c>
      <c r="B1" s="81"/>
      <c r="C1" s="81"/>
      <c r="D1" s="81"/>
    </row>
    <row r="2" spans="1:4" ht="15.75" x14ac:dyDescent="0.25">
      <c r="A2" s="29"/>
      <c r="B2" s="29"/>
      <c r="C2" s="29"/>
      <c r="D2" s="29"/>
    </row>
    <row r="3" spans="1:4" x14ac:dyDescent="0.2">
      <c r="A3" s="71" t="s">
        <v>90</v>
      </c>
      <c r="B3" s="71"/>
      <c r="C3" s="71"/>
      <c r="D3" s="71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32" t="s">
        <v>91</v>
      </c>
      <c r="C5" s="30"/>
      <c r="D5" s="31"/>
    </row>
    <row r="6" spans="1:4" x14ac:dyDescent="0.2">
      <c r="A6" s="5" t="s">
        <v>6</v>
      </c>
      <c r="B6" s="32" t="s">
        <v>92</v>
      </c>
      <c r="C6" s="30"/>
      <c r="D6" s="31"/>
    </row>
    <row r="7" spans="1:4" x14ac:dyDescent="0.2">
      <c r="A7" s="5" t="s">
        <v>8</v>
      </c>
      <c r="B7" s="32" t="s">
        <v>93</v>
      </c>
      <c r="C7" s="30"/>
      <c r="D7" s="31"/>
    </row>
    <row r="8" spans="1:4" x14ac:dyDescent="0.2">
      <c r="A8" s="5" t="s">
        <v>10</v>
      </c>
      <c r="B8" s="32" t="s">
        <v>94</v>
      </c>
      <c r="C8" s="30"/>
      <c r="D8" s="31"/>
    </row>
    <row r="10" spans="1:4" x14ac:dyDescent="0.2">
      <c r="A10" s="71" t="s">
        <v>95</v>
      </c>
      <c r="B10" s="71"/>
      <c r="C10" s="71"/>
      <c r="D10" s="71"/>
    </row>
    <row r="11" spans="1:4" x14ac:dyDescent="0.2">
      <c r="A11" s="2"/>
      <c r="B11" s="2"/>
      <c r="C11" s="2"/>
      <c r="D11" s="2"/>
    </row>
    <row r="12" spans="1:4" ht="38.25" x14ac:dyDescent="0.2">
      <c r="A12" s="65" t="s">
        <v>96</v>
      </c>
      <c r="B12" s="65"/>
      <c r="C12" s="33" t="s">
        <v>97</v>
      </c>
      <c r="D12" s="34" t="s">
        <v>98</v>
      </c>
    </row>
    <row r="13" spans="1:4" x14ac:dyDescent="0.2">
      <c r="A13" s="66" t="s">
        <v>108</v>
      </c>
      <c r="B13" s="66"/>
      <c r="C13" s="40" t="s">
        <v>106</v>
      </c>
      <c r="D13" s="40" t="s">
        <v>107</v>
      </c>
    </row>
    <row r="15" spans="1:4" x14ac:dyDescent="0.2">
      <c r="A15" s="71" t="s">
        <v>74</v>
      </c>
      <c r="B15" s="71"/>
      <c r="C15" s="71"/>
      <c r="D15" s="71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67" t="s">
        <v>108</v>
      </c>
      <c r="D17" s="68"/>
    </row>
    <row r="18" spans="1:4" x14ac:dyDescent="0.2">
      <c r="A18" s="5">
        <v>2</v>
      </c>
      <c r="B18" s="5" t="s">
        <v>99</v>
      </c>
      <c r="C18" s="67" t="s">
        <v>155</v>
      </c>
      <c r="D18" s="68"/>
    </row>
    <row r="19" spans="1:4" x14ac:dyDescent="0.2">
      <c r="A19" s="5">
        <v>3</v>
      </c>
      <c r="B19" s="5" t="s">
        <v>76</v>
      </c>
      <c r="C19" s="67"/>
      <c r="D19" s="68"/>
    </row>
    <row r="20" spans="1:4" x14ac:dyDescent="0.2">
      <c r="A20" s="5">
        <v>4</v>
      </c>
      <c r="B20" s="5" t="s">
        <v>77</v>
      </c>
      <c r="C20" s="67"/>
      <c r="D20" s="68"/>
    </row>
    <row r="21" spans="1:4" x14ac:dyDescent="0.2">
      <c r="A21" s="5">
        <v>5</v>
      </c>
      <c r="B21" s="5" t="s">
        <v>78</v>
      </c>
      <c r="C21" s="67"/>
      <c r="D21" s="68"/>
    </row>
    <row r="23" spans="1:4" x14ac:dyDescent="0.2">
      <c r="A23" s="71" t="s">
        <v>1</v>
      </c>
      <c r="B23" s="71"/>
      <c r="C23" s="71"/>
      <c r="D23" s="71"/>
    </row>
    <row r="25" spans="1:4" x14ac:dyDescent="0.2">
      <c r="A25" s="27">
        <v>1</v>
      </c>
      <c r="B25" s="69" t="s">
        <v>2</v>
      </c>
      <c r="C25" s="69"/>
      <c r="D25" s="27" t="s">
        <v>3</v>
      </c>
    </row>
    <row r="26" spans="1:4" x14ac:dyDescent="0.2">
      <c r="A26" s="33" t="s">
        <v>4</v>
      </c>
      <c r="B26" s="70" t="s">
        <v>5</v>
      </c>
      <c r="C26" s="70"/>
      <c r="D26" s="13">
        <v>1059.23</v>
      </c>
    </row>
    <row r="27" spans="1:4" x14ac:dyDescent="0.2">
      <c r="A27" s="33" t="s">
        <v>6</v>
      </c>
      <c r="B27" s="70" t="s">
        <v>7</v>
      </c>
      <c r="C27" s="70"/>
      <c r="D27" s="13"/>
    </row>
    <row r="28" spans="1:4" x14ac:dyDescent="0.2">
      <c r="A28" s="33" t="s">
        <v>8</v>
      </c>
      <c r="B28" s="70" t="s">
        <v>9</v>
      </c>
      <c r="C28" s="70"/>
      <c r="D28" s="13"/>
    </row>
    <row r="29" spans="1:4" x14ac:dyDescent="0.2">
      <c r="A29" s="33" t="s">
        <v>10</v>
      </c>
      <c r="B29" s="70" t="s">
        <v>11</v>
      </c>
      <c r="C29" s="70"/>
      <c r="D29" s="13"/>
    </row>
    <row r="30" spans="1:4" x14ac:dyDescent="0.2">
      <c r="A30" s="33" t="s">
        <v>12</v>
      </c>
      <c r="B30" s="70" t="s">
        <v>13</v>
      </c>
      <c r="C30" s="70"/>
      <c r="D30" s="13"/>
    </row>
    <row r="31" spans="1:4" x14ac:dyDescent="0.2">
      <c r="A31" s="33"/>
      <c r="B31" s="70"/>
      <c r="C31" s="70"/>
      <c r="D31" s="13"/>
    </row>
    <row r="32" spans="1:4" x14ac:dyDescent="0.2">
      <c r="A32" s="33" t="s">
        <v>14</v>
      </c>
      <c r="B32" s="70" t="s">
        <v>15</v>
      </c>
      <c r="C32" s="70"/>
      <c r="D32" s="13"/>
    </row>
    <row r="33" spans="1:4" x14ac:dyDescent="0.2">
      <c r="A33" s="69" t="s">
        <v>16</v>
      </c>
      <c r="B33" s="69"/>
      <c r="C33" s="69"/>
      <c r="D33" s="20">
        <f>SUM(D26:D32)</f>
        <v>1059.23</v>
      </c>
    </row>
    <row r="36" spans="1:4" x14ac:dyDescent="0.2">
      <c r="A36" s="72" t="s">
        <v>17</v>
      </c>
      <c r="B36" s="72"/>
      <c r="C36" s="72"/>
      <c r="D36" s="72"/>
    </row>
    <row r="37" spans="1:4" x14ac:dyDescent="0.2">
      <c r="A37" s="3"/>
    </row>
    <row r="38" spans="1:4" x14ac:dyDescent="0.2">
      <c r="A38" s="79" t="s">
        <v>18</v>
      </c>
      <c r="B38" s="79"/>
      <c r="C38" s="79"/>
      <c r="D38" s="79"/>
    </row>
    <row r="40" spans="1:4" x14ac:dyDescent="0.2">
      <c r="A40" s="27" t="s">
        <v>19</v>
      </c>
      <c r="B40" s="69" t="s">
        <v>20</v>
      </c>
      <c r="C40" s="69"/>
      <c r="D40" s="27" t="s">
        <v>3</v>
      </c>
    </row>
    <row r="41" spans="1:4" x14ac:dyDescent="0.2">
      <c r="A41" s="33" t="s">
        <v>4</v>
      </c>
      <c r="B41" s="26" t="s">
        <v>21</v>
      </c>
      <c r="C41" s="12">
        <f>TRUNC(1/12,4)</f>
        <v>8.3299999999999999E-2</v>
      </c>
      <c r="D41" s="13">
        <f>TRUNC($D$33*C41,2)</f>
        <v>88.23</v>
      </c>
    </row>
    <row r="42" spans="1:4" x14ac:dyDescent="0.2">
      <c r="A42" s="33" t="s">
        <v>6</v>
      </c>
      <c r="B42" s="26" t="s">
        <v>22</v>
      </c>
      <c r="C42" s="12">
        <f>TRUNC(((1+1/3)/12),4)</f>
        <v>0.1111</v>
      </c>
      <c r="D42" s="13">
        <f>TRUNC($D$33*C42,2)</f>
        <v>117.68</v>
      </c>
    </row>
    <row r="43" spans="1:4" x14ac:dyDescent="0.2">
      <c r="A43" s="69" t="s">
        <v>16</v>
      </c>
      <c r="B43" s="69"/>
      <c r="C43" s="35">
        <f>SUM(C41:C42)</f>
        <v>0.19440000000000002</v>
      </c>
      <c r="D43" s="19">
        <f>SUM(D41:D42)</f>
        <v>205.91000000000003</v>
      </c>
    </row>
    <row r="46" spans="1:4" x14ac:dyDescent="0.2">
      <c r="A46" s="82" t="s">
        <v>23</v>
      </c>
      <c r="B46" s="82"/>
      <c r="C46" s="82"/>
      <c r="D46" s="82"/>
    </row>
    <row r="48" spans="1:4" x14ac:dyDescent="0.2">
      <c r="A48" s="27" t="s">
        <v>24</v>
      </c>
      <c r="B48" s="27" t="s">
        <v>25</v>
      </c>
      <c r="C48" s="27" t="s">
        <v>26</v>
      </c>
      <c r="D48" s="27" t="s">
        <v>3</v>
      </c>
    </row>
    <row r="49" spans="1:4" x14ac:dyDescent="0.2">
      <c r="A49" s="33" t="s">
        <v>4</v>
      </c>
      <c r="B49" s="26" t="s">
        <v>27</v>
      </c>
      <c r="C49" s="9">
        <v>0.2</v>
      </c>
      <c r="D49" s="13">
        <f>TRUNC(($D$33+$D$43)*C49,2)</f>
        <v>253.02</v>
      </c>
    </row>
    <row r="50" spans="1:4" x14ac:dyDescent="0.2">
      <c r="A50" s="33" t="s">
        <v>6</v>
      </c>
      <c r="B50" s="26" t="s">
        <v>28</v>
      </c>
      <c r="C50" s="9">
        <v>2.5000000000000001E-2</v>
      </c>
      <c r="D50" s="13">
        <f t="shared" ref="D50:D56" si="0">TRUNC(($D$33+$D$43)*C50,2)</f>
        <v>31.62</v>
      </c>
    </row>
    <row r="51" spans="1:4" x14ac:dyDescent="0.2">
      <c r="A51" s="33" t="s">
        <v>8</v>
      </c>
      <c r="B51" s="26" t="s">
        <v>29</v>
      </c>
      <c r="C51" s="16">
        <v>0.03</v>
      </c>
      <c r="D51" s="13">
        <f t="shared" si="0"/>
        <v>37.950000000000003</v>
      </c>
    </row>
    <row r="52" spans="1:4" x14ac:dyDescent="0.2">
      <c r="A52" s="33" t="s">
        <v>10</v>
      </c>
      <c r="B52" s="26" t="s">
        <v>30</v>
      </c>
      <c r="C52" s="9">
        <v>1.4999999999999999E-2</v>
      </c>
      <c r="D52" s="13">
        <f t="shared" si="0"/>
        <v>18.97</v>
      </c>
    </row>
    <row r="53" spans="1:4" x14ac:dyDescent="0.2">
      <c r="A53" s="33" t="s">
        <v>12</v>
      </c>
      <c r="B53" s="26" t="s">
        <v>31</v>
      </c>
      <c r="C53" s="9">
        <v>0.01</v>
      </c>
      <c r="D53" s="13">
        <f t="shared" si="0"/>
        <v>12.65</v>
      </c>
    </row>
    <row r="54" spans="1:4" x14ac:dyDescent="0.2">
      <c r="A54" s="33" t="s">
        <v>32</v>
      </c>
      <c r="B54" s="26" t="s">
        <v>33</v>
      </c>
      <c r="C54" s="9">
        <v>6.0000000000000001E-3</v>
      </c>
      <c r="D54" s="13">
        <f t="shared" si="0"/>
        <v>7.59</v>
      </c>
    </row>
    <row r="55" spans="1:4" x14ac:dyDescent="0.2">
      <c r="A55" s="33" t="s">
        <v>14</v>
      </c>
      <c r="B55" s="26" t="s">
        <v>34</v>
      </c>
      <c r="C55" s="9">
        <v>2E-3</v>
      </c>
      <c r="D55" s="13">
        <f t="shared" si="0"/>
        <v>2.5299999999999998</v>
      </c>
    </row>
    <row r="56" spans="1:4" x14ac:dyDescent="0.2">
      <c r="A56" s="33" t="s">
        <v>35</v>
      </c>
      <c r="B56" s="26" t="s">
        <v>36</v>
      </c>
      <c r="C56" s="9">
        <v>0.08</v>
      </c>
      <c r="D56" s="13">
        <f t="shared" si="0"/>
        <v>101.21</v>
      </c>
    </row>
    <row r="57" spans="1:4" x14ac:dyDescent="0.2">
      <c r="A57" s="69" t="s">
        <v>37</v>
      </c>
      <c r="B57" s="69"/>
      <c r="C57" s="15">
        <f>SUM(C49:C56)</f>
        <v>0.36800000000000005</v>
      </c>
      <c r="D57" s="19">
        <f>SUM(D49:D56)</f>
        <v>465.53999999999985</v>
      </c>
    </row>
    <row r="60" spans="1:4" x14ac:dyDescent="0.2">
      <c r="A60" s="79" t="s">
        <v>38</v>
      </c>
      <c r="B60" s="79"/>
      <c r="C60" s="79"/>
      <c r="D60" s="79"/>
    </row>
    <row r="62" spans="1:4" x14ac:dyDescent="0.2">
      <c r="A62" s="27" t="s">
        <v>39</v>
      </c>
      <c r="B62" s="78" t="s">
        <v>40</v>
      </c>
      <c r="C62" s="78"/>
      <c r="D62" s="27" t="s">
        <v>3</v>
      </c>
    </row>
    <row r="63" spans="1:4" x14ac:dyDescent="0.2">
      <c r="A63" s="33" t="s">
        <v>4</v>
      </c>
      <c r="B63" s="70" t="s">
        <v>41</v>
      </c>
      <c r="C63" s="70"/>
      <c r="D63" s="13">
        <f>(22*2*4)-(D26*0.06)</f>
        <v>112.4462</v>
      </c>
    </row>
    <row r="64" spans="1:4" x14ac:dyDescent="0.2">
      <c r="A64" s="33" t="s">
        <v>6</v>
      </c>
      <c r="B64" s="70" t="s">
        <v>42</v>
      </c>
      <c r="C64" s="70"/>
      <c r="D64" s="13">
        <f>22*13.1*0.8</f>
        <v>230.56</v>
      </c>
    </row>
    <row r="65" spans="1:5" x14ac:dyDescent="0.2">
      <c r="A65" s="33" t="s">
        <v>8</v>
      </c>
      <c r="B65" s="70" t="s">
        <v>151</v>
      </c>
      <c r="C65" s="70"/>
      <c r="D65" s="13">
        <v>110</v>
      </c>
    </row>
    <row r="66" spans="1:5" x14ac:dyDescent="0.2">
      <c r="A66" s="33" t="s">
        <v>10</v>
      </c>
      <c r="B66" s="70" t="s">
        <v>152</v>
      </c>
      <c r="C66" s="70"/>
      <c r="D66" s="13">
        <v>10</v>
      </c>
    </row>
    <row r="67" spans="1:5" x14ac:dyDescent="0.2">
      <c r="A67" s="36" t="s">
        <v>12</v>
      </c>
      <c r="B67" s="70" t="s">
        <v>153</v>
      </c>
      <c r="C67" s="70"/>
      <c r="D67" s="13">
        <v>3.26</v>
      </c>
    </row>
    <row r="68" spans="1:5" x14ac:dyDescent="0.2">
      <c r="A68" s="69" t="s">
        <v>16</v>
      </c>
      <c r="B68" s="69"/>
      <c r="C68" s="69"/>
      <c r="D68" s="19">
        <f>SUM(D63:D67)</f>
        <v>466.26620000000003</v>
      </c>
    </row>
    <row r="71" spans="1:5" x14ac:dyDescent="0.2">
      <c r="A71" s="79" t="s">
        <v>43</v>
      </c>
      <c r="B71" s="79"/>
      <c r="C71" s="79"/>
      <c r="D71" s="79"/>
    </row>
    <row r="73" spans="1:5" x14ac:dyDescent="0.2">
      <c r="A73" s="27">
        <v>2</v>
      </c>
      <c r="B73" s="78" t="s">
        <v>44</v>
      </c>
      <c r="C73" s="78"/>
      <c r="D73" s="27" t="s">
        <v>3</v>
      </c>
    </row>
    <row r="74" spans="1:5" x14ac:dyDescent="0.2">
      <c r="A74" s="33" t="s">
        <v>19</v>
      </c>
      <c r="B74" s="70" t="s">
        <v>20</v>
      </c>
      <c r="C74" s="70"/>
      <c r="D74" s="14">
        <f>D43</f>
        <v>205.91000000000003</v>
      </c>
    </row>
    <row r="75" spans="1:5" x14ac:dyDescent="0.2">
      <c r="A75" s="33" t="s">
        <v>24</v>
      </c>
      <c r="B75" s="70" t="s">
        <v>25</v>
      </c>
      <c r="C75" s="70"/>
      <c r="D75" s="14">
        <f>D57</f>
        <v>465.53999999999985</v>
      </c>
    </row>
    <row r="76" spans="1:5" x14ac:dyDescent="0.2">
      <c r="A76" s="33" t="s">
        <v>39</v>
      </c>
      <c r="B76" s="70" t="s">
        <v>40</v>
      </c>
      <c r="C76" s="70"/>
      <c r="D76" s="14">
        <f>D68</f>
        <v>466.26620000000003</v>
      </c>
    </row>
    <row r="77" spans="1:5" x14ac:dyDescent="0.2">
      <c r="A77" s="69" t="s">
        <v>16</v>
      </c>
      <c r="B77" s="69"/>
      <c r="C77" s="69"/>
      <c r="D77" s="19">
        <f>SUM(D74:D76)</f>
        <v>1137.7161999999998</v>
      </c>
    </row>
    <row r="78" spans="1:5" x14ac:dyDescent="0.2">
      <c r="A78" s="4"/>
      <c r="E78" s="18"/>
    </row>
    <row r="80" spans="1:5" x14ac:dyDescent="0.2">
      <c r="A80" s="72" t="s">
        <v>45</v>
      </c>
      <c r="B80" s="72"/>
      <c r="C80" s="72"/>
      <c r="D80" s="72"/>
      <c r="E80" s="17"/>
    </row>
    <row r="81" spans="1:5" ht="12.75" customHeight="1" x14ac:dyDescent="0.2">
      <c r="E81" s="18"/>
    </row>
    <row r="82" spans="1:5" x14ac:dyDescent="0.2">
      <c r="A82" s="27">
        <v>3</v>
      </c>
      <c r="B82" s="78" t="s">
        <v>46</v>
      </c>
      <c r="C82" s="78"/>
      <c r="D82" s="27" t="s">
        <v>3</v>
      </c>
    </row>
    <row r="83" spans="1:5" x14ac:dyDescent="0.2">
      <c r="A83" s="33" t="s">
        <v>4</v>
      </c>
      <c r="B83" s="10" t="s">
        <v>47</v>
      </c>
      <c r="C83" s="9">
        <f>TRUNC(((1/12)*5%),4)</f>
        <v>4.1000000000000003E-3</v>
      </c>
      <c r="D83" s="13">
        <f>TRUNC($D$33*C83,2)</f>
        <v>4.34</v>
      </c>
    </row>
    <row r="84" spans="1:5" x14ac:dyDescent="0.2">
      <c r="A84" s="33" t="s">
        <v>6</v>
      </c>
      <c r="B84" s="10" t="s">
        <v>48</v>
      </c>
      <c r="C84" s="9">
        <v>0.08</v>
      </c>
      <c r="D84" s="13">
        <f>TRUNC(D83*C84,2)</f>
        <v>0.34</v>
      </c>
    </row>
    <row r="85" spans="1:5" x14ac:dyDescent="0.2">
      <c r="A85" s="33" t="s">
        <v>8</v>
      </c>
      <c r="B85" s="10" t="s">
        <v>49</v>
      </c>
      <c r="C85" s="9">
        <f>TRUNC(8%*5%*50%,4)</f>
        <v>2E-3</v>
      </c>
      <c r="D85" s="13">
        <f>TRUNC($D$33*C85,2)</f>
        <v>2.11</v>
      </c>
    </row>
    <row r="86" spans="1:5" x14ac:dyDescent="0.2">
      <c r="A86" s="33" t="s">
        <v>10</v>
      </c>
      <c r="B86" s="10" t="s">
        <v>50</v>
      </c>
      <c r="C86" s="9">
        <f>TRUNC(((7/30)/12)*95%,4)</f>
        <v>1.84E-2</v>
      </c>
      <c r="D86" s="13">
        <f>TRUNC($D$33*C86,2)</f>
        <v>19.48</v>
      </c>
    </row>
    <row r="87" spans="1:5" ht="25.5" x14ac:dyDescent="0.2">
      <c r="A87" s="33" t="s">
        <v>12</v>
      </c>
      <c r="B87" s="10" t="s">
        <v>100</v>
      </c>
      <c r="C87" s="9">
        <f>C57</f>
        <v>0.36800000000000005</v>
      </c>
      <c r="D87" s="13">
        <f>TRUNC(D86*C87,2)</f>
        <v>7.16</v>
      </c>
    </row>
    <row r="88" spans="1:5" x14ac:dyDescent="0.2">
      <c r="A88" s="33" t="s">
        <v>32</v>
      </c>
      <c r="B88" s="10" t="s">
        <v>51</v>
      </c>
      <c r="C88" s="9">
        <f>TRUNC(8%*95%*50%,4)</f>
        <v>3.7999999999999999E-2</v>
      </c>
      <c r="D88" s="13">
        <f t="shared" ref="D88" si="1">TRUNC($D$33*C88,2)</f>
        <v>40.25</v>
      </c>
    </row>
    <row r="89" spans="1:5" x14ac:dyDescent="0.2">
      <c r="A89" s="76" t="s">
        <v>16</v>
      </c>
      <c r="B89" s="77"/>
      <c r="C89" s="80"/>
      <c r="D89" s="19">
        <f>SUM(D83:D88)</f>
        <v>73.680000000000007</v>
      </c>
    </row>
    <row r="92" spans="1:5" x14ac:dyDescent="0.2">
      <c r="A92" s="72" t="s">
        <v>52</v>
      </c>
      <c r="B92" s="72"/>
      <c r="C92" s="72"/>
      <c r="D92" s="72"/>
    </row>
    <row r="95" spans="1:5" x14ac:dyDescent="0.2">
      <c r="A95" s="79" t="s">
        <v>79</v>
      </c>
      <c r="B95" s="79"/>
      <c r="C95" s="79"/>
      <c r="D95" s="79"/>
    </row>
    <row r="96" spans="1:5" x14ac:dyDescent="0.2">
      <c r="A96" s="3"/>
    </row>
    <row r="97" spans="1:6" x14ac:dyDescent="0.2">
      <c r="A97" s="27" t="s">
        <v>53</v>
      </c>
      <c r="B97" s="78" t="s">
        <v>80</v>
      </c>
      <c r="C97" s="78"/>
      <c r="D97" s="27" t="s">
        <v>3</v>
      </c>
    </row>
    <row r="98" spans="1:6" x14ac:dyDescent="0.2">
      <c r="A98" s="33" t="s">
        <v>4</v>
      </c>
      <c r="B98" s="26" t="s">
        <v>81</v>
      </c>
      <c r="C98" s="9">
        <f>TRUNC(((1+1/3)/12)/12,4)</f>
        <v>9.1999999999999998E-3</v>
      </c>
      <c r="D98" s="13">
        <f>TRUNC(($D$33+$D$77+$D$89)*C98,2)</f>
        <v>20.88</v>
      </c>
    </row>
    <row r="99" spans="1:6" x14ac:dyDescent="0.2">
      <c r="A99" s="33" t="s">
        <v>6</v>
      </c>
      <c r="B99" s="26" t="s">
        <v>82</v>
      </c>
      <c r="C99" s="9">
        <f>TRUNC(((2/30)/12),4)</f>
        <v>5.4999999999999997E-3</v>
      </c>
      <c r="D99" s="13">
        <f t="shared" ref="D99:D103" si="2">TRUNC(($D$33+$D$77+$D$89)*C99,2)</f>
        <v>12.48</v>
      </c>
    </row>
    <row r="100" spans="1:6" x14ac:dyDescent="0.2">
      <c r="A100" s="33" t="s">
        <v>8</v>
      </c>
      <c r="B100" s="26" t="s">
        <v>83</v>
      </c>
      <c r="C100" s="9">
        <f>TRUNC(((5/30)/12)*2%,4)</f>
        <v>2.0000000000000001E-4</v>
      </c>
      <c r="D100" s="13">
        <f t="shared" si="2"/>
        <v>0.45</v>
      </c>
    </row>
    <row r="101" spans="1:6" x14ac:dyDescent="0.2">
      <c r="A101" s="33" t="s">
        <v>10</v>
      </c>
      <c r="B101" s="26" t="s">
        <v>84</v>
      </c>
      <c r="C101" s="9">
        <f>TRUNC(((15/30)/12)*8%,4)</f>
        <v>3.3E-3</v>
      </c>
      <c r="D101" s="13">
        <f t="shared" si="2"/>
        <v>7.49</v>
      </c>
    </row>
    <row r="102" spans="1:6" x14ac:dyDescent="0.2">
      <c r="A102" s="33" t="s">
        <v>12</v>
      </c>
      <c r="B102" s="26" t="s">
        <v>85</v>
      </c>
      <c r="C102" s="9">
        <f>((1+1/3)/12)*3%*(4/12)</f>
        <v>1.1111111111111109E-3</v>
      </c>
      <c r="D102" s="13">
        <f t="shared" si="2"/>
        <v>2.52</v>
      </c>
    </row>
    <row r="103" spans="1:6" x14ac:dyDescent="0.2">
      <c r="A103" s="33" t="s">
        <v>32</v>
      </c>
      <c r="B103" s="26" t="s">
        <v>86</v>
      </c>
      <c r="C103" s="9"/>
      <c r="D103" s="13">
        <f t="shared" si="2"/>
        <v>0</v>
      </c>
    </row>
    <row r="104" spans="1:6" x14ac:dyDescent="0.2">
      <c r="A104" s="69" t="s">
        <v>37</v>
      </c>
      <c r="B104" s="69"/>
      <c r="C104" s="69"/>
      <c r="D104" s="19">
        <f>SUM(D98:D103)</f>
        <v>43.820000000000007</v>
      </c>
      <c r="E104" s="17"/>
      <c r="F104" s="17"/>
    </row>
    <row r="107" spans="1:6" x14ac:dyDescent="0.2">
      <c r="A107" s="79" t="s">
        <v>87</v>
      </c>
      <c r="B107" s="79"/>
      <c r="C107" s="79"/>
      <c r="D107" s="79"/>
    </row>
    <row r="108" spans="1:6" x14ac:dyDescent="0.2">
      <c r="A108" s="3"/>
    </row>
    <row r="109" spans="1:6" x14ac:dyDescent="0.2">
      <c r="A109" s="27" t="s">
        <v>54</v>
      </c>
      <c r="B109" s="78" t="s">
        <v>88</v>
      </c>
      <c r="C109" s="78"/>
      <c r="D109" s="27" t="s">
        <v>3</v>
      </c>
    </row>
    <row r="110" spans="1:6" x14ac:dyDescent="0.2">
      <c r="A110" s="33" t="s">
        <v>4</v>
      </c>
      <c r="B110" s="73" t="s">
        <v>89</v>
      </c>
      <c r="C110" s="74"/>
      <c r="D110" s="13">
        <f>((D33+D77+D89)/220)*22*0</f>
        <v>0</v>
      </c>
    </row>
    <row r="111" spans="1:6" x14ac:dyDescent="0.2">
      <c r="A111" s="69" t="s">
        <v>16</v>
      </c>
      <c r="B111" s="69"/>
      <c r="C111" s="69"/>
      <c r="D111" s="19">
        <f>SUM(D110)</f>
        <v>0</v>
      </c>
    </row>
    <row r="114" spans="1:4" x14ac:dyDescent="0.2">
      <c r="A114" s="79" t="s">
        <v>55</v>
      </c>
      <c r="B114" s="79"/>
      <c r="C114" s="79"/>
      <c r="D114" s="79"/>
    </row>
    <row r="115" spans="1:4" x14ac:dyDescent="0.2">
      <c r="A115" s="3"/>
    </row>
    <row r="116" spans="1:4" x14ac:dyDescent="0.2">
      <c r="A116" s="27">
        <v>4</v>
      </c>
      <c r="B116" s="69" t="s">
        <v>56</v>
      </c>
      <c r="C116" s="69"/>
      <c r="D116" s="27" t="s">
        <v>3</v>
      </c>
    </row>
    <row r="117" spans="1:4" x14ac:dyDescent="0.2">
      <c r="A117" s="33" t="s">
        <v>53</v>
      </c>
      <c r="B117" s="70" t="s">
        <v>80</v>
      </c>
      <c r="C117" s="70"/>
      <c r="D117" s="14">
        <f>D104</f>
        <v>43.820000000000007</v>
      </c>
    </row>
    <row r="118" spans="1:4" x14ac:dyDescent="0.2">
      <c r="A118" s="33" t="s">
        <v>54</v>
      </c>
      <c r="B118" s="70" t="s">
        <v>88</v>
      </c>
      <c r="C118" s="70"/>
      <c r="D118" s="14">
        <f>D111</f>
        <v>0</v>
      </c>
    </row>
    <row r="119" spans="1:4" x14ac:dyDescent="0.2">
      <c r="A119" s="69" t="s">
        <v>16</v>
      </c>
      <c r="B119" s="69"/>
      <c r="C119" s="69"/>
      <c r="D119" s="19">
        <f>SUM(D117:D118)</f>
        <v>43.820000000000007</v>
      </c>
    </row>
    <row r="122" spans="1:4" x14ac:dyDescent="0.2">
      <c r="A122" s="72" t="s">
        <v>57</v>
      </c>
      <c r="B122" s="72"/>
      <c r="C122" s="72"/>
      <c r="D122" s="72"/>
    </row>
    <row r="124" spans="1:4" x14ac:dyDescent="0.2">
      <c r="A124" s="27">
        <v>5</v>
      </c>
      <c r="B124" s="75" t="s">
        <v>58</v>
      </c>
      <c r="C124" s="75"/>
      <c r="D124" s="27" t="s">
        <v>3</v>
      </c>
    </row>
    <row r="125" spans="1:4" x14ac:dyDescent="0.2">
      <c r="A125" s="33" t="s">
        <v>4</v>
      </c>
      <c r="B125" s="26" t="s">
        <v>59</v>
      </c>
      <c r="C125" s="26"/>
      <c r="D125" s="13">
        <v>36.229999999999997</v>
      </c>
    </row>
    <row r="126" spans="1:4" x14ac:dyDescent="0.2">
      <c r="A126" s="33" t="s">
        <v>6</v>
      </c>
      <c r="B126" s="26" t="s">
        <v>60</v>
      </c>
      <c r="C126" s="26"/>
      <c r="D126" s="13">
        <v>23.95</v>
      </c>
    </row>
    <row r="127" spans="1:4" x14ac:dyDescent="0.2">
      <c r="A127" s="33" t="s">
        <v>8</v>
      </c>
      <c r="B127" s="26" t="s">
        <v>61</v>
      </c>
      <c r="C127" s="26"/>
      <c r="D127" s="13"/>
    </row>
    <row r="128" spans="1:4" x14ac:dyDescent="0.2">
      <c r="A128" s="33" t="s">
        <v>10</v>
      </c>
      <c r="B128" s="26" t="s">
        <v>15</v>
      </c>
      <c r="C128" s="26"/>
      <c r="D128" s="13"/>
    </row>
    <row r="129" spans="1:4" x14ac:dyDescent="0.2">
      <c r="A129" s="69" t="s">
        <v>37</v>
      </c>
      <c r="B129" s="69"/>
      <c r="C129" s="69"/>
      <c r="D129" s="20">
        <f>SUM(D125:D128)</f>
        <v>60.179999999999993</v>
      </c>
    </row>
    <row r="132" spans="1:4" x14ac:dyDescent="0.2">
      <c r="A132" s="72" t="s">
        <v>62</v>
      </c>
      <c r="B132" s="72"/>
      <c r="C132" s="72"/>
      <c r="D132" s="72"/>
    </row>
    <row r="134" spans="1:4" x14ac:dyDescent="0.2">
      <c r="A134" s="27">
        <v>6</v>
      </c>
      <c r="B134" s="28" t="s">
        <v>63</v>
      </c>
      <c r="C134" s="27" t="s">
        <v>26</v>
      </c>
      <c r="D134" s="27" t="s">
        <v>3</v>
      </c>
    </row>
    <row r="135" spans="1:4" x14ac:dyDescent="0.2">
      <c r="A135" s="33" t="s">
        <v>4</v>
      </c>
      <c r="B135" s="26" t="s">
        <v>64</v>
      </c>
      <c r="C135" s="9">
        <v>0.05</v>
      </c>
      <c r="D135" s="14">
        <f>D155*C135</f>
        <v>118.73130999999999</v>
      </c>
    </row>
    <row r="136" spans="1:4" x14ac:dyDescent="0.2">
      <c r="A136" s="33" t="s">
        <v>6</v>
      </c>
      <c r="B136" s="26" t="s">
        <v>65</v>
      </c>
      <c r="C136" s="9">
        <v>0.06</v>
      </c>
      <c r="D136" s="13">
        <f>(D155+D135)*C136</f>
        <v>149.60145059999999</v>
      </c>
    </row>
    <row r="137" spans="1:4" x14ac:dyDescent="0.2">
      <c r="A137" s="33" t="s">
        <v>8</v>
      </c>
      <c r="B137" s="26" t="s">
        <v>66</v>
      </c>
      <c r="C137" s="12">
        <f>SUM(C138:C143)</f>
        <v>8.6499999999999994E-2</v>
      </c>
      <c r="D137" s="13">
        <f>(D155+D135+D136)*C137/(1-C137)</f>
        <v>250.2637658367816</v>
      </c>
    </row>
    <row r="138" spans="1:4" x14ac:dyDescent="0.2">
      <c r="A138" s="33"/>
      <c r="B138" s="26" t="s">
        <v>67</v>
      </c>
      <c r="C138" s="9"/>
      <c r="D138" s="14">
        <f>$D$157*C138</f>
        <v>0</v>
      </c>
    </row>
    <row r="139" spans="1:4" x14ac:dyDescent="0.2">
      <c r="A139" s="33"/>
      <c r="B139" s="26" t="s">
        <v>102</v>
      </c>
      <c r="C139" s="9">
        <v>6.4999999999999997E-3</v>
      </c>
      <c r="D139" s="14">
        <f t="shared" ref="D139:D143" si="3">$D$157*C139</f>
        <v>18.805947721839075</v>
      </c>
    </row>
    <row r="140" spans="1:4" x14ac:dyDescent="0.2">
      <c r="A140" s="33"/>
      <c r="B140" s="26" t="s">
        <v>103</v>
      </c>
      <c r="C140" s="9">
        <v>0.03</v>
      </c>
      <c r="D140" s="14">
        <f t="shared" si="3"/>
        <v>86.796681793103431</v>
      </c>
    </row>
    <row r="141" spans="1:4" x14ac:dyDescent="0.2">
      <c r="A141" s="33"/>
      <c r="B141" s="26" t="s">
        <v>68</v>
      </c>
      <c r="C141" s="33"/>
      <c r="D141" s="14">
        <f t="shared" si="3"/>
        <v>0</v>
      </c>
    </row>
    <row r="142" spans="1:4" x14ac:dyDescent="0.2">
      <c r="A142" s="33"/>
      <c r="B142" s="26" t="s">
        <v>69</v>
      </c>
      <c r="C142" s="9"/>
      <c r="D142" s="14">
        <f t="shared" si="3"/>
        <v>0</v>
      </c>
    </row>
    <row r="143" spans="1:4" x14ac:dyDescent="0.2">
      <c r="A143" s="33"/>
      <c r="B143" s="26" t="s">
        <v>104</v>
      </c>
      <c r="C143" s="9">
        <v>0.05</v>
      </c>
      <c r="D143" s="14">
        <f t="shared" si="3"/>
        <v>144.66113632183905</v>
      </c>
    </row>
    <row r="144" spans="1:4" ht="13.5" x14ac:dyDescent="0.2">
      <c r="A144" s="76" t="s">
        <v>37</v>
      </c>
      <c r="B144" s="77"/>
      <c r="C144" s="21">
        <f>(1+C136)*(1+C135)/(1-C137)-1</f>
        <v>0.21839080459770144</v>
      </c>
      <c r="D144" s="19">
        <f>SUM(D135:D137)</f>
        <v>518.59652643678157</v>
      </c>
    </row>
    <row r="147" spans="1:4" x14ac:dyDescent="0.2">
      <c r="A147" s="72" t="s">
        <v>70</v>
      </c>
      <c r="B147" s="72"/>
      <c r="C147" s="72"/>
      <c r="D147" s="72"/>
    </row>
    <row r="149" spans="1:4" x14ac:dyDescent="0.2">
      <c r="A149" s="27"/>
      <c r="B149" s="69" t="s">
        <v>71</v>
      </c>
      <c r="C149" s="69"/>
      <c r="D149" s="27" t="s">
        <v>3</v>
      </c>
    </row>
    <row r="150" spans="1:4" x14ac:dyDescent="0.2">
      <c r="A150" s="27" t="s">
        <v>4</v>
      </c>
      <c r="B150" s="70" t="s">
        <v>1</v>
      </c>
      <c r="C150" s="70"/>
      <c r="D150" s="22">
        <f>D33</f>
        <v>1059.23</v>
      </c>
    </row>
    <row r="151" spans="1:4" x14ac:dyDescent="0.2">
      <c r="A151" s="27" t="s">
        <v>6</v>
      </c>
      <c r="B151" s="70" t="s">
        <v>17</v>
      </c>
      <c r="C151" s="70"/>
      <c r="D151" s="22">
        <f>D77</f>
        <v>1137.7161999999998</v>
      </c>
    </row>
    <row r="152" spans="1:4" x14ac:dyDescent="0.2">
      <c r="A152" s="27" t="s">
        <v>8</v>
      </c>
      <c r="B152" s="70" t="s">
        <v>45</v>
      </c>
      <c r="C152" s="70"/>
      <c r="D152" s="22">
        <f>D89</f>
        <v>73.680000000000007</v>
      </c>
    </row>
    <row r="153" spans="1:4" x14ac:dyDescent="0.2">
      <c r="A153" s="27" t="s">
        <v>10</v>
      </c>
      <c r="B153" s="70" t="s">
        <v>52</v>
      </c>
      <c r="C153" s="70"/>
      <c r="D153" s="22">
        <f>D119</f>
        <v>43.820000000000007</v>
      </c>
    </row>
    <row r="154" spans="1:4" x14ac:dyDescent="0.2">
      <c r="A154" s="27" t="s">
        <v>12</v>
      </c>
      <c r="B154" s="70" t="s">
        <v>57</v>
      </c>
      <c r="C154" s="70"/>
      <c r="D154" s="22">
        <f>D129</f>
        <v>60.179999999999993</v>
      </c>
    </row>
    <row r="155" spans="1:4" x14ac:dyDescent="0.2">
      <c r="A155" s="69" t="s">
        <v>101</v>
      </c>
      <c r="B155" s="69"/>
      <c r="C155" s="69"/>
      <c r="D155" s="23">
        <f>SUM(D150:D154)</f>
        <v>2374.6261999999997</v>
      </c>
    </row>
    <row r="156" spans="1:4" x14ac:dyDescent="0.2">
      <c r="A156" s="27" t="s">
        <v>32</v>
      </c>
      <c r="B156" s="70" t="s">
        <v>72</v>
      </c>
      <c r="C156" s="70"/>
      <c r="D156" s="24">
        <f>D144</f>
        <v>518.59652643678157</v>
      </c>
    </row>
    <row r="157" spans="1:4" x14ac:dyDescent="0.2">
      <c r="A157" s="69" t="s">
        <v>73</v>
      </c>
      <c r="B157" s="69"/>
      <c r="C157" s="69"/>
      <c r="D157" s="23">
        <f>SUM(D155:D156)</f>
        <v>2893.2227264367812</v>
      </c>
    </row>
  </sheetData>
  <mergeCells count="72">
    <mergeCell ref="B153:C153"/>
    <mergeCell ref="B154:C154"/>
    <mergeCell ref="A155:C155"/>
    <mergeCell ref="B156:C156"/>
    <mergeCell ref="A157:C157"/>
    <mergeCell ref="B152:C152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51:C151"/>
    <mergeCell ref="B117:C117"/>
    <mergeCell ref="A89:C89"/>
    <mergeCell ref="A92:D92"/>
    <mergeCell ref="A95:D95"/>
    <mergeCell ref="B97:C97"/>
    <mergeCell ref="A104:C104"/>
    <mergeCell ref="A107:D107"/>
    <mergeCell ref="B109:C109"/>
    <mergeCell ref="B110:C110"/>
    <mergeCell ref="A111:C111"/>
    <mergeCell ref="A114:D114"/>
    <mergeCell ref="B116:C116"/>
    <mergeCell ref="B82:C82"/>
    <mergeCell ref="B64:C64"/>
    <mergeCell ref="B65:C65"/>
    <mergeCell ref="B66:C66"/>
    <mergeCell ref="A68:C68"/>
    <mergeCell ref="A71:D71"/>
    <mergeCell ref="B73:C73"/>
    <mergeCell ref="B74:C74"/>
    <mergeCell ref="B75:C75"/>
    <mergeCell ref="B76:C76"/>
    <mergeCell ref="A77:C77"/>
    <mergeCell ref="A80:D80"/>
    <mergeCell ref="B27:C27"/>
    <mergeCell ref="B28:C28"/>
    <mergeCell ref="B29:C29"/>
    <mergeCell ref="B63:C63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A15:D15"/>
    <mergeCell ref="B67:C67"/>
    <mergeCell ref="A1:D1"/>
    <mergeCell ref="A3:D3"/>
    <mergeCell ref="A10:D10"/>
    <mergeCell ref="A12:B12"/>
    <mergeCell ref="A13:B13"/>
    <mergeCell ref="B30:C30"/>
    <mergeCell ref="C17:D17"/>
    <mergeCell ref="C18:D18"/>
    <mergeCell ref="C19:D19"/>
    <mergeCell ref="C20:D20"/>
    <mergeCell ref="C21:D21"/>
    <mergeCell ref="A23:D23"/>
    <mergeCell ref="B25:C25"/>
    <mergeCell ref="B26:C2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4" zoomScale="115" zoomScaleNormal="115" workbookViewId="0">
      <selection activeCell="D67" sqref="D67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81" t="s">
        <v>0</v>
      </c>
      <c r="B1" s="81"/>
      <c r="C1" s="81"/>
      <c r="D1" s="81"/>
    </row>
    <row r="2" spans="1:4" ht="15.75" x14ac:dyDescent="0.25">
      <c r="A2" s="29"/>
      <c r="B2" s="29"/>
      <c r="C2" s="29"/>
      <c r="D2" s="29"/>
    </row>
    <row r="3" spans="1:4" x14ac:dyDescent="0.2">
      <c r="A3" s="71" t="s">
        <v>90</v>
      </c>
      <c r="B3" s="71"/>
      <c r="C3" s="71"/>
      <c r="D3" s="71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32" t="s">
        <v>91</v>
      </c>
      <c r="C5" s="30"/>
      <c r="D5" s="31"/>
    </row>
    <row r="6" spans="1:4" x14ac:dyDescent="0.2">
      <c r="A6" s="5" t="s">
        <v>6</v>
      </c>
      <c r="B6" s="32" t="s">
        <v>92</v>
      </c>
      <c r="C6" s="30"/>
      <c r="D6" s="31"/>
    </row>
    <row r="7" spans="1:4" x14ac:dyDescent="0.2">
      <c r="A7" s="5" t="s">
        <v>8</v>
      </c>
      <c r="B7" s="32" t="s">
        <v>93</v>
      </c>
      <c r="C7" s="30"/>
      <c r="D7" s="31"/>
    </row>
    <row r="8" spans="1:4" x14ac:dyDescent="0.2">
      <c r="A8" s="5" t="s">
        <v>10</v>
      </c>
      <c r="B8" s="32" t="s">
        <v>94</v>
      </c>
      <c r="C8" s="30"/>
      <c r="D8" s="31"/>
    </row>
    <row r="10" spans="1:4" x14ac:dyDescent="0.2">
      <c r="A10" s="71" t="s">
        <v>95</v>
      </c>
      <c r="B10" s="71"/>
      <c r="C10" s="71"/>
      <c r="D10" s="71"/>
    </row>
    <row r="11" spans="1:4" x14ac:dyDescent="0.2">
      <c r="A11" s="2"/>
      <c r="B11" s="2"/>
      <c r="C11" s="2"/>
      <c r="D11" s="2"/>
    </row>
    <row r="12" spans="1:4" ht="38.25" x14ac:dyDescent="0.2">
      <c r="A12" s="65" t="s">
        <v>96</v>
      </c>
      <c r="B12" s="65"/>
      <c r="C12" s="33" t="s">
        <v>97</v>
      </c>
      <c r="D12" s="34" t="s">
        <v>98</v>
      </c>
    </row>
    <row r="13" spans="1:4" x14ac:dyDescent="0.2">
      <c r="A13" s="66" t="s">
        <v>109</v>
      </c>
      <c r="B13" s="66"/>
      <c r="C13" s="40" t="s">
        <v>106</v>
      </c>
      <c r="D13" s="40" t="s">
        <v>107</v>
      </c>
    </row>
    <row r="15" spans="1:4" x14ac:dyDescent="0.2">
      <c r="A15" s="71" t="s">
        <v>74</v>
      </c>
      <c r="B15" s="71"/>
      <c r="C15" s="71"/>
      <c r="D15" s="71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67" t="s">
        <v>109</v>
      </c>
      <c r="D17" s="68"/>
    </row>
    <row r="18" spans="1:4" x14ac:dyDescent="0.2">
      <c r="A18" s="5">
        <v>2</v>
      </c>
      <c r="B18" s="5" t="s">
        <v>99</v>
      </c>
      <c r="C18" s="67" t="s">
        <v>156</v>
      </c>
      <c r="D18" s="68"/>
    </row>
    <row r="19" spans="1:4" x14ac:dyDescent="0.2">
      <c r="A19" s="5">
        <v>3</v>
      </c>
      <c r="B19" s="5" t="s">
        <v>76</v>
      </c>
      <c r="C19" s="67"/>
      <c r="D19" s="68"/>
    </row>
    <row r="20" spans="1:4" x14ac:dyDescent="0.2">
      <c r="A20" s="5">
        <v>4</v>
      </c>
      <c r="B20" s="5" t="s">
        <v>77</v>
      </c>
      <c r="C20" s="67"/>
      <c r="D20" s="68"/>
    </row>
    <row r="21" spans="1:4" x14ac:dyDescent="0.2">
      <c r="A21" s="5">
        <v>5</v>
      </c>
      <c r="B21" s="5" t="s">
        <v>78</v>
      </c>
      <c r="C21" s="67"/>
      <c r="D21" s="68"/>
    </row>
    <row r="23" spans="1:4" x14ac:dyDescent="0.2">
      <c r="A23" s="71" t="s">
        <v>1</v>
      </c>
      <c r="B23" s="71"/>
      <c r="C23" s="71"/>
      <c r="D23" s="71"/>
    </row>
    <row r="25" spans="1:4" x14ac:dyDescent="0.2">
      <c r="A25" s="27">
        <v>1</v>
      </c>
      <c r="B25" s="69" t="s">
        <v>2</v>
      </c>
      <c r="C25" s="69"/>
      <c r="D25" s="27" t="s">
        <v>3</v>
      </c>
    </row>
    <row r="26" spans="1:4" x14ac:dyDescent="0.2">
      <c r="A26" s="33" t="s">
        <v>4</v>
      </c>
      <c r="B26" s="70" t="s">
        <v>5</v>
      </c>
      <c r="C26" s="70"/>
      <c r="D26" s="13">
        <v>1430.2</v>
      </c>
    </row>
    <row r="27" spans="1:4" x14ac:dyDescent="0.2">
      <c r="A27" s="33" t="s">
        <v>6</v>
      </c>
      <c r="B27" s="70" t="s">
        <v>7</v>
      </c>
      <c r="C27" s="70"/>
      <c r="D27" s="13"/>
    </row>
    <row r="28" spans="1:4" x14ac:dyDescent="0.2">
      <c r="A28" s="33" t="s">
        <v>8</v>
      </c>
      <c r="B28" s="70" t="s">
        <v>9</v>
      </c>
      <c r="C28" s="70"/>
      <c r="D28" s="13"/>
    </row>
    <row r="29" spans="1:4" x14ac:dyDescent="0.2">
      <c r="A29" s="33" t="s">
        <v>10</v>
      </c>
      <c r="B29" s="70" t="s">
        <v>11</v>
      </c>
      <c r="C29" s="70"/>
      <c r="D29" s="13"/>
    </row>
    <row r="30" spans="1:4" x14ac:dyDescent="0.2">
      <c r="A30" s="33" t="s">
        <v>12</v>
      </c>
      <c r="B30" s="70" t="s">
        <v>13</v>
      </c>
      <c r="C30" s="70"/>
      <c r="D30" s="13"/>
    </row>
    <row r="31" spans="1:4" x14ac:dyDescent="0.2">
      <c r="A31" s="33"/>
      <c r="B31" s="70"/>
      <c r="C31" s="70"/>
      <c r="D31" s="13"/>
    </row>
    <row r="32" spans="1:4" x14ac:dyDescent="0.2">
      <c r="A32" s="33" t="s">
        <v>14</v>
      </c>
      <c r="B32" s="70" t="s">
        <v>15</v>
      </c>
      <c r="C32" s="70"/>
      <c r="D32" s="13"/>
    </row>
    <row r="33" spans="1:4" x14ac:dyDescent="0.2">
      <c r="A33" s="69" t="s">
        <v>16</v>
      </c>
      <c r="B33" s="69"/>
      <c r="C33" s="69"/>
      <c r="D33" s="20">
        <f>SUM(D26:D32)</f>
        <v>1430.2</v>
      </c>
    </row>
    <row r="36" spans="1:4" x14ac:dyDescent="0.2">
      <c r="A36" s="72" t="s">
        <v>17</v>
      </c>
      <c r="B36" s="72"/>
      <c r="C36" s="72"/>
      <c r="D36" s="72"/>
    </row>
    <row r="37" spans="1:4" x14ac:dyDescent="0.2">
      <c r="A37" s="3"/>
    </row>
    <row r="38" spans="1:4" x14ac:dyDescent="0.2">
      <c r="A38" s="79" t="s">
        <v>18</v>
      </c>
      <c r="B38" s="79"/>
      <c r="C38" s="79"/>
      <c r="D38" s="79"/>
    </row>
    <row r="40" spans="1:4" x14ac:dyDescent="0.2">
      <c r="A40" s="27" t="s">
        <v>19</v>
      </c>
      <c r="B40" s="69" t="s">
        <v>20</v>
      </c>
      <c r="C40" s="69"/>
      <c r="D40" s="27" t="s">
        <v>3</v>
      </c>
    </row>
    <row r="41" spans="1:4" x14ac:dyDescent="0.2">
      <c r="A41" s="33" t="s">
        <v>4</v>
      </c>
      <c r="B41" s="26" t="s">
        <v>21</v>
      </c>
      <c r="C41" s="12">
        <f>TRUNC(1/12,4)</f>
        <v>8.3299999999999999E-2</v>
      </c>
      <c r="D41" s="13">
        <f>TRUNC($D$33*C41,2)</f>
        <v>119.13</v>
      </c>
    </row>
    <row r="42" spans="1:4" x14ac:dyDescent="0.2">
      <c r="A42" s="33" t="s">
        <v>6</v>
      </c>
      <c r="B42" s="26" t="s">
        <v>22</v>
      </c>
      <c r="C42" s="12">
        <f>TRUNC(((1+1/3)/12),4)</f>
        <v>0.1111</v>
      </c>
      <c r="D42" s="13">
        <f>TRUNC($D$33*C42,2)</f>
        <v>158.88999999999999</v>
      </c>
    </row>
    <row r="43" spans="1:4" x14ac:dyDescent="0.2">
      <c r="A43" s="69" t="s">
        <v>16</v>
      </c>
      <c r="B43" s="69"/>
      <c r="C43" s="35">
        <f>SUM(C41:C42)</f>
        <v>0.19440000000000002</v>
      </c>
      <c r="D43" s="19">
        <f>SUM(D41:D42)</f>
        <v>278.02</v>
      </c>
    </row>
    <row r="46" spans="1:4" x14ac:dyDescent="0.2">
      <c r="A46" s="82" t="s">
        <v>23</v>
      </c>
      <c r="B46" s="82"/>
      <c r="C46" s="82"/>
      <c r="D46" s="82"/>
    </row>
    <row r="48" spans="1:4" x14ac:dyDescent="0.2">
      <c r="A48" s="27" t="s">
        <v>24</v>
      </c>
      <c r="B48" s="27" t="s">
        <v>25</v>
      </c>
      <c r="C48" s="27" t="s">
        <v>26</v>
      </c>
      <c r="D48" s="27" t="s">
        <v>3</v>
      </c>
    </row>
    <row r="49" spans="1:4" x14ac:dyDescent="0.2">
      <c r="A49" s="33" t="s">
        <v>4</v>
      </c>
      <c r="B49" s="26" t="s">
        <v>27</v>
      </c>
      <c r="C49" s="9">
        <v>0.2</v>
      </c>
      <c r="D49" s="13">
        <f>TRUNC(($D$33+$D$43)*C49,2)</f>
        <v>341.64</v>
      </c>
    </row>
    <row r="50" spans="1:4" x14ac:dyDescent="0.2">
      <c r="A50" s="33" t="s">
        <v>6</v>
      </c>
      <c r="B50" s="26" t="s">
        <v>28</v>
      </c>
      <c r="C50" s="9">
        <v>2.5000000000000001E-2</v>
      </c>
      <c r="D50" s="13">
        <f t="shared" ref="D50:D56" si="0">TRUNC(($D$33+$D$43)*C50,2)</f>
        <v>42.7</v>
      </c>
    </row>
    <row r="51" spans="1:4" x14ac:dyDescent="0.2">
      <c r="A51" s="33" t="s">
        <v>8</v>
      </c>
      <c r="B51" s="26" t="s">
        <v>29</v>
      </c>
      <c r="C51" s="16">
        <v>0.03</v>
      </c>
      <c r="D51" s="13">
        <f t="shared" si="0"/>
        <v>51.24</v>
      </c>
    </row>
    <row r="52" spans="1:4" x14ac:dyDescent="0.2">
      <c r="A52" s="33" t="s">
        <v>10</v>
      </c>
      <c r="B52" s="26" t="s">
        <v>30</v>
      </c>
      <c r="C52" s="9">
        <v>1.4999999999999999E-2</v>
      </c>
      <c r="D52" s="13">
        <f t="shared" si="0"/>
        <v>25.62</v>
      </c>
    </row>
    <row r="53" spans="1:4" x14ac:dyDescent="0.2">
      <c r="A53" s="33" t="s">
        <v>12</v>
      </c>
      <c r="B53" s="26" t="s">
        <v>31</v>
      </c>
      <c r="C53" s="9">
        <v>0.01</v>
      </c>
      <c r="D53" s="13">
        <f t="shared" si="0"/>
        <v>17.079999999999998</v>
      </c>
    </row>
    <row r="54" spans="1:4" x14ac:dyDescent="0.2">
      <c r="A54" s="33" t="s">
        <v>32</v>
      </c>
      <c r="B54" s="26" t="s">
        <v>33</v>
      </c>
      <c r="C54" s="9">
        <v>6.0000000000000001E-3</v>
      </c>
      <c r="D54" s="13">
        <f t="shared" si="0"/>
        <v>10.24</v>
      </c>
    </row>
    <row r="55" spans="1:4" x14ac:dyDescent="0.2">
      <c r="A55" s="33" t="s">
        <v>14</v>
      </c>
      <c r="B55" s="26" t="s">
        <v>34</v>
      </c>
      <c r="C55" s="9">
        <v>2E-3</v>
      </c>
      <c r="D55" s="13">
        <f t="shared" si="0"/>
        <v>3.41</v>
      </c>
    </row>
    <row r="56" spans="1:4" x14ac:dyDescent="0.2">
      <c r="A56" s="33" t="s">
        <v>35</v>
      </c>
      <c r="B56" s="26" t="s">
        <v>36</v>
      </c>
      <c r="C56" s="9">
        <v>0.08</v>
      </c>
      <c r="D56" s="13">
        <f t="shared" si="0"/>
        <v>136.65</v>
      </c>
    </row>
    <row r="57" spans="1:4" x14ac:dyDescent="0.2">
      <c r="A57" s="69" t="s">
        <v>37</v>
      </c>
      <c r="B57" s="69"/>
      <c r="C57" s="15">
        <f>SUM(C49:C56)</f>
        <v>0.36800000000000005</v>
      </c>
      <c r="D57" s="19">
        <f>SUM(D49:D56)</f>
        <v>628.58000000000004</v>
      </c>
    </row>
    <row r="60" spans="1:4" x14ac:dyDescent="0.2">
      <c r="A60" s="79" t="s">
        <v>38</v>
      </c>
      <c r="B60" s="79"/>
      <c r="C60" s="79"/>
      <c r="D60" s="79"/>
    </row>
    <row r="62" spans="1:4" x14ac:dyDescent="0.2">
      <c r="A62" s="27" t="s">
        <v>39</v>
      </c>
      <c r="B62" s="78" t="s">
        <v>40</v>
      </c>
      <c r="C62" s="78"/>
      <c r="D62" s="27" t="s">
        <v>3</v>
      </c>
    </row>
    <row r="63" spans="1:4" x14ac:dyDescent="0.2">
      <c r="A63" s="33" t="s">
        <v>4</v>
      </c>
      <c r="B63" s="70" t="s">
        <v>41</v>
      </c>
      <c r="C63" s="70"/>
      <c r="D63" s="13">
        <f>(22*2*4)-(D26*0.06)</f>
        <v>90.188000000000002</v>
      </c>
    </row>
    <row r="64" spans="1:4" x14ac:dyDescent="0.2">
      <c r="A64" s="33" t="s">
        <v>6</v>
      </c>
      <c r="B64" s="70" t="s">
        <v>42</v>
      </c>
      <c r="C64" s="70"/>
      <c r="D64" s="13">
        <f>22*13.1*0.8</f>
        <v>230.56</v>
      </c>
    </row>
    <row r="65" spans="1:5" x14ac:dyDescent="0.2">
      <c r="A65" s="33" t="s">
        <v>8</v>
      </c>
      <c r="B65" s="70" t="s">
        <v>151</v>
      </c>
      <c r="C65" s="70"/>
      <c r="D65" s="13">
        <v>110</v>
      </c>
    </row>
    <row r="66" spans="1:5" x14ac:dyDescent="0.2">
      <c r="A66" s="33" t="s">
        <v>10</v>
      </c>
      <c r="B66" s="70" t="s">
        <v>152</v>
      </c>
      <c r="C66" s="70"/>
      <c r="D66" s="13">
        <v>10</v>
      </c>
    </row>
    <row r="67" spans="1:5" x14ac:dyDescent="0.2">
      <c r="A67" s="36" t="s">
        <v>12</v>
      </c>
      <c r="B67" s="70" t="s">
        <v>153</v>
      </c>
      <c r="C67" s="70"/>
      <c r="D67" s="13">
        <v>3.26</v>
      </c>
    </row>
    <row r="68" spans="1:5" x14ac:dyDescent="0.2">
      <c r="A68" s="69" t="s">
        <v>16</v>
      </c>
      <c r="B68" s="69"/>
      <c r="C68" s="69"/>
      <c r="D68" s="19">
        <f>SUM(D63:D67)</f>
        <v>444.00799999999998</v>
      </c>
    </row>
    <row r="71" spans="1:5" x14ac:dyDescent="0.2">
      <c r="A71" s="79" t="s">
        <v>43</v>
      </c>
      <c r="B71" s="79"/>
      <c r="C71" s="79"/>
      <c r="D71" s="79"/>
    </row>
    <row r="73" spans="1:5" x14ac:dyDescent="0.2">
      <c r="A73" s="27">
        <v>2</v>
      </c>
      <c r="B73" s="78" t="s">
        <v>44</v>
      </c>
      <c r="C73" s="78"/>
      <c r="D73" s="27" t="s">
        <v>3</v>
      </c>
    </row>
    <row r="74" spans="1:5" x14ac:dyDescent="0.2">
      <c r="A74" s="33" t="s">
        <v>19</v>
      </c>
      <c r="B74" s="70" t="s">
        <v>20</v>
      </c>
      <c r="C74" s="70"/>
      <c r="D74" s="14">
        <f>D43</f>
        <v>278.02</v>
      </c>
    </row>
    <row r="75" spans="1:5" x14ac:dyDescent="0.2">
      <c r="A75" s="33" t="s">
        <v>24</v>
      </c>
      <c r="B75" s="70" t="s">
        <v>25</v>
      </c>
      <c r="C75" s="70"/>
      <c r="D75" s="14">
        <f>D57</f>
        <v>628.58000000000004</v>
      </c>
    </row>
    <row r="76" spans="1:5" x14ac:dyDescent="0.2">
      <c r="A76" s="33" t="s">
        <v>39</v>
      </c>
      <c r="B76" s="70" t="s">
        <v>40</v>
      </c>
      <c r="C76" s="70"/>
      <c r="D76" s="14">
        <f>D68</f>
        <v>444.00799999999998</v>
      </c>
    </row>
    <row r="77" spans="1:5" x14ac:dyDescent="0.2">
      <c r="A77" s="69" t="s">
        <v>16</v>
      </c>
      <c r="B77" s="69"/>
      <c r="C77" s="69"/>
      <c r="D77" s="19">
        <f>SUM(D74:D76)</f>
        <v>1350.6079999999999</v>
      </c>
    </row>
    <row r="78" spans="1:5" x14ac:dyDescent="0.2">
      <c r="A78" s="4"/>
      <c r="E78" s="18"/>
    </row>
    <row r="80" spans="1:5" x14ac:dyDescent="0.2">
      <c r="A80" s="72" t="s">
        <v>45</v>
      </c>
      <c r="B80" s="72"/>
      <c r="C80" s="72"/>
      <c r="D80" s="72"/>
      <c r="E80" s="17"/>
    </row>
    <row r="81" spans="1:5" ht="12.75" customHeight="1" x14ac:dyDescent="0.2">
      <c r="E81" s="18"/>
    </row>
    <row r="82" spans="1:5" x14ac:dyDescent="0.2">
      <c r="A82" s="27">
        <v>3</v>
      </c>
      <c r="B82" s="78" t="s">
        <v>46</v>
      </c>
      <c r="C82" s="78"/>
      <c r="D82" s="27" t="s">
        <v>3</v>
      </c>
    </row>
    <row r="83" spans="1:5" x14ac:dyDescent="0.2">
      <c r="A83" s="33" t="s">
        <v>4</v>
      </c>
      <c r="B83" s="10" t="s">
        <v>47</v>
      </c>
      <c r="C83" s="9">
        <f>TRUNC(((1/12)*5%),4)</f>
        <v>4.1000000000000003E-3</v>
      </c>
      <c r="D83" s="13">
        <f>TRUNC($D$33*C83,2)</f>
        <v>5.86</v>
      </c>
    </row>
    <row r="84" spans="1:5" x14ac:dyDescent="0.2">
      <c r="A84" s="33" t="s">
        <v>6</v>
      </c>
      <c r="B84" s="10" t="s">
        <v>48</v>
      </c>
      <c r="C84" s="9">
        <v>0.08</v>
      </c>
      <c r="D84" s="13">
        <f>TRUNC(D83*C84,2)</f>
        <v>0.46</v>
      </c>
    </row>
    <row r="85" spans="1:5" x14ac:dyDescent="0.2">
      <c r="A85" s="33" t="s">
        <v>8</v>
      </c>
      <c r="B85" s="10" t="s">
        <v>49</v>
      </c>
      <c r="C85" s="9">
        <f>TRUNC(8%*5%*50%,4)</f>
        <v>2E-3</v>
      </c>
      <c r="D85" s="13">
        <f>TRUNC($D$33*C85,2)</f>
        <v>2.86</v>
      </c>
    </row>
    <row r="86" spans="1:5" x14ac:dyDescent="0.2">
      <c r="A86" s="33" t="s">
        <v>10</v>
      </c>
      <c r="B86" s="10" t="s">
        <v>50</v>
      </c>
      <c r="C86" s="9">
        <f>TRUNC(((7/30)/12)*95%,4)</f>
        <v>1.84E-2</v>
      </c>
      <c r="D86" s="13">
        <f>TRUNC($D$33*C86,2)</f>
        <v>26.31</v>
      </c>
    </row>
    <row r="87" spans="1:5" ht="25.5" x14ac:dyDescent="0.2">
      <c r="A87" s="33" t="s">
        <v>12</v>
      </c>
      <c r="B87" s="10" t="s">
        <v>100</v>
      </c>
      <c r="C87" s="9">
        <f>C57</f>
        <v>0.36800000000000005</v>
      </c>
      <c r="D87" s="13">
        <f>TRUNC(D86*C87,2)</f>
        <v>9.68</v>
      </c>
    </row>
    <row r="88" spans="1:5" x14ac:dyDescent="0.2">
      <c r="A88" s="33" t="s">
        <v>32</v>
      </c>
      <c r="B88" s="10" t="s">
        <v>51</v>
      </c>
      <c r="C88" s="9">
        <f>TRUNC(8%*95%*50%,4)</f>
        <v>3.7999999999999999E-2</v>
      </c>
      <c r="D88" s="13">
        <f t="shared" ref="D88" si="1">TRUNC($D$33*C88,2)</f>
        <v>54.34</v>
      </c>
    </row>
    <row r="89" spans="1:5" x14ac:dyDescent="0.2">
      <c r="A89" s="76" t="s">
        <v>16</v>
      </c>
      <c r="B89" s="77"/>
      <c r="C89" s="80"/>
      <c r="D89" s="19">
        <f>SUM(D83:D88)</f>
        <v>99.509999999999991</v>
      </c>
    </row>
    <row r="92" spans="1:5" x14ac:dyDescent="0.2">
      <c r="A92" s="72" t="s">
        <v>52</v>
      </c>
      <c r="B92" s="72"/>
      <c r="C92" s="72"/>
      <c r="D92" s="72"/>
    </row>
    <row r="95" spans="1:5" x14ac:dyDescent="0.2">
      <c r="A95" s="79" t="s">
        <v>79</v>
      </c>
      <c r="B95" s="79"/>
      <c r="C95" s="79"/>
      <c r="D95" s="79"/>
    </row>
    <row r="96" spans="1:5" x14ac:dyDescent="0.2">
      <c r="A96" s="3"/>
    </row>
    <row r="97" spans="1:6" x14ac:dyDescent="0.2">
      <c r="A97" s="27" t="s">
        <v>53</v>
      </c>
      <c r="B97" s="78" t="s">
        <v>80</v>
      </c>
      <c r="C97" s="78"/>
      <c r="D97" s="27" t="s">
        <v>3</v>
      </c>
    </row>
    <row r="98" spans="1:6" x14ac:dyDescent="0.2">
      <c r="A98" s="33" t="s">
        <v>4</v>
      </c>
      <c r="B98" s="26" t="s">
        <v>81</v>
      </c>
      <c r="C98" s="9">
        <f>TRUNC(((1+1/3)/12)/12,4)</f>
        <v>9.1999999999999998E-3</v>
      </c>
      <c r="D98" s="13">
        <f>TRUNC(($D$33+$D$77+$D$89)*C98,2)</f>
        <v>26.49</v>
      </c>
    </row>
    <row r="99" spans="1:6" x14ac:dyDescent="0.2">
      <c r="A99" s="33" t="s">
        <v>6</v>
      </c>
      <c r="B99" s="26" t="s">
        <v>82</v>
      </c>
      <c r="C99" s="9">
        <f>TRUNC(((2/30)/12),4)</f>
        <v>5.4999999999999997E-3</v>
      </c>
      <c r="D99" s="13">
        <f t="shared" ref="D99:D103" si="2">TRUNC(($D$33+$D$77+$D$89)*C99,2)</f>
        <v>15.84</v>
      </c>
    </row>
    <row r="100" spans="1:6" x14ac:dyDescent="0.2">
      <c r="A100" s="33" t="s">
        <v>8</v>
      </c>
      <c r="B100" s="26" t="s">
        <v>83</v>
      </c>
      <c r="C100" s="9">
        <f>TRUNC(((5/30)/12)*2%,4)</f>
        <v>2.0000000000000001E-4</v>
      </c>
      <c r="D100" s="13">
        <f t="shared" si="2"/>
        <v>0.56999999999999995</v>
      </c>
    </row>
    <row r="101" spans="1:6" x14ac:dyDescent="0.2">
      <c r="A101" s="33" t="s">
        <v>10</v>
      </c>
      <c r="B101" s="26" t="s">
        <v>84</v>
      </c>
      <c r="C101" s="9">
        <f>TRUNC(((15/30)/12)*8%,4)</f>
        <v>3.3E-3</v>
      </c>
      <c r="D101" s="13">
        <f t="shared" si="2"/>
        <v>9.5</v>
      </c>
    </row>
    <row r="102" spans="1:6" x14ac:dyDescent="0.2">
      <c r="A102" s="33" t="s">
        <v>12</v>
      </c>
      <c r="B102" s="26" t="s">
        <v>85</v>
      </c>
      <c r="C102" s="9">
        <f>((1+1/3)/12)*3%*(4/12)</f>
        <v>1.1111111111111109E-3</v>
      </c>
      <c r="D102" s="13">
        <f t="shared" si="2"/>
        <v>3.2</v>
      </c>
    </row>
    <row r="103" spans="1:6" x14ac:dyDescent="0.2">
      <c r="A103" s="33" t="s">
        <v>32</v>
      </c>
      <c r="B103" s="26" t="s">
        <v>86</v>
      </c>
      <c r="C103" s="9"/>
      <c r="D103" s="13">
        <f t="shared" si="2"/>
        <v>0</v>
      </c>
    </row>
    <row r="104" spans="1:6" x14ac:dyDescent="0.2">
      <c r="A104" s="69" t="s">
        <v>37</v>
      </c>
      <c r="B104" s="69"/>
      <c r="C104" s="69"/>
      <c r="D104" s="19">
        <f>SUM(D98:D103)</f>
        <v>55.6</v>
      </c>
      <c r="E104" s="17"/>
      <c r="F104" s="17"/>
    </row>
    <row r="107" spans="1:6" x14ac:dyDescent="0.2">
      <c r="A107" s="79" t="s">
        <v>87</v>
      </c>
      <c r="B107" s="79"/>
      <c r="C107" s="79"/>
      <c r="D107" s="79"/>
    </row>
    <row r="108" spans="1:6" x14ac:dyDescent="0.2">
      <c r="A108" s="3"/>
    </row>
    <row r="109" spans="1:6" x14ac:dyDescent="0.2">
      <c r="A109" s="27" t="s">
        <v>54</v>
      </c>
      <c r="B109" s="78" t="s">
        <v>88</v>
      </c>
      <c r="C109" s="78"/>
      <c r="D109" s="27" t="s">
        <v>3</v>
      </c>
    </row>
    <row r="110" spans="1:6" x14ac:dyDescent="0.2">
      <c r="A110" s="33" t="s">
        <v>4</v>
      </c>
      <c r="B110" s="73" t="s">
        <v>89</v>
      </c>
      <c r="C110" s="74"/>
      <c r="D110" s="13">
        <f>((D33+D77+D89)/220)*22*0</f>
        <v>0</v>
      </c>
    </row>
    <row r="111" spans="1:6" x14ac:dyDescent="0.2">
      <c r="A111" s="69" t="s">
        <v>16</v>
      </c>
      <c r="B111" s="69"/>
      <c r="C111" s="69"/>
      <c r="D111" s="19">
        <f>SUM(D110)</f>
        <v>0</v>
      </c>
    </row>
    <row r="114" spans="1:4" x14ac:dyDescent="0.2">
      <c r="A114" s="79" t="s">
        <v>55</v>
      </c>
      <c r="B114" s="79"/>
      <c r="C114" s="79"/>
      <c r="D114" s="79"/>
    </row>
    <row r="115" spans="1:4" x14ac:dyDescent="0.2">
      <c r="A115" s="3"/>
    </row>
    <row r="116" spans="1:4" x14ac:dyDescent="0.2">
      <c r="A116" s="27">
        <v>4</v>
      </c>
      <c r="B116" s="69" t="s">
        <v>56</v>
      </c>
      <c r="C116" s="69"/>
      <c r="D116" s="27" t="s">
        <v>3</v>
      </c>
    </row>
    <row r="117" spans="1:4" x14ac:dyDescent="0.2">
      <c r="A117" s="33" t="s">
        <v>53</v>
      </c>
      <c r="B117" s="70" t="s">
        <v>80</v>
      </c>
      <c r="C117" s="70"/>
      <c r="D117" s="14">
        <f>D104</f>
        <v>55.6</v>
      </c>
    </row>
    <row r="118" spans="1:4" x14ac:dyDescent="0.2">
      <c r="A118" s="33" t="s">
        <v>54</v>
      </c>
      <c r="B118" s="70" t="s">
        <v>88</v>
      </c>
      <c r="C118" s="70"/>
      <c r="D118" s="14">
        <f>D111</f>
        <v>0</v>
      </c>
    </row>
    <row r="119" spans="1:4" x14ac:dyDescent="0.2">
      <c r="A119" s="69" t="s">
        <v>16</v>
      </c>
      <c r="B119" s="69"/>
      <c r="C119" s="69"/>
      <c r="D119" s="19">
        <f>SUM(D117:D118)</f>
        <v>55.6</v>
      </c>
    </row>
    <row r="122" spans="1:4" x14ac:dyDescent="0.2">
      <c r="A122" s="72" t="s">
        <v>57</v>
      </c>
      <c r="B122" s="72"/>
      <c r="C122" s="72"/>
      <c r="D122" s="72"/>
    </row>
    <row r="124" spans="1:4" x14ac:dyDescent="0.2">
      <c r="A124" s="27">
        <v>5</v>
      </c>
      <c r="B124" s="75" t="s">
        <v>58</v>
      </c>
      <c r="C124" s="75"/>
      <c r="D124" s="27" t="s">
        <v>3</v>
      </c>
    </row>
    <row r="125" spans="1:4" x14ac:dyDescent="0.2">
      <c r="A125" s="33" t="s">
        <v>4</v>
      </c>
      <c r="B125" s="26" t="s">
        <v>59</v>
      </c>
      <c r="C125" s="26"/>
      <c r="D125" s="13">
        <v>36.229999999999997</v>
      </c>
    </row>
    <row r="126" spans="1:4" x14ac:dyDescent="0.2">
      <c r="A126" s="33" t="s">
        <v>6</v>
      </c>
      <c r="B126" s="26" t="s">
        <v>60</v>
      </c>
      <c r="C126" s="26"/>
      <c r="D126" s="13"/>
    </row>
    <row r="127" spans="1:4" x14ac:dyDescent="0.2">
      <c r="A127" s="33" t="s">
        <v>8</v>
      </c>
      <c r="B127" s="26" t="s">
        <v>61</v>
      </c>
      <c r="C127" s="26"/>
      <c r="D127" s="13"/>
    </row>
    <row r="128" spans="1:4" x14ac:dyDescent="0.2">
      <c r="A128" s="33" t="s">
        <v>10</v>
      </c>
      <c r="B128" s="26" t="s">
        <v>15</v>
      </c>
      <c r="C128" s="26"/>
      <c r="D128" s="13"/>
    </row>
    <row r="129" spans="1:4" x14ac:dyDescent="0.2">
      <c r="A129" s="69" t="s">
        <v>37</v>
      </c>
      <c r="B129" s="69"/>
      <c r="C129" s="69"/>
      <c r="D129" s="20">
        <f>SUM(D125:D128)</f>
        <v>36.229999999999997</v>
      </c>
    </row>
    <row r="132" spans="1:4" x14ac:dyDescent="0.2">
      <c r="A132" s="72" t="s">
        <v>62</v>
      </c>
      <c r="B132" s="72"/>
      <c r="C132" s="72"/>
      <c r="D132" s="72"/>
    </row>
    <row r="134" spans="1:4" x14ac:dyDescent="0.2">
      <c r="A134" s="27">
        <v>6</v>
      </c>
      <c r="B134" s="28" t="s">
        <v>63</v>
      </c>
      <c r="C134" s="27" t="s">
        <v>26</v>
      </c>
      <c r="D134" s="27" t="s">
        <v>3</v>
      </c>
    </row>
    <row r="135" spans="1:4" x14ac:dyDescent="0.2">
      <c r="A135" s="33" t="s">
        <v>4</v>
      </c>
      <c r="B135" s="26" t="s">
        <v>64</v>
      </c>
      <c r="C135" s="9">
        <v>0.05</v>
      </c>
      <c r="D135" s="14">
        <f>D155*C135</f>
        <v>148.60740000000001</v>
      </c>
    </row>
    <row r="136" spans="1:4" x14ac:dyDescent="0.2">
      <c r="A136" s="33" t="s">
        <v>6</v>
      </c>
      <c r="B136" s="26" t="s">
        <v>65</v>
      </c>
      <c r="C136" s="9">
        <v>0.06</v>
      </c>
      <c r="D136" s="13">
        <f>(D155+D135)*C136</f>
        <v>187.24532399999998</v>
      </c>
    </row>
    <row r="137" spans="1:4" x14ac:dyDescent="0.2">
      <c r="A137" s="33" t="s">
        <v>8</v>
      </c>
      <c r="B137" s="26" t="s">
        <v>66</v>
      </c>
      <c r="C137" s="12">
        <f>SUM(C138:C143)</f>
        <v>8.6499999999999994E-2</v>
      </c>
      <c r="D137" s="13">
        <f>(D155+D135+D136)*C137/(1-C137)</f>
        <v>313.23706910344828</v>
      </c>
    </row>
    <row r="138" spans="1:4" x14ac:dyDescent="0.2">
      <c r="A138" s="33"/>
      <c r="B138" s="26" t="s">
        <v>67</v>
      </c>
      <c r="C138" s="9"/>
      <c r="D138" s="14">
        <f>$D$157*C138</f>
        <v>0</v>
      </c>
    </row>
    <row r="139" spans="1:4" x14ac:dyDescent="0.2">
      <c r="A139" s="33"/>
      <c r="B139" s="26" t="s">
        <v>102</v>
      </c>
      <c r="C139" s="9">
        <v>6.4999999999999997E-3</v>
      </c>
      <c r="D139" s="14">
        <f t="shared" ref="D139:D143" si="3">$D$157*C139</f>
        <v>23.538045655172414</v>
      </c>
    </row>
    <row r="140" spans="1:4" x14ac:dyDescent="0.2">
      <c r="A140" s="33"/>
      <c r="B140" s="26" t="s">
        <v>103</v>
      </c>
      <c r="C140" s="9">
        <v>0.03</v>
      </c>
      <c r="D140" s="14">
        <f t="shared" si="3"/>
        <v>108.63713379310344</v>
      </c>
    </row>
    <row r="141" spans="1:4" x14ac:dyDescent="0.2">
      <c r="A141" s="33"/>
      <c r="B141" s="26" t="s">
        <v>68</v>
      </c>
      <c r="C141" s="33"/>
      <c r="D141" s="14">
        <f t="shared" si="3"/>
        <v>0</v>
      </c>
    </row>
    <row r="142" spans="1:4" x14ac:dyDescent="0.2">
      <c r="A142" s="33"/>
      <c r="B142" s="26" t="s">
        <v>69</v>
      </c>
      <c r="C142" s="9"/>
      <c r="D142" s="14">
        <f t="shared" si="3"/>
        <v>0</v>
      </c>
    </row>
    <row r="143" spans="1:4" x14ac:dyDescent="0.2">
      <c r="A143" s="33"/>
      <c r="B143" s="26" t="s">
        <v>104</v>
      </c>
      <c r="C143" s="9">
        <v>0.05</v>
      </c>
      <c r="D143" s="14">
        <f t="shared" si="3"/>
        <v>181.06188965517242</v>
      </c>
    </row>
    <row r="144" spans="1:4" ht="13.5" x14ac:dyDescent="0.2">
      <c r="A144" s="76" t="s">
        <v>37</v>
      </c>
      <c r="B144" s="77"/>
      <c r="C144" s="21">
        <f>(1+C136)*(1+C135)/(1-C137)-1</f>
        <v>0.21839080459770144</v>
      </c>
      <c r="D144" s="19">
        <f>SUM(D135:D137)</f>
        <v>649.0897931034483</v>
      </c>
    </row>
    <row r="147" spans="1:4" x14ac:dyDescent="0.2">
      <c r="A147" s="72" t="s">
        <v>70</v>
      </c>
      <c r="B147" s="72"/>
      <c r="C147" s="72"/>
      <c r="D147" s="72"/>
    </row>
    <row r="149" spans="1:4" x14ac:dyDescent="0.2">
      <c r="A149" s="27"/>
      <c r="B149" s="69" t="s">
        <v>71</v>
      </c>
      <c r="C149" s="69"/>
      <c r="D149" s="27" t="s">
        <v>3</v>
      </c>
    </row>
    <row r="150" spans="1:4" x14ac:dyDescent="0.2">
      <c r="A150" s="27" t="s">
        <v>4</v>
      </c>
      <c r="B150" s="70" t="s">
        <v>1</v>
      </c>
      <c r="C150" s="70"/>
      <c r="D150" s="22">
        <f>D33</f>
        <v>1430.2</v>
      </c>
    </row>
    <row r="151" spans="1:4" x14ac:dyDescent="0.2">
      <c r="A151" s="27" t="s">
        <v>6</v>
      </c>
      <c r="B151" s="70" t="s">
        <v>17</v>
      </c>
      <c r="C151" s="70"/>
      <c r="D151" s="22">
        <f>D77</f>
        <v>1350.6079999999999</v>
      </c>
    </row>
    <row r="152" spans="1:4" x14ac:dyDescent="0.2">
      <c r="A152" s="27" t="s">
        <v>8</v>
      </c>
      <c r="B152" s="70" t="s">
        <v>45</v>
      </c>
      <c r="C152" s="70"/>
      <c r="D152" s="22">
        <f>D89</f>
        <v>99.509999999999991</v>
      </c>
    </row>
    <row r="153" spans="1:4" x14ac:dyDescent="0.2">
      <c r="A153" s="27" t="s">
        <v>10</v>
      </c>
      <c r="B153" s="70" t="s">
        <v>52</v>
      </c>
      <c r="C153" s="70"/>
      <c r="D153" s="22">
        <f>D119</f>
        <v>55.6</v>
      </c>
    </row>
    <row r="154" spans="1:4" x14ac:dyDescent="0.2">
      <c r="A154" s="27" t="s">
        <v>12</v>
      </c>
      <c r="B154" s="70" t="s">
        <v>57</v>
      </c>
      <c r="C154" s="70"/>
      <c r="D154" s="22">
        <f>D129</f>
        <v>36.229999999999997</v>
      </c>
    </row>
    <row r="155" spans="1:4" x14ac:dyDescent="0.2">
      <c r="A155" s="69" t="s">
        <v>101</v>
      </c>
      <c r="B155" s="69"/>
      <c r="C155" s="69"/>
      <c r="D155" s="23">
        <f>SUM(D150:D154)</f>
        <v>2972.1480000000001</v>
      </c>
    </row>
    <row r="156" spans="1:4" x14ac:dyDescent="0.2">
      <c r="A156" s="27" t="s">
        <v>32</v>
      </c>
      <c r="B156" s="70" t="s">
        <v>72</v>
      </c>
      <c r="C156" s="70"/>
      <c r="D156" s="24">
        <f>D144</f>
        <v>649.0897931034483</v>
      </c>
    </row>
    <row r="157" spans="1:4" x14ac:dyDescent="0.2">
      <c r="A157" s="69" t="s">
        <v>73</v>
      </c>
      <c r="B157" s="69"/>
      <c r="C157" s="69"/>
      <c r="D157" s="23">
        <f>SUM(D155:D156)</f>
        <v>3621.2377931034484</v>
      </c>
    </row>
  </sheetData>
  <mergeCells count="72">
    <mergeCell ref="B153:C153"/>
    <mergeCell ref="B154:C154"/>
    <mergeCell ref="A155:C155"/>
    <mergeCell ref="B156:C156"/>
    <mergeCell ref="A157:C157"/>
    <mergeCell ref="B152:C152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51:C151"/>
    <mergeCell ref="B117:C117"/>
    <mergeCell ref="A89:C89"/>
    <mergeCell ref="A92:D92"/>
    <mergeCell ref="A95:D95"/>
    <mergeCell ref="B97:C97"/>
    <mergeCell ref="A104:C104"/>
    <mergeCell ref="A107:D107"/>
    <mergeCell ref="B109:C109"/>
    <mergeCell ref="B110:C110"/>
    <mergeCell ref="A111:C111"/>
    <mergeCell ref="A114:D114"/>
    <mergeCell ref="B116:C116"/>
    <mergeCell ref="B82:C82"/>
    <mergeCell ref="B64:C64"/>
    <mergeCell ref="B65:C65"/>
    <mergeCell ref="B66:C66"/>
    <mergeCell ref="A68:C68"/>
    <mergeCell ref="A71:D71"/>
    <mergeCell ref="B73:C73"/>
    <mergeCell ref="B74:C74"/>
    <mergeCell ref="B75:C75"/>
    <mergeCell ref="B76:C76"/>
    <mergeCell ref="A77:C77"/>
    <mergeCell ref="A80:D80"/>
    <mergeCell ref="B27:C27"/>
    <mergeCell ref="B28:C28"/>
    <mergeCell ref="B29:C29"/>
    <mergeCell ref="B63:C63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A15:D15"/>
    <mergeCell ref="B67:C67"/>
    <mergeCell ref="A1:D1"/>
    <mergeCell ref="A3:D3"/>
    <mergeCell ref="A10:D10"/>
    <mergeCell ref="A12:B12"/>
    <mergeCell ref="A13:B13"/>
    <mergeCell ref="B30:C30"/>
    <mergeCell ref="C17:D17"/>
    <mergeCell ref="C18:D18"/>
    <mergeCell ref="C19:D19"/>
    <mergeCell ref="C20:D20"/>
    <mergeCell ref="C21:D21"/>
    <mergeCell ref="A23:D23"/>
    <mergeCell ref="B25:C25"/>
    <mergeCell ref="B26:C2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49" zoomScale="115" zoomScaleNormal="115" workbookViewId="0">
      <selection activeCell="D65" sqref="D65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81" t="s">
        <v>0</v>
      </c>
      <c r="B1" s="81"/>
      <c r="C1" s="81"/>
      <c r="D1" s="81"/>
    </row>
    <row r="2" spans="1:4" ht="15.75" x14ac:dyDescent="0.25">
      <c r="A2" s="29"/>
      <c r="B2" s="29"/>
      <c r="C2" s="29"/>
      <c r="D2" s="29"/>
    </row>
    <row r="3" spans="1:4" x14ac:dyDescent="0.2">
      <c r="A3" s="71" t="s">
        <v>90</v>
      </c>
      <c r="B3" s="71"/>
      <c r="C3" s="71"/>
      <c r="D3" s="71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32" t="s">
        <v>91</v>
      </c>
      <c r="C5" s="30"/>
      <c r="D5" s="31"/>
    </row>
    <row r="6" spans="1:4" x14ac:dyDescent="0.2">
      <c r="A6" s="5" t="s">
        <v>6</v>
      </c>
      <c r="B6" s="32" t="s">
        <v>92</v>
      </c>
      <c r="C6" s="30"/>
      <c r="D6" s="31"/>
    </row>
    <row r="7" spans="1:4" x14ac:dyDescent="0.2">
      <c r="A7" s="5" t="s">
        <v>8</v>
      </c>
      <c r="B7" s="32" t="s">
        <v>93</v>
      </c>
      <c r="C7" s="30"/>
      <c r="D7" s="31"/>
    </row>
    <row r="8" spans="1:4" x14ac:dyDescent="0.2">
      <c r="A8" s="5" t="s">
        <v>10</v>
      </c>
      <c r="B8" s="32" t="s">
        <v>94</v>
      </c>
      <c r="C8" s="30"/>
      <c r="D8" s="31"/>
    </row>
    <row r="10" spans="1:4" x14ac:dyDescent="0.2">
      <c r="A10" s="71" t="s">
        <v>95</v>
      </c>
      <c r="B10" s="71"/>
      <c r="C10" s="71"/>
      <c r="D10" s="71"/>
    </row>
    <row r="11" spans="1:4" x14ac:dyDescent="0.2">
      <c r="A11" s="2"/>
      <c r="B11" s="2"/>
      <c r="C11" s="2"/>
      <c r="D11" s="2"/>
    </row>
    <row r="12" spans="1:4" ht="38.25" x14ac:dyDescent="0.2">
      <c r="A12" s="65" t="s">
        <v>96</v>
      </c>
      <c r="B12" s="65"/>
      <c r="C12" s="33" t="s">
        <v>97</v>
      </c>
      <c r="D12" s="34" t="s">
        <v>98</v>
      </c>
    </row>
    <row r="13" spans="1:4" x14ac:dyDescent="0.2">
      <c r="A13" s="66" t="s">
        <v>110</v>
      </c>
      <c r="B13" s="66"/>
      <c r="C13" s="40" t="s">
        <v>106</v>
      </c>
      <c r="D13" s="40" t="s">
        <v>107</v>
      </c>
    </row>
    <row r="15" spans="1:4" x14ac:dyDescent="0.2">
      <c r="A15" s="71" t="s">
        <v>74</v>
      </c>
      <c r="B15" s="71"/>
      <c r="C15" s="71"/>
      <c r="D15" s="71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67" t="s">
        <v>110</v>
      </c>
      <c r="D17" s="68"/>
    </row>
    <row r="18" spans="1:4" x14ac:dyDescent="0.2">
      <c r="A18" s="5">
        <v>2</v>
      </c>
      <c r="B18" s="5" t="s">
        <v>99</v>
      </c>
      <c r="C18" s="67" t="s">
        <v>157</v>
      </c>
      <c r="D18" s="68"/>
    </row>
    <row r="19" spans="1:4" x14ac:dyDescent="0.2">
      <c r="A19" s="5">
        <v>3</v>
      </c>
      <c r="B19" s="5" t="s">
        <v>76</v>
      </c>
      <c r="C19" s="67"/>
      <c r="D19" s="68"/>
    </row>
    <row r="20" spans="1:4" x14ac:dyDescent="0.2">
      <c r="A20" s="5">
        <v>4</v>
      </c>
      <c r="B20" s="5" t="s">
        <v>77</v>
      </c>
      <c r="C20" s="67"/>
      <c r="D20" s="68"/>
    </row>
    <row r="21" spans="1:4" x14ac:dyDescent="0.2">
      <c r="A21" s="5">
        <v>5</v>
      </c>
      <c r="B21" s="5" t="s">
        <v>78</v>
      </c>
      <c r="C21" s="67"/>
      <c r="D21" s="68"/>
    </row>
    <row r="23" spans="1:4" x14ac:dyDescent="0.2">
      <c r="A23" s="71" t="s">
        <v>1</v>
      </c>
      <c r="B23" s="71"/>
      <c r="C23" s="71"/>
      <c r="D23" s="71"/>
    </row>
    <row r="25" spans="1:4" x14ac:dyDescent="0.2">
      <c r="A25" s="27">
        <v>1</v>
      </c>
      <c r="B25" s="69" t="s">
        <v>2</v>
      </c>
      <c r="C25" s="69"/>
      <c r="D25" s="27" t="s">
        <v>3</v>
      </c>
    </row>
    <row r="26" spans="1:4" x14ac:dyDescent="0.2">
      <c r="A26" s="33" t="s">
        <v>4</v>
      </c>
      <c r="B26" s="70" t="s">
        <v>5</v>
      </c>
      <c r="C26" s="70"/>
      <c r="D26" s="13">
        <v>1191.21</v>
      </c>
    </row>
    <row r="27" spans="1:4" x14ac:dyDescent="0.2">
      <c r="A27" s="33" t="s">
        <v>6</v>
      </c>
      <c r="B27" s="70" t="s">
        <v>7</v>
      </c>
      <c r="C27" s="70"/>
      <c r="D27" s="13"/>
    </row>
    <row r="28" spans="1:4" x14ac:dyDescent="0.2">
      <c r="A28" s="33" t="s">
        <v>8</v>
      </c>
      <c r="B28" s="70" t="s">
        <v>9</v>
      </c>
      <c r="C28" s="70"/>
      <c r="D28" s="13"/>
    </row>
    <row r="29" spans="1:4" x14ac:dyDescent="0.2">
      <c r="A29" s="33" t="s">
        <v>10</v>
      </c>
      <c r="B29" s="70" t="s">
        <v>11</v>
      </c>
      <c r="C29" s="70"/>
      <c r="D29" s="13"/>
    </row>
    <row r="30" spans="1:4" x14ac:dyDescent="0.2">
      <c r="A30" s="33" t="s">
        <v>12</v>
      </c>
      <c r="B30" s="70" t="s">
        <v>13</v>
      </c>
      <c r="C30" s="70"/>
      <c r="D30" s="13"/>
    </row>
    <row r="31" spans="1:4" x14ac:dyDescent="0.2">
      <c r="A31" s="33"/>
      <c r="B31" s="70"/>
      <c r="C31" s="70"/>
      <c r="D31" s="13"/>
    </row>
    <row r="32" spans="1:4" x14ac:dyDescent="0.2">
      <c r="A32" s="33" t="s">
        <v>14</v>
      </c>
      <c r="B32" s="70" t="s">
        <v>15</v>
      </c>
      <c r="C32" s="70"/>
      <c r="D32" s="13"/>
    </row>
    <row r="33" spans="1:4" x14ac:dyDescent="0.2">
      <c r="A33" s="69" t="s">
        <v>16</v>
      </c>
      <c r="B33" s="69"/>
      <c r="C33" s="69"/>
      <c r="D33" s="20">
        <f>SUM(D26:D32)</f>
        <v>1191.21</v>
      </c>
    </row>
    <row r="36" spans="1:4" x14ac:dyDescent="0.2">
      <c r="A36" s="72" t="s">
        <v>17</v>
      </c>
      <c r="B36" s="72"/>
      <c r="C36" s="72"/>
      <c r="D36" s="72"/>
    </row>
    <row r="37" spans="1:4" x14ac:dyDescent="0.2">
      <c r="A37" s="3"/>
    </row>
    <row r="38" spans="1:4" x14ac:dyDescent="0.2">
      <c r="A38" s="79" t="s">
        <v>18</v>
      </c>
      <c r="B38" s="79"/>
      <c r="C38" s="79"/>
      <c r="D38" s="79"/>
    </row>
    <row r="40" spans="1:4" x14ac:dyDescent="0.2">
      <c r="A40" s="27" t="s">
        <v>19</v>
      </c>
      <c r="B40" s="69" t="s">
        <v>20</v>
      </c>
      <c r="C40" s="69"/>
      <c r="D40" s="27" t="s">
        <v>3</v>
      </c>
    </row>
    <row r="41" spans="1:4" x14ac:dyDescent="0.2">
      <c r="A41" s="33" t="s">
        <v>4</v>
      </c>
      <c r="B41" s="26" t="s">
        <v>21</v>
      </c>
      <c r="C41" s="12">
        <f>TRUNC(1/12,4)</f>
        <v>8.3299999999999999E-2</v>
      </c>
      <c r="D41" s="13">
        <f>TRUNC($D$33*C41,2)</f>
        <v>99.22</v>
      </c>
    </row>
    <row r="42" spans="1:4" x14ac:dyDescent="0.2">
      <c r="A42" s="33" t="s">
        <v>6</v>
      </c>
      <c r="B42" s="26" t="s">
        <v>22</v>
      </c>
      <c r="C42" s="12">
        <f>TRUNC(((1+1/3)/12),4)</f>
        <v>0.1111</v>
      </c>
      <c r="D42" s="13">
        <f>TRUNC($D$33*C42,2)</f>
        <v>132.34</v>
      </c>
    </row>
    <row r="43" spans="1:4" x14ac:dyDescent="0.2">
      <c r="A43" s="69" t="s">
        <v>16</v>
      </c>
      <c r="B43" s="69"/>
      <c r="C43" s="35">
        <f>SUM(C41:C42)</f>
        <v>0.19440000000000002</v>
      </c>
      <c r="D43" s="19">
        <f>SUM(D41:D42)</f>
        <v>231.56</v>
      </c>
    </row>
    <row r="46" spans="1:4" x14ac:dyDescent="0.2">
      <c r="A46" s="82" t="s">
        <v>23</v>
      </c>
      <c r="B46" s="82"/>
      <c r="C46" s="82"/>
      <c r="D46" s="82"/>
    </row>
    <row r="48" spans="1:4" x14ac:dyDescent="0.2">
      <c r="A48" s="27" t="s">
        <v>24</v>
      </c>
      <c r="B48" s="27" t="s">
        <v>25</v>
      </c>
      <c r="C48" s="27" t="s">
        <v>26</v>
      </c>
      <c r="D48" s="27" t="s">
        <v>3</v>
      </c>
    </row>
    <row r="49" spans="1:4" x14ac:dyDescent="0.2">
      <c r="A49" s="33" t="s">
        <v>4</v>
      </c>
      <c r="B49" s="26" t="s">
        <v>27</v>
      </c>
      <c r="C49" s="9">
        <v>0.2</v>
      </c>
      <c r="D49" s="13">
        <f>TRUNC(($D$33+$D$43)*C49,2)</f>
        <v>284.55</v>
      </c>
    </row>
    <row r="50" spans="1:4" x14ac:dyDescent="0.2">
      <c r="A50" s="33" t="s">
        <v>6</v>
      </c>
      <c r="B50" s="26" t="s">
        <v>28</v>
      </c>
      <c r="C50" s="9">
        <v>2.5000000000000001E-2</v>
      </c>
      <c r="D50" s="13">
        <f t="shared" ref="D50:D56" si="0">TRUNC(($D$33+$D$43)*C50,2)</f>
        <v>35.56</v>
      </c>
    </row>
    <row r="51" spans="1:4" x14ac:dyDescent="0.2">
      <c r="A51" s="33" t="s">
        <v>8</v>
      </c>
      <c r="B51" s="26" t="s">
        <v>29</v>
      </c>
      <c r="C51" s="16">
        <v>0.03</v>
      </c>
      <c r="D51" s="13">
        <f t="shared" si="0"/>
        <v>42.68</v>
      </c>
    </row>
    <row r="52" spans="1:4" x14ac:dyDescent="0.2">
      <c r="A52" s="33" t="s">
        <v>10</v>
      </c>
      <c r="B52" s="26" t="s">
        <v>30</v>
      </c>
      <c r="C52" s="9">
        <v>1.4999999999999999E-2</v>
      </c>
      <c r="D52" s="13">
        <f t="shared" si="0"/>
        <v>21.34</v>
      </c>
    </row>
    <row r="53" spans="1:4" x14ac:dyDescent="0.2">
      <c r="A53" s="33" t="s">
        <v>12</v>
      </c>
      <c r="B53" s="26" t="s">
        <v>31</v>
      </c>
      <c r="C53" s="9">
        <v>0.01</v>
      </c>
      <c r="D53" s="13">
        <f t="shared" si="0"/>
        <v>14.22</v>
      </c>
    </row>
    <row r="54" spans="1:4" x14ac:dyDescent="0.2">
      <c r="A54" s="33" t="s">
        <v>32</v>
      </c>
      <c r="B54" s="26" t="s">
        <v>33</v>
      </c>
      <c r="C54" s="9">
        <v>6.0000000000000001E-3</v>
      </c>
      <c r="D54" s="13">
        <f t="shared" si="0"/>
        <v>8.5299999999999994</v>
      </c>
    </row>
    <row r="55" spans="1:4" x14ac:dyDescent="0.2">
      <c r="A55" s="33" t="s">
        <v>14</v>
      </c>
      <c r="B55" s="26" t="s">
        <v>34</v>
      </c>
      <c r="C55" s="9">
        <v>2E-3</v>
      </c>
      <c r="D55" s="13">
        <f t="shared" si="0"/>
        <v>2.84</v>
      </c>
    </row>
    <row r="56" spans="1:4" x14ac:dyDescent="0.2">
      <c r="A56" s="33" t="s">
        <v>35</v>
      </c>
      <c r="B56" s="26" t="s">
        <v>36</v>
      </c>
      <c r="C56" s="9">
        <v>0.08</v>
      </c>
      <c r="D56" s="13">
        <f t="shared" si="0"/>
        <v>113.82</v>
      </c>
    </row>
    <row r="57" spans="1:4" x14ac:dyDescent="0.2">
      <c r="A57" s="69" t="s">
        <v>37</v>
      </c>
      <c r="B57" s="69"/>
      <c r="C57" s="15">
        <f>SUM(C49:C56)</f>
        <v>0.36800000000000005</v>
      </c>
      <c r="D57" s="19">
        <f>SUM(D49:D56)</f>
        <v>523.54</v>
      </c>
    </row>
    <row r="60" spans="1:4" x14ac:dyDescent="0.2">
      <c r="A60" s="79" t="s">
        <v>38</v>
      </c>
      <c r="B60" s="79"/>
      <c r="C60" s="79"/>
      <c r="D60" s="79"/>
    </row>
    <row r="62" spans="1:4" x14ac:dyDescent="0.2">
      <c r="A62" s="27" t="s">
        <v>39</v>
      </c>
      <c r="B62" s="78" t="s">
        <v>40</v>
      </c>
      <c r="C62" s="78"/>
      <c r="D62" s="27" t="s">
        <v>3</v>
      </c>
    </row>
    <row r="63" spans="1:4" x14ac:dyDescent="0.2">
      <c r="A63" s="33" t="s">
        <v>4</v>
      </c>
      <c r="B63" s="70" t="s">
        <v>41</v>
      </c>
      <c r="C63" s="70"/>
      <c r="D63" s="13">
        <f>(22*2*4)-(D26*0.06)</f>
        <v>104.5274</v>
      </c>
    </row>
    <row r="64" spans="1:4" x14ac:dyDescent="0.2">
      <c r="A64" s="33" t="s">
        <v>6</v>
      </c>
      <c r="B64" s="70" t="s">
        <v>42</v>
      </c>
      <c r="C64" s="70"/>
      <c r="D64" s="13">
        <v>0</v>
      </c>
    </row>
    <row r="65" spans="1:5" x14ac:dyDescent="0.2">
      <c r="A65" s="33" t="s">
        <v>8</v>
      </c>
      <c r="B65" s="70" t="s">
        <v>151</v>
      </c>
      <c r="C65" s="70"/>
      <c r="D65" s="13">
        <v>110</v>
      </c>
    </row>
    <row r="66" spans="1:5" x14ac:dyDescent="0.2">
      <c r="A66" s="33" t="s">
        <v>10</v>
      </c>
      <c r="B66" s="70" t="s">
        <v>152</v>
      </c>
      <c r="C66" s="70"/>
      <c r="D66" s="13">
        <v>10</v>
      </c>
    </row>
    <row r="67" spans="1:5" x14ac:dyDescent="0.2">
      <c r="A67" s="36" t="s">
        <v>12</v>
      </c>
      <c r="B67" s="70" t="s">
        <v>153</v>
      </c>
      <c r="C67" s="70"/>
      <c r="D67" s="13">
        <v>3.26</v>
      </c>
    </row>
    <row r="68" spans="1:5" x14ac:dyDescent="0.2">
      <c r="A68" s="69" t="s">
        <v>16</v>
      </c>
      <c r="B68" s="69"/>
      <c r="C68" s="69"/>
      <c r="D68" s="19">
        <f>SUM(D63:D67)</f>
        <v>227.78739999999999</v>
      </c>
    </row>
    <row r="71" spans="1:5" x14ac:dyDescent="0.2">
      <c r="A71" s="79" t="s">
        <v>43</v>
      </c>
      <c r="B71" s="79"/>
      <c r="C71" s="79"/>
      <c r="D71" s="79"/>
    </row>
    <row r="73" spans="1:5" x14ac:dyDescent="0.2">
      <c r="A73" s="27">
        <v>2</v>
      </c>
      <c r="B73" s="78" t="s">
        <v>44</v>
      </c>
      <c r="C73" s="78"/>
      <c r="D73" s="27" t="s">
        <v>3</v>
      </c>
    </row>
    <row r="74" spans="1:5" x14ac:dyDescent="0.2">
      <c r="A74" s="33" t="s">
        <v>19</v>
      </c>
      <c r="B74" s="70" t="s">
        <v>20</v>
      </c>
      <c r="C74" s="70"/>
      <c r="D74" s="14">
        <f>D43</f>
        <v>231.56</v>
      </c>
    </row>
    <row r="75" spans="1:5" x14ac:dyDescent="0.2">
      <c r="A75" s="33" t="s">
        <v>24</v>
      </c>
      <c r="B75" s="70" t="s">
        <v>25</v>
      </c>
      <c r="C75" s="70"/>
      <c r="D75" s="14">
        <f>D57</f>
        <v>523.54</v>
      </c>
    </row>
    <row r="76" spans="1:5" x14ac:dyDescent="0.2">
      <c r="A76" s="33" t="s">
        <v>39</v>
      </c>
      <c r="B76" s="70" t="s">
        <v>40</v>
      </c>
      <c r="C76" s="70"/>
      <c r="D76" s="14">
        <f>D68</f>
        <v>227.78739999999999</v>
      </c>
    </row>
    <row r="77" spans="1:5" x14ac:dyDescent="0.2">
      <c r="A77" s="69" t="s">
        <v>16</v>
      </c>
      <c r="B77" s="69"/>
      <c r="C77" s="69"/>
      <c r="D77" s="19">
        <f>SUM(D74:D76)</f>
        <v>982.88739999999984</v>
      </c>
    </row>
    <row r="78" spans="1:5" x14ac:dyDescent="0.2">
      <c r="A78" s="4"/>
      <c r="E78" s="18"/>
    </row>
    <row r="80" spans="1:5" x14ac:dyDescent="0.2">
      <c r="A80" s="72" t="s">
        <v>45</v>
      </c>
      <c r="B80" s="72"/>
      <c r="C80" s="72"/>
      <c r="D80" s="72"/>
      <c r="E80" s="17"/>
    </row>
    <row r="81" spans="1:5" ht="12.75" customHeight="1" x14ac:dyDescent="0.2">
      <c r="E81" s="18"/>
    </row>
    <row r="82" spans="1:5" x14ac:dyDescent="0.2">
      <c r="A82" s="27">
        <v>3</v>
      </c>
      <c r="B82" s="78" t="s">
        <v>46</v>
      </c>
      <c r="C82" s="78"/>
      <c r="D82" s="27" t="s">
        <v>3</v>
      </c>
    </row>
    <row r="83" spans="1:5" x14ac:dyDescent="0.2">
      <c r="A83" s="33" t="s">
        <v>4</v>
      </c>
      <c r="B83" s="10" t="s">
        <v>47</v>
      </c>
      <c r="C83" s="9">
        <f>TRUNC(((1/12)*5%),4)</f>
        <v>4.1000000000000003E-3</v>
      </c>
      <c r="D83" s="13">
        <f>TRUNC($D$33*C83,2)</f>
        <v>4.88</v>
      </c>
    </row>
    <row r="84" spans="1:5" x14ac:dyDescent="0.2">
      <c r="A84" s="33" t="s">
        <v>6</v>
      </c>
      <c r="B84" s="10" t="s">
        <v>48</v>
      </c>
      <c r="C84" s="9">
        <v>0.08</v>
      </c>
      <c r="D84" s="13">
        <f>TRUNC(D83*C84,2)</f>
        <v>0.39</v>
      </c>
    </row>
    <row r="85" spans="1:5" x14ac:dyDescent="0.2">
      <c r="A85" s="33" t="s">
        <v>8</v>
      </c>
      <c r="B85" s="10" t="s">
        <v>49</v>
      </c>
      <c r="C85" s="9">
        <f>TRUNC(8%*5%*50%,4)</f>
        <v>2E-3</v>
      </c>
      <c r="D85" s="13">
        <f>TRUNC($D$33*C85,2)</f>
        <v>2.38</v>
      </c>
    </row>
    <row r="86" spans="1:5" x14ac:dyDescent="0.2">
      <c r="A86" s="33" t="s">
        <v>10</v>
      </c>
      <c r="B86" s="10" t="s">
        <v>50</v>
      </c>
      <c r="C86" s="9">
        <f>TRUNC(((7/30)/12)*95%,4)</f>
        <v>1.84E-2</v>
      </c>
      <c r="D86" s="13">
        <f>TRUNC($D$33*C86,2)</f>
        <v>21.91</v>
      </c>
    </row>
    <row r="87" spans="1:5" ht="25.5" x14ac:dyDescent="0.2">
      <c r="A87" s="33" t="s">
        <v>12</v>
      </c>
      <c r="B87" s="10" t="s">
        <v>100</v>
      </c>
      <c r="C87" s="9">
        <f>C57</f>
        <v>0.36800000000000005</v>
      </c>
      <c r="D87" s="13">
        <f>TRUNC(D86*C87,2)</f>
        <v>8.06</v>
      </c>
    </row>
    <row r="88" spans="1:5" x14ac:dyDescent="0.2">
      <c r="A88" s="33" t="s">
        <v>32</v>
      </c>
      <c r="B88" s="10" t="s">
        <v>51</v>
      </c>
      <c r="C88" s="9">
        <f>TRUNC(8%*95%*50%,4)</f>
        <v>3.7999999999999999E-2</v>
      </c>
      <c r="D88" s="13">
        <f t="shared" ref="D88" si="1">TRUNC($D$33*C88,2)</f>
        <v>45.26</v>
      </c>
    </row>
    <row r="89" spans="1:5" x14ac:dyDescent="0.2">
      <c r="A89" s="76" t="s">
        <v>16</v>
      </c>
      <c r="B89" s="77"/>
      <c r="C89" s="80"/>
      <c r="D89" s="19">
        <f>SUM(D83:D88)</f>
        <v>82.88</v>
      </c>
    </row>
    <row r="92" spans="1:5" x14ac:dyDescent="0.2">
      <c r="A92" s="72" t="s">
        <v>52</v>
      </c>
      <c r="B92" s="72"/>
      <c r="C92" s="72"/>
      <c r="D92" s="72"/>
    </row>
    <row r="95" spans="1:5" x14ac:dyDescent="0.2">
      <c r="A95" s="79" t="s">
        <v>79</v>
      </c>
      <c r="B95" s="79"/>
      <c r="C95" s="79"/>
      <c r="D95" s="79"/>
    </row>
    <row r="96" spans="1:5" x14ac:dyDescent="0.2">
      <c r="A96" s="3"/>
    </row>
    <row r="97" spans="1:6" x14ac:dyDescent="0.2">
      <c r="A97" s="27" t="s">
        <v>53</v>
      </c>
      <c r="B97" s="78" t="s">
        <v>80</v>
      </c>
      <c r="C97" s="78"/>
      <c r="D97" s="27" t="s">
        <v>3</v>
      </c>
    </row>
    <row r="98" spans="1:6" x14ac:dyDescent="0.2">
      <c r="A98" s="33" t="s">
        <v>4</v>
      </c>
      <c r="B98" s="26" t="s">
        <v>81</v>
      </c>
      <c r="C98" s="9">
        <f>TRUNC(((1+1/3)/12)/12,4)</f>
        <v>9.1999999999999998E-3</v>
      </c>
      <c r="D98" s="13">
        <f>TRUNC(($D$33+$D$77+$D$89)*C98,2)</f>
        <v>20.76</v>
      </c>
    </row>
    <row r="99" spans="1:6" x14ac:dyDescent="0.2">
      <c r="A99" s="33" t="s">
        <v>6</v>
      </c>
      <c r="B99" s="26" t="s">
        <v>82</v>
      </c>
      <c r="C99" s="9">
        <f>TRUNC(((2/30)/12),4)</f>
        <v>5.4999999999999997E-3</v>
      </c>
      <c r="D99" s="13">
        <f t="shared" ref="D99:D103" si="2">TRUNC(($D$33+$D$77+$D$89)*C99,2)</f>
        <v>12.41</v>
      </c>
    </row>
    <row r="100" spans="1:6" x14ac:dyDescent="0.2">
      <c r="A100" s="33" t="s">
        <v>8</v>
      </c>
      <c r="B100" s="26" t="s">
        <v>83</v>
      </c>
      <c r="C100" s="9">
        <f>TRUNC(((5/30)/12)*2%,4)</f>
        <v>2.0000000000000001E-4</v>
      </c>
      <c r="D100" s="13">
        <f t="shared" si="2"/>
        <v>0.45</v>
      </c>
    </row>
    <row r="101" spans="1:6" x14ac:dyDescent="0.2">
      <c r="A101" s="33" t="s">
        <v>10</v>
      </c>
      <c r="B101" s="26" t="s">
        <v>84</v>
      </c>
      <c r="C101" s="9">
        <f>TRUNC(((15/30)/12)*8%,4)</f>
        <v>3.3E-3</v>
      </c>
      <c r="D101" s="13">
        <f t="shared" si="2"/>
        <v>7.44</v>
      </c>
    </row>
    <row r="102" spans="1:6" x14ac:dyDescent="0.2">
      <c r="A102" s="33" t="s">
        <v>12</v>
      </c>
      <c r="B102" s="26" t="s">
        <v>85</v>
      </c>
      <c r="C102" s="9">
        <f>((1+1/3)/12)*3%*(4/12)</f>
        <v>1.1111111111111109E-3</v>
      </c>
      <c r="D102" s="13">
        <f t="shared" si="2"/>
        <v>2.5</v>
      </c>
    </row>
    <row r="103" spans="1:6" x14ac:dyDescent="0.2">
      <c r="A103" s="33" t="s">
        <v>32</v>
      </c>
      <c r="B103" s="26" t="s">
        <v>86</v>
      </c>
      <c r="C103" s="9"/>
      <c r="D103" s="13">
        <f t="shared" si="2"/>
        <v>0</v>
      </c>
    </row>
    <row r="104" spans="1:6" x14ac:dyDescent="0.2">
      <c r="A104" s="69" t="s">
        <v>37</v>
      </c>
      <c r="B104" s="69"/>
      <c r="C104" s="69"/>
      <c r="D104" s="19">
        <f>SUM(D98:D103)</f>
        <v>43.56</v>
      </c>
      <c r="E104" s="17"/>
      <c r="F104" s="17"/>
    </row>
    <row r="107" spans="1:6" x14ac:dyDescent="0.2">
      <c r="A107" s="79" t="s">
        <v>87</v>
      </c>
      <c r="B107" s="79"/>
      <c r="C107" s="79"/>
      <c r="D107" s="79"/>
    </row>
    <row r="108" spans="1:6" x14ac:dyDescent="0.2">
      <c r="A108" s="3"/>
    </row>
    <row r="109" spans="1:6" x14ac:dyDescent="0.2">
      <c r="A109" s="27" t="s">
        <v>54</v>
      </c>
      <c r="B109" s="78" t="s">
        <v>88</v>
      </c>
      <c r="C109" s="78"/>
      <c r="D109" s="27" t="s">
        <v>3</v>
      </c>
    </row>
    <row r="110" spans="1:6" x14ac:dyDescent="0.2">
      <c r="A110" s="33" t="s">
        <v>4</v>
      </c>
      <c r="B110" s="73" t="s">
        <v>89</v>
      </c>
      <c r="C110" s="74"/>
      <c r="D110" s="13">
        <f>((D33+D77+D89)/220)*22*0</f>
        <v>0</v>
      </c>
    </row>
    <row r="111" spans="1:6" x14ac:dyDescent="0.2">
      <c r="A111" s="69" t="s">
        <v>16</v>
      </c>
      <c r="B111" s="69"/>
      <c r="C111" s="69"/>
      <c r="D111" s="19">
        <f>SUM(D110)</f>
        <v>0</v>
      </c>
    </row>
    <row r="114" spans="1:4" x14ac:dyDescent="0.2">
      <c r="A114" s="79" t="s">
        <v>55</v>
      </c>
      <c r="B114" s="79"/>
      <c r="C114" s="79"/>
      <c r="D114" s="79"/>
    </row>
    <row r="115" spans="1:4" x14ac:dyDescent="0.2">
      <c r="A115" s="3"/>
    </row>
    <row r="116" spans="1:4" x14ac:dyDescent="0.2">
      <c r="A116" s="27">
        <v>4</v>
      </c>
      <c r="B116" s="69" t="s">
        <v>56</v>
      </c>
      <c r="C116" s="69"/>
      <c r="D116" s="27" t="s">
        <v>3</v>
      </c>
    </row>
    <row r="117" spans="1:4" x14ac:dyDescent="0.2">
      <c r="A117" s="33" t="s">
        <v>53</v>
      </c>
      <c r="B117" s="70" t="s">
        <v>80</v>
      </c>
      <c r="C117" s="70"/>
      <c r="D117" s="14">
        <f>D104</f>
        <v>43.56</v>
      </c>
    </row>
    <row r="118" spans="1:4" x14ac:dyDescent="0.2">
      <c r="A118" s="33" t="s">
        <v>54</v>
      </c>
      <c r="B118" s="70" t="s">
        <v>88</v>
      </c>
      <c r="C118" s="70"/>
      <c r="D118" s="14">
        <f>D111</f>
        <v>0</v>
      </c>
    </row>
    <row r="119" spans="1:4" x14ac:dyDescent="0.2">
      <c r="A119" s="69" t="s">
        <v>16</v>
      </c>
      <c r="B119" s="69"/>
      <c r="C119" s="69"/>
      <c r="D119" s="19">
        <f>SUM(D117:D118)</f>
        <v>43.56</v>
      </c>
    </row>
    <row r="122" spans="1:4" x14ac:dyDescent="0.2">
      <c r="A122" s="72" t="s">
        <v>57</v>
      </c>
      <c r="B122" s="72"/>
      <c r="C122" s="72"/>
      <c r="D122" s="72"/>
    </row>
    <row r="124" spans="1:4" x14ac:dyDescent="0.2">
      <c r="A124" s="27">
        <v>5</v>
      </c>
      <c r="B124" s="75" t="s">
        <v>58</v>
      </c>
      <c r="C124" s="75"/>
      <c r="D124" s="27" t="s">
        <v>3</v>
      </c>
    </row>
    <row r="125" spans="1:4" x14ac:dyDescent="0.2">
      <c r="A125" s="33" t="s">
        <v>4</v>
      </c>
      <c r="B125" s="26" t="s">
        <v>59</v>
      </c>
      <c r="C125" s="26"/>
      <c r="D125" s="13">
        <v>36.229999999999997</v>
      </c>
    </row>
    <row r="126" spans="1:4" x14ac:dyDescent="0.2">
      <c r="A126" s="33" t="s">
        <v>6</v>
      </c>
      <c r="B126" s="26" t="s">
        <v>60</v>
      </c>
      <c r="C126" s="26"/>
      <c r="D126" s="13"/>
    </row>
    <row r="127" spans="1:4" x14ac:dyDescent="0.2">
      <c r="A127" s="33" t="s">
        <v>8</v>
      </c>
      <c r="B127" s="26" t="s">
        <v>61</v>
      </c>
      <c r="C127" s="26"/>
      <c r="D127" s="13">
        <v>2.06</v>
      </c>
    </row>
    <row r="128" spans="1:4" x14ac:dyDescent="0.2">
      <c r="A128" s="33" t="s">
        <v>10</v>
      </c>
      <c r="B128" s="26" t="s">
        <v>15</v>
      </c>
      <c r="C128" s="26"/>
      <c r="D128" s="13"/>
    </row>
    <row r="129" spans="1:4" x14ac:dyDescent="0.2">
      <c r="A129" s="69" t="s">
        <v>37</v>
      </c>
      <c r="B129" s="69"/>
      <c r="C129" s="69"/>
      <c r="D129" s="20">
        <f>SUM(D125:D128)</f>
        <v>38.29</v>
      </c>
    </row>
    <row r="132" spans="1:4" x14ac:dyDescent="0.2">
      <c r="A132" s="72" t="s">
        <v>62</v>
      </c>
      <c r="B132" s="72"/>
      <c r="C132" s="72"/>
      <c r="D132" s="72"/>
    </row>
    <row r="134" spans="1:4" x14ac:dyDescent="0.2">
      <c r="A134" s="27">
        <v>6</v>
      </c>
      <c r="B134" s="28" t="s">
        <v>63</v>
      </c>
      <c r="C134" s="27" t="s">
        <v>26</v>
      </c>
      <c r="D134" s="27" t="s">
        <v>3</v>
      </c>
    </row>
    <row r="135" spans="1:4" x14ac:dyDescent="0.2">
      <c r="A135" s="33" t="s">
        <v>4</v>
      </c>
      <c r="B135" s="26" t="s">
        <v>64</v>
      </c>
      <c r="C135" s="9">
        <v>0.05</v>
      </c>
      <c r="D135" s="14">
        <f>D155*C135</f>
        <v>116.94136999999999</v>
      </c>
    </row>
    <row r="136" spans="1:4" x14ac:dyDescent="0.2">
      <c r="A136" s="33" t="s">
        <v>6</v>
      </c>
      <c r="B136" s="26" t="s">
        <v>65</v>
      </c>
      <c r="C136" s="9">
        <v>0.06</v>
      </c>
      <c r="D136" s="13">
        <f>(D155+D135)*C136</f>
        <v>147.34612619999999</v>
      </c>
    </row>
    <row r="137" spans="1:4" x14ac:dyDescent="0.2">
      <c r="A137" s="33" t="s">
        <v>8</v>
      </c>
      <c r="B137" s="26" t="s">
        <v>66</v>
      </c>
      <c r="C137" s="12">
        <f>SUM(C138:C143)</f>
        <v>8.6499999999999994E-2</v>
      </c>
      <c r="D137" s="13">
        <f>(D155+D135+D136)*C137/(1-C137)</f>
        <v>246.49090150114938</v>
      </c>
    </row>
    <row r="138" spans="1:4" x14ac:dyDescent="0.2">
      <c r="A138" s="33"/>
      <c r="B138" s="26" t="s">
        <v>67</v>
      </c>
      <c r="C138" s="9"/>
      <c r="D138" s="14">
        <f>$D$157*C138</f>
        <v>0</v>
      </c>
    </row>
    <row r="139" spans="1:4" x14ac:dyDescent="0.2">
      <c r="A139" s="33"/>
      <c r="B139" s="26" t="s">
        <v>102</v>
      </c>
      <c r="C139" s="9">
        <v>6.4999999999999997E-3</v>
      </c>
      <c r="D139" s="14">
        <f t="shared" ref="D139:D143" si="3">$D$157*C139</f>
        <v>18.522437685057469</v>
      </c>
    </row>
    <row r="140" spans="1:4" x14ac:dyDescent="0.2">
      <c r="A140" s="33"/>
      <c r="B140" s="26" t="s">
        <v>103</v>
      </c>
      <c r="C140" s="9">
        <v>0.03</v>
      </c>
      <c r="D140" s="14">
        <f t="shared" si="3"/>
        <v>85.488173931034467</v>
      </c>
    </row>
    <row r="141" spans="1:4" x14ac:dyDescent="0.2">
      <c r="A141" s="33"/>
      <c r="B141" s="26" t="s">
        <v>68</v>
      </c>
      <c r="C141" s="33"/>
      <c r="D141" s="14">
        <f t="shared" si="3"/>
        <v>0</v>
      </c>
    </row>
    <row r="142" spans="1:4" x14ac:dyDescent="0.2">
      <c r="A142" s="33"/>
      <c r="B142" s="26" t="s">
        <v>69</v>
      </c>
      <c r="C142" s="9"/>
      <c r="D142" s="14">
        <f t="shared" si="3"/>
        <v>0</v>
      </c>
    </row>
    <row r="143" spans="1:4" x14ac:dyDescent="0.2">
      <c r="A143" s="33"/>
      <c r="B143" s="26" t="s">
        <v>104</v>
      </c>
      <c r="C143" s="9">
        <v>0.05</v>
      </c>
      <c r="D143" s="14">
        <f t="shared" si="3"/>
        <v>142.48028988505746</v>
      </c>
    </row>
    <row r="144" spans="1:4" ht="13.5" x14ac:dyDescent="0.2">
      <c r="A144" s="76" t="s">
        <v>37</v>
      </c>
      <c r="B144" s="77"/>
      <c r="C144" s="21">
        <f>(1+C136)*(1+C135)/(1-C137)-1</f>
        <v>0.21839080459770144</v>
      </c>
      <c r="D144" s="19">
        <f>SUM(D135:D137)</f>
        <v>510.77839770114934</v>
      </c>
    </row>
    <row r="147" spans="1:4" x14ac:dyDescent="0.2">
      <c r="A147" s="72" t="s">
        <v>70</v>
      </c>
      <c r="B147" s="72"/>
      <c r="C147" s="72"/>
      <c r="D147" s="72"/>
    </row>
    <row r="149" spans="1:4" x14ac:dyDescent="0.2">
      <c r="A149" s="27"/>
      <c r="B149" s="69" t="s">
        <v>71</v>
      </c>
      <c r="C149" s="69"/>
      <c r="D149" s="27" t="s">
        <v>3</v>
      </c>
    </row>
    <row r="150" spans="1:4" x14ac:dyDescent="0.2">
      <c r="A150" s="27" t="s">
        <v>4</v>
      </c>
      <c r="B150" s="70" t="s">
        <v>1</v>
      </c>
      <c r="C150" s="70"/>
      <c r="D150" s="22">
        <f>D33</f>
        <v>1191.21</v>
      </c>
    </row>
    <row r="151" spans="1:4" x14ac:dyDescent="0.2">
      <c r="A151" s="27" t="s">
        <v>6</v>
      </c>
      <c r="B151" s="70" t="s">
        <v>17</v>
      </c>
      <c r="C151" s="70"/>
      <c r="D151" s="22">
        <f>D77</f>
        <v>982.88739999999984</v>
      </c>
    </row>
    <row r="152" spans="1:4" x14ac:dyDescent="0.2">
      <c r="A152" s="27" t="s">
        <v>8</v>
      </c>
      <c r="B152" s="70" t="s">
        <v>45</v>
      </c>
      <c r="C152" s="70"/>
      <c r="D152" s="22">
        <f>D89</f>
        <v>82.88</v>
      </c>
    </row>
    <row r="153" spans="1:4" x14ac:dyDescent="0.2">
      <c r="A153" s="27" t="s">
        <v>10</v>
      </c>
      <c r="B153" s="70" t="s">
        <v>52</v>
      </c>
      <c r="C153" s="70"/>
      <c r="D153" s="22">
        <f>D119</f>
        <v>43.56</v>
      </c>
    </row>
    <row r="154" spans="1:4" x14ac:dyDescent="0.2">
      <c r="A154" s="27" t="s">
        <v>12</v>
      </c>
      <c r="B154" s="70" t="s">
        <v>57</v>
      </c>
      <c r="C154" s="70"/>
      <c r="D154" s="22">
        <f>D129</f>
        <v>38.29</v>
      </c>
    </row>
    <row r="155" spans="1:4" x14ac:dyDescent="0.2">
      <c r="A155" s="69" t="s">
        <v>101</v>
      </c>
      <c r="B155" s="69"/>
      <c r="C155" s="69"/>
      <c r="D155" s="23">
        <f>SUM(D150:D154)</f>
        <v>2338.8273999999997</v>
      </c>
    </row>
    <row r="156" spans="1:4" x14ac:dyDescent="0.2">
      <c r="A156" s="27" t="s">
        <v>32</v>
      </c>
      <c r="B156" s="70" t="s">
        <v>72</v>
      </c>
      <c r="C156" s="70"/>
      <c r="D156" s="24">
        <f>D144</f>
        <v>510.77839770114934</v>
      </c>
    </row>
    <row r="157" spans="1:4" x14ac:dyDescent="0.2">
      <c r="A157" s="69" t="s">
        <v>73</v>
      </c>
      <c r="B157" s="69"/>
      <c r="C157" s="69"/>
      <c r="D157" s="23">
        <f>SUM(D155:D156)</f>
        <v>2849.6057977011492</v>
      </c>
    </row>
  </sheetData>
  <mergeCells count="72">
    <mergeCell ref="B153:C153"/>
    <mergeCell ref="B154:C154"/>
    <mergeCell ref="A155:C155"/>
    <mergeCell ref="B156:C156"/>
    <mergeCell ref="A157:C157"/>
    <mergeCell ref="B152:C152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51:C151"/>
    <mergeCell ref="B117:C117"/>
    <mergeCell ref="A89:C89"/>
    <mergeCell ref="A92:D92"/>
    <mergeCell ref="A95:D95"/>
    <mergeCell ref="B97:C97"/>
    <mergeCell ref="A104:C104"/>
    <mergeCell ref="A107:D107"/>
    <mergeCell ref="B109:C109"/>
    <mergeCell ref="B110:C110"/>
    <mergeCell ref="A111:C111"/>
    <mergeCell ref="A114:D114"/>
    <mergeCell ref="B116:C116"/>
    <mergeCell ref="B82:C82"/>
    <mergeCell ref="B64:C64"/>
    <mergeCell ref="B65:C65"/>
    <mergeCell ref="B66:C66"/>
    <mergeCell ref="A68:C68"/>
    <mergeCell ref="A71:D71"/>
    <mergeCell ref="B73:C73"/>
    <mergeCell ref="B74:C74"/>
    <mergeCell ref="B75:C75"/>
    <mergeCell ref="B76:C76"/>
    <mergeCell ref="A77:C77"/>
    <mergeCell ref="A80:D80"/>
    <mergeCell ref="B27:C27"/>
    <mergeCell ref="B28:C28"/>
    <mergeCell ref="B29:C29"/>
    <mergeCell ref="B63:C63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A15:D15"/>
    <mergeCell ref="B67:C67"/>
    <mergeCell ref="A1:D1"/>
    <mergeCell ref="A3:D3"/>
    <mergeCell ref="A10:D10"/>
    <mergeCell ref="A12:B12"/>
    <mergeCell ref="A13:B13"/>
    <mergeCell ref="B30:C30"/>
    <mergeCell ref="C17:D17"/>
    <mergeCell ref="C18:D18"/>
    <mergeCell ref="C19:D19"/>
    <mergeCell ref="C20:D20"/>
    <mergeCell ref="C21:D21"/>
    <mergeCell ref="A23:D23"/>
    <mergeCell ref="B25:C25"/>
    <mergeCell ref="B26:C2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22" zoomScale="115" zoomScaleNormal="115" workbookViewId="0">
      <selection activeCell="D67" sqref="D67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81" t="s">
        <v>0</v>
      </c>
      <c r="B1" s="81"/>
      <c r="C1" s="81"/>
      <c r="D1" s="81"/>
    </row>
    <row r="2" spans="1:4" ht="15.75" x14ac:dyDescent="0.25">
      <c r="A2" s="29"/>
      <c r="B2" s="29"/>
      <c r="C2" s="29"/>
      <c r="D2" s="29"/>
    </row>
    <row r="3" spans="1:4" x14ac:dyDescent="0.2">
      <c r="A3" s="71" t="s">
        <v>90</v>
      </c>
      <c r="B3" s="71"/>
      <c r="C3" s="71"/>
      <c r="D3" s="71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32" t="s">
        <v>91</v>
      </c>
      <c r="C5" s="30"/>
      <c r="D5" s="31"/>
    </row>
    <row r="6" spans="1:4" x14ac:dyDescent="0.2">
      <c r="A6" s="5" t="s">
        <v>6</v>
      </c>
      <c r="B6" s="32" t="s">
        <v>92</v>
      </c>
      <c r="C6" s="30"/>
      <c r="D6" s="31"/>
    </row>
    <row r="7" spans="1:4" x14ac:dyDescent="0.2">
      <c r="A7" s="5" t="s">
        <v>8</v>
      </c>
      <c r="B7" s="32" t="s">
        <v>93</v>
      </c>
      <c r="C7" s="30"/>
      <c r="D7" s="31"/>
    </row>
    <row r="8" spans="1:4" x14ac:dyDescent="0.2">
      <c r="A8" s="5" t="s">
        <v>10</v>
      </c>
      <c r="B8" s="32" t="s">
        <v>94</v>
      </c>
      <c r="C8" s="30"/>
      <c r="D8" s="31"/>
    </row>
    <row r="10" spans="1:4" x14ac:dyDescent="0.2">
      <c r="A10" s="71" t="s">
        <v>95</v>
      </c>
      <c r="B10" s="71"/>
      <c r="C10" s="71"/>
      <c r="D10" s="71"/>
    </row>
    <row r="11" spans="1:4" x14ac:dyDescent="0.2">
      <c r="A11" s="2"/>
      <c r="B11" s="2"/>
      <c r="C11" s="2"/>
      <c r="D11" s="2"/>
    </row>
    <row r="12" spans="1:4" ht="38.25" x14ac:dyDescent="0.2">
      <c r="A12" s="65" t="s">
        <v>96</v>
      </c>
      <c r="B12" s="65"/>
      <c r="C12" s="33" t="s">
        <v>97</v>
      </c>
      <c r="D12" s="34" t="s">
        <v>98</v>
      </c>
    </row>
    <row r="13" spans="1:4" x14ac:dyDescent="0.2">
      <c r="A13" s="66" t="s">
        <v>111</v>
      </c>
      <c r="B13" s="66"/>
      <c r="C13" s="40" t="s">
        <v>106</v>
      </c>
      <c r="D13" s="40" t="s">
        <v>107</v>
      </c>
    </row>
    <row r="15" spans="1:4" x14ac:dyDescent="0.2">
      <c r="A15" s="71" t="s">
        <v>74</v>
      </c>
      <c r="B15" s="71"/>
      <c r="C15" s="71"/>
      <c r="D15" s="71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67" t="s">
        <v>111</v>
      </c>
      <c r="D17" s="68"/>
    </row>
    <row r="18" spans="1:4" x14ac:dyDescent="0.2">
      <c r="A18" s="5">
        <v>2</v>
      </c>
      <c r="B18" s="5" t="s">
        <v>99</v>
      </c>
      <c r="C18" s="67" t="s">
        <v>158</v>
      </c>
      <c r="D18" s="68"/>
    </row>
    <row r="19" spans="1:4" x14ac:dyDescent="0.2">
      <c r="A19" s="5">
        <v>3</v>
      </c>
      <c r="B19" s="5" t="s">
        <v>76</v>
      </c>
      <c r="C19" s="67"/>
      <c r="D19" s="68"/>
    </row>
    <row r="20" spans="1:4" x14ac:dyDescent="0.2">
      <c r="A20" s="5">
        <v>4</v>
      </c>
      <c r="B20" s="5" t="s">
        <v>77</v>
      </c>
      <c r="C20" s="67"/>
      <c r="D20" s="68"/>
    </row>
    <row r="21" spans="1:4" x14ac:dyDescent="0.2">
      <c r="A21" s="5">
        <v>5</v>
      </c>
      <c r="B21" s="5" t="s">
        <v>78</v>
      </c>
      <c r="C21" s="67"/>
      <c r="D21" s="68"/>
    </row>
    <row r="23" spans="1:4" x14ac:dyDescent="0.2">
      <c r="A23" s="71" t="s">
        <v>1</v>
      </c>
      <c r="B23" s="71"/>
      <c r="C23" s="71"/>
      <c r="D23" s="71"/>
    </row>
    <row r="25" spans="1:4" x14ac:dyDescent="0.2">
      <c r="A25" s="27">
        <v>1</v>
      </c>
      <c r="B25" s="69" t="s">
        <v>2</v>
      </c>
      <c r="C25" s="69"/>
      <c r="D25" s="27" t="s">
        <v>3</v>
      </c>
    </row>
    <row r="26" spans="1:4" x14ac:dyDescent="0.2">
      <c r="A26" s="33" t="s">
        <v>4</v>
      </c>
      <c r="B26" s="70" t="s">
        <v>5</v>
      </c>
      <c r="C26" s="70"/>
      <c r="D26" s="13">
        <v>1635.5</v>
      </c>
    </row>
    <row r="27" spans="1:4" x14ac:dyDescent="0.2">
      <c r="A27" s="33" t="s">
        <v>6</v>
      </c>
      <c r="B27" s="70" t="s">
        <v>7</v>
      </c>
      <c r="C27" s="70"/>
      <c r="D27" s="13"/>
    </row>
    <row r="28" spans="1:4" x14ac:dyDescent="0.2">
      <c r="A28" s="33" t="s">
        <v>8</v>
      </c>
      <c r="B28" s="70" t="s">
        <v>9</v>
      </c>
      <c r="C28" s="70"/>
      <c r="D28" s="13"/>
    </row>
    <row r="29" spans="1:4" x14ac:dyDescent="0.2">
      <c r="A29" s="33" t="s">
        <v>10</v>
      </c>
      <c r="B29" s="70" t="s">
        <v>11</v>
      </c>
      <c r="C29" s="70"/>
      <c r="D29" s="13"/>
    </row>
    <row r="30" spans="1:4" x14ac:dyDescent="0.2">
      <c r="A30" s="33" t="s">
        <v>12</v>
      </c>
      <c r="B30" s="70" t="s">
        <v>13</v>
      </c>
      <c r="C30" s="70"/>
      <c r="D30" s="13"/>
    </row>
    <row r="31" spans="1:4" x14ac:dyDescent="0.2">
      <c r="A31" s="33"/>
      <c r="B31" s="70"/>
      <c r="C31" s="70"/>
      <c r="D31" s="13"/>
    </row>
    <row r="32" spans="1:4" x14ac:dyDescent="0.2">
      <c r="A32" s="33" t="s">
        <v>14</v>
      </c>
      <c r="B32" s="70" t="s">
        <v>15</v>
      </c>
      <c r="C32" s="70"/>
      <c r="D32" s="13"/>
    </row>
    <row r="33" spans="1:4" x14ac:dyDescent="0.2">
      <c r="A33" s="69" t="s">
        <v>16</v>
      </c>
      <c r="B33" s="69"/>
      <c r="C33" s="69"/>
      <c r="D33" s="20">
        <f>SUM(D26:D32)</f>
        <v>1635.5</v>
      </c>
    </row>
    <row r="36" spans="1:4" x14ac:dyDescent="0.2">
      <c r="A36" s="72" t="s">
        <v>17</v>
      </c>
      <c r="B36" s="72"/>
      <c r="C36" s="72"/>
      <c r="D36" s="72"/>
    </row>
    <row r="37" spans="1:4" x14ac:dyDescent="0.2">
      <c r="A37" s="3"/>
    </row>
    <row r="38" spans="1:4" x14ac:dyDescent="0.2">
      <c r="A38" s="79" t="s">
        <v>18</v>
      </c>
      <c r="B38" s="79"/>
      <c r="C38" s="79"/>
      <c r="D38" s="79"/>
    </row>
    <row r="40" spans="1:4" x14ac:dyDescent="0.2">
      <c r="A40" s="27" t="s">
        <v>19</v>
      </c>
      <c r="B40" s="69" t="s">
        <v>20</v>
      </c>
      <c r="C40" s="69"/>
      <c r="D40" s="27" t="s">
        <v>3</v>
      </c>
    </row>
    <row r="41" spans="1:4" x14ac:dyDescent="0.2">
      <c r="A41" s="33" t="s">
        <v>4</v>
      </c>
      <c r="B41" s="26" t="s">
        <v>21</v>
      </c>
      <c r="C41" s="12">
        <f>TRUNC(1/12,4)</f>
        <v>8.3299999999999999E-2</v>
      </c>
      <c r="D41" s="13">
        <f>TRUNC($D$33*C41,2)</f>
        <v>136.22999999999999</v>
      </c>
    </row>
    <row r="42" spans="1:4" x14ac:dyDescent="0.2">
      <c r="A42" s="33" t="s">
        <v>6</v>
      </c>
      <c r="B42" s="26" t="s">
        <v>22</v>
      </c>
      <c r="C42" s="12">
        <f>TRUNC(((1+1/3)/12),4)</f>
        <v>0.1111</v>
      </c>
      <c r="D42" s="13">
        <f>TRUNC($D$33*C42,2)</f>
        <v>181.7</v>
      </c>
    </row>
    <row r="43" spans="1:4" x14ac:dyDescent="0.2">
      <c r="A43" s="69" t="s">
        <v>16</v>
      </c>
      <c r="B43" s="69"/>
      <c r="C43" s="35">
        <f>SUM(C41:C42)</f>
        <v>0.19440000000000002</v>
      </c>
      <c r="D43" s="19">
        <f>SUM(D41:D42)</f>
        <v>317.92999999999995</v>
      </c>
    </row>
    <row r="46" spans="1:4" x14ac:dyDescent="0.2">
      <c r="A46" s="82" t="s">
        <v>23</v>
      </c>
      <c r="B46" s="82"/>
      <c r="C46" s="82"/>
      <c r="D46" s="82"/>
    </row>
    <row r="48" spans="1:4" x14ac:dyDescent="0.2">
      <c r="A48" s="27" t="s">
        <v>24</v>
      </c>
      <c r="B48" s="27" t="s">
        <v>25</v>
      </c>
      <c r="C48" s="27" t="s">
        <v>26</v>
      </c>
      <c r="D48" s="27" t="s">
        <v>3</v>
      </c>
    </row>
    <row r="49" spans="1:4" x14ac:dyDescent="0.2">
      <c r="A49" s="33" t="s">
        <v>4</v>
      </c>
      <c r="B49" s="26" t="s">
        <v>27</v>
      </c>
      <c r="C49" s="9">
        <v>0.2</v>
      </c>
      <c r="D49" s="13">
        <f>TRUNC(($D$33+$D$43)*C49,2)</f>
        <v>390.68</v>
      </c>
    </row>
    <row r="50" spans="1:4" x14ac:dyDescent="0.2">
      <c r="A50" s="33" t="s">
        <v>6</v>
      </c>
      <c r="B50" s="26" t="s">
        <v>28</v>
      </c>
      <c r="C50" s="9">
        <v>2.5000000000000001E-2</v>
      </c>
      <c r="D50" s="13">
        <f t="shared" ref="D50:D56" si="0">TRUNC(($D$33+$D$43)*C50,2)</f>
        <v>48.83</v>
      </c>
    </row>
    <row r="51" spans="1:4" x14ac:dyDescent="0.2">
      <c r="A51" s="33" t="s">
        <v>8</v>
      </c>
      <c r="B51" s="26" t="s">
        <v>29</v>
      </c>
      <c r="C51" s="16">
        <v>0.03</v>
      </c>
      <c r="D51" s="13">
        <f t="shared" si="0"/>
        <v>58.6</v>
      </c>
    </row>
    <row r="52" spans="1:4" x14ac:dyDescent="0.2">
      <c r="A52" s="33" t="s">
        <v>10</v>
      </c>
      <c r="B52" s="26" t="s">
        <v>30</v>
      </c>
      <c r="C52" s="9">
        <v>1.4999999999999999E-2</v>
      </c>
      <c r="D52" s="13">
        <f t="shared" si="0"/>
        <v>29.3</v>
      </c>
    </row>
    <row r="53" spans="1:4" x14ac:dyDescent="0.2">
      <c r="A53" s="33" t="s">
        <v>12</v>
      </c>
      <c r="B53" s="26" t="s">
        <v>31</v>
      </c>
      <c r="C53" s="9">
        <v>0.01</v>
      </c>
      <c r="D53" s="13">
        <f t="shared" si="0"/>
        <v>19.53</v>
      </c>
    </row>
    <row r="54" spans="1:4" x14ac:dyDescent="0.2">
      <c r="A54" s="33" t="s">
        <v>32</v>
      </c>
      <c r="B54" s="26" t="s">
        <v>33</v>
      </c>
      <c r="C54" s="9">
        <v>6.0000000000000001E-3</v>
      </c>
      <c r="D54" s="13">
        <f t="shared" si="0"/>
        <v>11.72</v>
      </c>
    </row>
    <row r="55" spans="1:4" x14ac:dyDescent="0.2">
      <c r="A55" s="33" t="s">
        <v>14</v>
      </c>
      <c r="B55" s="26" t="s">
        <v>34</v>
      </c>
      <c r="C55" s="9">
        <v>2E-3</v>
      </c>
      <c r="D55" s="13">
        <f t="shared" si="0"/>
        <v>3.9</v>
      </c>
    </row>
    <row r="56" spans="1:4" x14ac:dyDescent="0.2">
      <c r="A56" s="33" t="s">
        <v>35</v>
      </c>
      <c r="B56" s="26" t="s">
        <v>36</v>
      </c>
      <c r="C56" s="9">
        <v>0.08</v>
      </c>
      <c r="D56" s="13">
        <f t="shared" si="0"/>
        <v>156.27000000000001</v>
      </c>
    </row>
    <row r="57" spans="1:4" x14ac:dyDescent="0.2">
      <c r="A57" s="69" t="s">
        <v>37</v>
      </c>
      <c r="B57" s="69"/>
      <c r="C57" s="15">
        <f>SUM(C49:C56)</f>
        <v>0.36800000000000005</v>
      </c>
      <c r="D57" s="19">
        <f>SUM(D49:D56)</f>
        <v>718.82999999999993</v>
      </c>
    </row>
    <row r="60" spans="1:4" x14ac:dyDescent="0.2">
      <c r="A60" s="79" t="s">
        <v>38</v>
      </c>
      <c r="B60" s="79"/>
      <c r="C60" s="79"/>
      <c r="D60" s="79"/>
    </row>
    <row r="62" spans="1:4" x14ac:dyDescent="0.2">
      <c r="A62" s="27" t="s">
        <v>39</v>
      </c>
      <c r="B62" s="78" t="s">
        <v>40</v>
      </c>
      <c r="C62" s="78"/>
      <c r="D62" s="27" t="s">
        <v>3</v>
      </c>
    </row>
    <row r="63" spans="1:4" x14ac:dyDescent="0.2">
      <c r="A63" s="33" t="s">
        <v>4</v>
      </c>
      <c r="B63" s="70" t="s">
        <v>41</v>
      </c>
      <c r="C63" s="70"/>
      <c r="D63" s="13">
        <f>(22*2*4)-(D26*0.06)</f>
        <v>77.87</v>
      </c>
    </row>
    <row r="64" spans="1:4" x14ac:dyDescent="0.2">
      <c r="A64" s="33" t="s">
        <v>6</v>
      </c>
      <c r="B64" s="70" t="s">
        <v>42</v>
      </c>
      <c r="C64" s="70"/>
      <c r="D64" s="13">
        <f>22*13.1*0.8</f>
        <v>230.56</v>
      </c>
    </row>
    <row r="65" spans="1:5" x14ac:dyDescent="0.2">
      <c r="A65" s="33" t="s">
        <v>8</v>
      </c>
      <c r="B65" s="70" t="s">
        <v>151</v>
      </c>
      <c r="C65" s="70"/>
      <c r="D65" s="13">
        <v>110</v>
      </c>
    </row>
    <row r="66" spans="1:5" x14ac:dyDescent="0.2">
      <c r="A66" s="33" t="s">
        <v>10</v>
      </c>
      <c r="B66" s="70" t="s">
        <v>152</v>
      </c>
      <c r="C66" s="70"/>
      <c r="D66" s="13">
        <v>10</v>
      </c>
    </row>
    <row r="67" spans="1:5" x14ac:dyDescent="0.2">
      <c r="A67" s="36" t="s">
        <v>12</v>
      </c>
      <c r="B67" s="70" t="s">
        <v>153</v>
      </c>
      <c r="C67" s="70"/>
      <c r="D67" s="13">
        <v>3.26</v>
      </c>
    </row>
    <row r="68" spans="1:5" x14ac:dyDescent="0.2">
      <c r="A68" s="69" t="s">
        <v>16</v>
      </c>
      <c r="B68" s="69"/>
      <c r="C68" s="69"/>
      <c r="D68" s="19">
        <f>SUM(D63:D67)</f>
        <v>431.69</v>
      </c>
    </row>
    <row r="71" spans="1:5" x14ac:dyDescent="0.2">
      <c r="A71" s="79" t="s">
        <v>43</v>
      </c>
      <c r="B71" s="79"/>
      <c r="C71" s="79"/>
      <c r="D71" s="79"/>
    </row>
    <row r="73" spans="1:5" x14ac:dyDescent="0.2">
      <c r="A73" s="27">
        <v>2</v>
      </c>
      <c r="B73" s="78" t="s">
        <v>44</v>
      </c>
      <c r="C73" s="78"/>
      <c r="D73" s="27" t="s">
        <v>3</v>
      </c>
    </row>
    <row r="74" spans="1:5" x14ac:dyDescent="0.2">
      <c r="A74" s="33" t="s">
        <v>19</v>
      </c>
      <c r="B74" s="70" t="s">
        <v>20</v>
      </c>
      <c r="C74" s="70"/>
      <c r="D74" s="14">
        <f>D43</f>
        <v>317.92999999999995</v>
      </c>
    </row>
    <row r="75" spans="1:5" x14ac:dyDescent="0.2">
      <c r="A75" s="33" t="s">
        <v>24</v>
      </c>
      <c r="B75" s="70" t="s">
        <v>25</v>
      </c>
      <c r="C75" s="70"/>
      <c r="D75" s="14">
        <f>D57</f>
        <v>718.82999999999993</v>
      </c>
    </row>
    <row r="76" spans="1:5" x14ac:dyDescent="0.2">
      <c r="A76" s="33" t="s">
        <v>39</v>
      </c>
      <c r="B76" s="70" t="s">
        <v>40</v>
      </c>
      <c r="C76" s="70"/>
      <c r="D76" s="14">
        <f>D68</f>
        <v>431.69</v>
      </c>
    </row>
    <row r="77" spans="1:5" x14ac:dyDescent="0.2">
      <c r="A77" s="69" t="s">
        <v>16</v>
      </c>
      <c r="B77" s="69"/>
      <c r="C77" s="69"/>
      <c r="D77" s="19">
        <f>SUM(D74:D76)</f>
        <v>1468.4499999999998</v>
      </c>
    </row>
    <row r="78" spans="1:5" x14ac:dyDescent="0.2">
      <c r="A78" s="4"/>
      <c r="E78" s="18"/>
    </row>
    <row r="80" spans="1:5" x14ac:dyDescent="0.2">
      <c r="A80" s="72" t="s">
        <v>45</v>
      </c>
      <c r="B80" s="72"/>
      <c r="C80" s="72"/>
      <c r="D80" s="72"/>
      <c r="E80" s="17"/>
    </row>
    <row r="81" spans="1:5" ht="12.75" customHeight="1" x14ac:dyDescent="0.2">
      <c r="E81" s="18"/>
    </row>
    <row r="82" spans="1:5" x14ac:dyDescent="0.2">
      <c r="A82" s="27">
        <v>3</v>
      </c>
      <c r="B82" s="78" t="s">
        <v>46</v>
      </c>
      <c r="C82" s="78"/>
      <c r="D82" s="27" t="s">
        <v>3</v>
      </c>
    </row>
    <row r="83" spans="1:5" x14ac:dyDescent="0.2">
      <c r="A83" s="33" t="s">
        <v>4</v>
      </c>
      <c r="B83" s="10" t="s">
        <v>47</v>
      </c>
      <c r="C83" s="9">
        <f>TRUNC(((1/12)*5%),4)</f>
        <v>4.1000000000000003E-3</v>
      </c>
      <c r="D83" s="13">
        <f>TRUNC($D$33*C83,2)</f>
        <v>6.7</v>
      </c>
    </row>
    <row r="84" spans="1:5" x14ac:dyDescent="0.2">
      <c r="A84" s="33" t="s">
        <v>6</v>
      </c>
      <c r="B84" s="10" t="s">
        <v>48</v>
      </c>
      <c r="C84" s="9">
        <v>0.08</v>
      </c>
      <c r="D84" s="13">
        <f>TRUNC(D83*C84,2)</f>
        <v>0.53</v>
      </c>
    </row>
    <row r="85" spans="1:5" x14ac:dyDescent="0.2">
      <c r="A85" s="33" t="s">
        <v>8</v>
      </c>
      <c r="B85" s="10" t="s">
        <v>49</v>
      </c>
      <c r="C85" s="9">
        <f>TRUNC(8%*5%*50%,4)</f>
        <v>2E-3</v>
      </c>
      <c r="D85" s="13">
        <f>TRUNC($D$33*C85,2)</f>
        <v>3.27</v>
      </c>
    </row>
    <row r="86" spans="1:5" x14ac:dyDescent="0.2">
      <c r="A86" s="33" t="s">
        <v>10</v>
      </c>
      <c r="B86" s="10" t="s">
        <v>50</v>
      </c>
      <c r="C86" s="9">
        <f>TRUNC(((7/30)/12)*95%,4)</f>
        <v>1.84E-2</v>
      </c>
      <c r="D86" s="13">
        <f>TRUNC($D$33*C86,2)</f>
        <v>30.09</v>
      </c>
    </row>
    <row r="87" spans="1:5" ht="25.5" x14ac:dyDescent="0.2">
      <c r="A87" s="33" t="s">
        <v>12</v>
      </c>
      <c r="B87" s="10" t="s">
        <v>100</v>
      </c>
      <c r="C87" s="9">
        <f>C57</f>
        <v>0.36800000000000005</v>
      </c>
      <c r="D87" s="13">
        <f>TRUNC(D86*C87,2)</f>
        <v>11.07</v>
      </c>
    </row>
    <row r="88" spans="1:5" x14ac:dyDescent="0.2">
      <c r="A88" s="33" t="s">
        <v>32</v>
      </c>
      <c r="B88" s="10" t="s">
        <v>51</v>
      </c>
      <c r="C88" s="9">
        <f>TRUNC(8%*95%*50%,4)</f>
        <v>3.7999999999999999E-2</v>
      </c>
      <c r="D88" s="13">
        <f t="shared" ref="D88" si="1">TRUNC($D$33*C88,2)</f>
        <v>62.14</v>
      </c>
    </row>
    <row r="89" spans="1:5" x14ac:dyDescent="0.2">
      <c r="A89" s="76" t="s">
        <v>16</v>
      </c>
      <c r="B89" s="77"/>
      <c r="C89" s="80"/>
      <c r="D89" s="19">
        <f>SUM(D83:D88)</f>
        <v>113.80000000000001</v>
      </c>
    </row>
    <row r="92" spans="1:5" x14ac:dyDescent="0.2">
      <c r="A92" s="72" t="s">
        <v>52</v>
      </c>
      <c r="B92" s="72"/>
      <c r="C92" s="72"/>
      <c r="D92" s="72"/>
    </row>
    <row r="95" spans="1:5" x14ac:dyDescent="0.2">
      <c r="A95" s="79" t="s">
        <v>79</v>
      </c>
      <c r="B95" s="79"/>
      <c r="C95" s="79"/>
      <c r="D95" s="79"/>
    </row>
    <row r="96" spans="1:5" x14ac:dyDescent="0.2">
      <c r="A96" s="3"/>
    </row>
    <row r="97" spans="1:6" x14ac:dyDescent="0.2">
      <c r="A97" s="27" t="s">
        <v>53</v>
      </c>
      <c r="B97" s="78" t="s">
        <v>80</v>
      </c>
      <c r="C97" s="78"/>
      <c r="D97" s="27" t="s">
        <v>3</v>
      </c>
    </row>
    <row r="98" spans="1:6" x14ac:dyDescent="0.2">
      <c r="A98" s="33" t="s">
        <v>4</v>
      </c>
      <c r="B98" s="26" t="s">
        <v>81</v>
      </c>
      <c r="C98" s="9">
        <f>TRUNC(((1+1/3)/12)/12,4)</f>
        <v>9.1999999999999998E-3</v>
      </c>
      <c r="D98" s="13">
        <f>TRUNC(($D$33+$D$77+$D$89)*C98,2)</f>
        <v>29.6</v>
      </c>
    </row>
    <row r="99" spans="1:6" x14ac:dyDescent="0.2">
      <c r="A99" s="33" t="s">
        <v>6</v>
      </c>
      <c r="B99" s="26" t="s">
        <v>82</v>
      </c>
      <c r="C99" s="9">
        <f>TRUNC(((2/30)/12),4)</f>
        <v>5.4999999999999997E-3</v>
      </c>
      <c r="D99" s="13">
        <f t="shared" ref="D99:D103" si="2">TRUNC(($D$33+$D$77+$D$89)*C99,2)</f>
        <v>17.690000000000001</v>
      </c>
    </row>
    <row r="100" spans="1:6" x14ac:dyDescent="0.2">
      <c r="A100" s="33" t="s">
        <v>8</v>
      </c>
      <c r="B100" s="26" t="s">
        <v>83</v>
      </c>
      <c r="C100" s="9">
        <f>TRUNC(((5/30)/12)*2%,4)</f>
        <v>2.0000000000000001E-4</v>
      </c>
      <c r="D100" s="13">
        <f t="shared" si="2"/>
        <v>0.64</v>
      </c>
    </row>
    <row r="101" spans="1:6" x14ac:dyDescent="0.2">
      <c r="A101" s="33" t="s">
        <v>10</v>
      </c>
      <c r="B101" s="26" t="s">
        <v>84</v>
      </c>
      <c r="C101" s="9">
        <f>TRUNC(((15/30)/12)*8%,4)</f>
        <v>3.3E-3</v>
      </c>
      <c r="D101" s="13">
        <f t="shared" si="2"/>
        <v>10.61</v>
      </c>
    </row>
    <row r="102" spans="1:6" x14ac:dyDescent="0.2">
      <c r="A102" s="33" t="s">
        <v>12</v>
      </c>
      <c r="B102" s="26" t="s">
        <v>85</v>
      </c>
      <c r="C102" s="9">
        <f>((1+1/3)/12)*3%*(4/12)</f>
        <v>1.1111111111111109E-3</v>
      </c>
      <c r="D102" s="13">
        <f t="shared" si="2"/>
        <v>3.57</v>
      </c>
    </row>
    <row r="103" spans="1:6" x14ac:dyDescent="0.2">
      <c r="A103" s="33" t="s">
        <v>32</v>
      </c>
      <c r="B103" s="26" t="s">
        <v>86</v>
      </c>
      <c r="C103" s="9"/>
      <c r="D103" s="13">
        <f t="shared" si="2"/>
        <v>0</v>
      </c>
    </row>
    <row r="104" spans="1:6" x14ac:dyDescent="0.2">
      <c r="A104" s="69" t="s">
        <v>37</v>
      </c>
      <c r="B104" s="69"/>
      <c r="C104" s="69"/>
      <c r="D104" s="19">
        <f>SUM(D98:D103)</f>
        <v>62.110000000000007</v>
      </c>
      <c r="E104" s="17"/>
      <c r="F104" s="17"/>
    </row>
    <row r="107" spans="1:6" x14ac:dyDescent="0.2">
      <c r="A107" s="79" t="s">
        <v>87</v>
      </c>
      <c r="B107" s="79"/>
      <c r="C107" s="79"/>
      <c r="D107" s="79"/>
    </row>
    <row r="108" spans="1:6" x14ac:dyDescent="0.2">
      <c r="A108" s="3"/>
    </row>
    <row r="109" spans="1:6" x14ac:dyDescent="0.2">
      <c r="A109" s="27" t="s">
        <v>54</v>
      </c>
      <c r="B109" s="78" t="s">
        <v>88</v>
      </c>
      <c r="C109" s="78"/>
      <c r="D109" s="27" t="s">
        <v>3</v>
      </c>
    </row>
    <row r="110" spans="1:6" x14ac:dyDescent="0.2">
      <c r="A110" s="33" t="s">
        <v>4</v>
      </c>
      <c r="B110" s="73" t="s">
        <v>89</v>
      </c>
      <c r="C110" s="74"/>
      <c r="D110" s="13">
        <f>((D33+D77+D89)/220)*22*0</f>
        <v>0</v>
      </c>
    </row>
    <row r="111" spans="1:6" x14ac:dyDescent="0.2">
      <c r="A111" s="69" t="s">
        <v>16</v>
      </c>
      <c r="B111" s="69"/>
      <c r="C111" s="69"/>
      <c r="D111" s="19">
        <f>SUM(D110)</f>
        <v>0</v>
      </c>
    </row>
    <row r="114" spans="1:4" x14ac:dyDescent="0.2">
      <c r="A114" s="79" t="s">
        <v>55</v>
      </c>
      <c r="B114" s="79"/>
      <c r="C114" s="79"/>
      <c r="D114" s="79"/>
    </row>
    <row r="115" spans="1:4" x14ac:dyDescent="0.2">
      <c r="A115" s="3"/>
    </row>
    <row r="116" spans="1:4" x14ac:dyDescent="0.2">
      <c r="A116" s="27">
        <v>4</v>
      </c>
      <c r="B116" s="69" t="s">
        <v>56</v>
      </c>
      <c r="C116" s="69"/>
      <c r="D116" s="27" t="s">
        <v>3</v>
      </c>
    </row>
    <row r="117" spans="1:4" x14ac:dyDescent="0.2">
      <c r="A117" s="33" t="s">
        <v>53</v>
      </c>
      <c r="B117" s="70" t="s">
        <v>80</v>
      </c>
      <c r="C117" s="70"/>
      <c r="D117" s="14">
        <f>D104</f>
        <v>62.110000000000007</v>
      </c>
    </row>
    <row r="118" spans="1:4" x14ac:dyDescent="0.2">
      <c r="A118" s="33" t="s">
        <v>54</v>
      </c>
      <c r="B118" s="70" t="s">
        <v>88</v>
      </c>
      <c r="C118" s="70"/>
      <c r="D118" s="14">
        <f>D111</f>
        <v>0</v>
      </c>
    </row>
    <row r="119" spans="1:4" x14ac:dyDescent="0.2">
      <c r="A119" s="69" t="s">
        <v>16</v>
      </c>
      <c r="B119" s="69"/>
      <c r="C119" s="69"/>
      <c r="D119" s="19">
        <f>SUM(D117:D118)</f>
        <v>62.110000000000007</v>
      </c>
    </row>
    <row r="122" spans="1:4" x14ac:dyDescent="0.2">
      <c r="A122" s="72" t="s">
        <v>57</v>
      </c>
      <c r="B122" s="72"/>
      <c r="C122" s="72"/>
      <c r="D122" s="72"/>
    </row>
    <row r="124" spans="1:4" x14ac:dyDescent="0.2">
      <c r="A124" s="27">
        <v>5</v>
      </c>
      <c r="B124" s="75" t="s">
        <v>58</v>
      </c>
      <c r="C124" s="75"/>
      <c r="D124" s="27" t="s">
        <v>3</v>
      </c>
    </row>
    <row r="125" spans="1:4" x14ac:dyDescent="0.2">
      <c r="A125" s="33" t="s">
        <v>4</v>
      </c>
      <c r="B125" s="26" t="s">
        <v>59</v>
      </c>
      <c r="C125" s="26"/>
      <c r="D125" s="13">
        <v>36.229999999999997</v>
      </c>
    </row>
    <row r="126" spans="1:4" x14ac:dyDescent="0.2">
      <c r="A126" s="33" t="s">
        <v>6</v>
      </c>
      <c r="B126" s="26" t="s">
        <v>60</v>
      </c>
      <c r="C126" s="26"/>
      <c r="D126" s="13"/>
    </row>
    <row r="127" spans="1:4" x14ac:dyDescent="0.2">
      <c r="A127" s="33" t="s">
        <v>8</v>
      </c>
      <c r="B127" s="26" t="s">
        <v>61</v>
      </c>
      <c r="C127" s="26"/>
      <c r="D127" s="13"/>
    </row>
    <row r="128" spans="1:4" x14ac:dyDescent="0.2">
      <c r="A128" s="33" t="s">
        <v>10</v>
      </c>
      <c r="B128" s="26" t="s">
        <v>15</v>
      </c>
      <c r="C128" s="26"/>
      <c r="D128" s="13"/>
    </row>
    <row r="129" spans="1:4" x14ac:dyDescent="0.2">
      <c r="A129" s="69" t="s">
        <v>37</v>
      </c>
      <c r="B129" s="69"/>
      <c r="C129" s="69"/>
      <c r="D129" s="20">
        <f>SUM(D125:D128)</f>
        <v>36.229999999999997</v>
      </c>
    </row>
    <row r="132" spans="1:4" x14ac:dyDescent="0.2">
      <c r="A132" s="72" t="s">
        <v>62</v>
      </c>
      <c r="B132" s="72"/>
      <c r="C132" s="72"/>
      <c r="D132" s="72"/>
    </row>
    <row r="134" spans="1:4" x14ac:dyDescent="0.2">
      <c r="A134" s="27">
        <v>6</v>
      </c>
      <c r="B134" s="28" t="s">
        <v>63</v>
      </c>
      <c r="C134" s="27" t="s">
        <v>26</v>
      </c>
      <c r="D134" s="27" t="s">
        <v>3</v>
      </c>
    </row>
    <row r="135" spans="1:4" x14ac:dyDescent="0.2">
      <c r="A135" s="33" t="s">
        <v>4</v>
      </c>
      <c r="B135" s="26" t="s">
        <v>64</v>
      </c>
      <c r="C135" s="9">
        <v>0.05</v>
      </c>
      <c r="D135" s="14">
        <f>D155*C135</f>
        <v>165.80450000000002</v>
      </c>
    </row>
    <row r="136" spans="1:4" x14ac:dyDescent="0.2">
      <c r="A136" s="33" t="s">
        <v>6</v>
      </c>
      <c r="B136" s="26" t="s">
        <v>65</v>
      </c>
      <c r="C136" s="9">
        <v>0.06</v>
      </c>
      <c r="D136" s="13">
        <f>(D155+D135)*C136</f>
        <v>208.91367000000002</v>
      </c>
    </row>
    <row r="137" spans="1:4" x14ac:dyDescent="0.2">
      <c r="A137" s="33" t="s">
        <v>8</v>
      </c>
      <c r="B137" s="26" t="s">
        <v>66</v>
      </c>
      <c r="C137" s="12">
        <f>SUM(C138:C143)</f>
        <v>8.6499999999999994E-2</v>
      </c>
      <c r="D137" s="13">
        <f>(D155+D135+D136)*C137/(1-C137)</f>
        <v>349.48539321839081</v>
      </c>
    </row>
    <row r="138" spans="1:4" x14ac:dyDescent="0.2">
      <c r="A138" s="33"/>
      <c r="B138" s="26" t="s">
        <v>67</v>
      </c>
      <c r="C138" s="9"/>
      <c r="D138" s="14">
        <f>$D$157*C138</f>
        <v>0</v>
      </c>
    </row>
    <row r="139" spans="1:4" x14ac:dyDescent="0.2">
      <c r="A139" s="33"/>
      <c r="B139" s="26" t="s">
        <v>102</v>
      </c>
      <c r="C139" s="9">
        <v>6.4999999999999997E-3</v>
      </c>
      <c r="D139" s="14">
        <f t="shared" ref="D139:D143" si="3">$D$157*C139</f>
        <v>26.261908160919539</v>
      </c>
    </row>
    <row r="140" spans="1:4" x14ac:dyDescent="0.2">
      <c r="A140" s="33"/>
      <c r="B140" s="26" t="s">
        <v>103</v>
      </c>
      <c r="C140" s="9">
        <v>0.03</v>
      </c>
      <c r="D140" s="14">
        <f t="shared" si="3"/>
        <v>121.20880689655172</v>
      </c>
    </row>
    <row r="141" spans="1:4" x14ac:dyDescent="0.2">
      <c r="A141" s="33"/>
      <c r="B141" s="26" t="s">
        <v>68</v>
      </c>
      <c r="C141" s="33"/>
      <c r="D141" s="14">
        <f t="shared" si="3"/>
        <v>0</v>
      </c>
    </row>
    <row r="142" spans="1:4" x14ac:dyDescent="0.2">
      <c r="A142" s="33"/>
      <c r="B142" s="26" t="s">
        <v>69</v>
      </c>
      <c r="C142" s="9"/>
      <c r="D142" s="14">
        <f t="shared" si="3"/>
        <v>0</v>
      </c>
    </row>
    <row r="143" spans="1:4" x14ac:dyDescent="0.2">
      <c r="A143" s="33"/>
      <c r="B143" s="26" t="s">
        <v>104</v>
      </c>
      <c r="C143" s="9">
        <v>0.05</v>
      </c>
      <c r="D143" s="14">
        <f t="shared" si="3"/>
        <v>202.01467816091954</v>
      </c>
    </row>
    <row r="144" spans="1:4" ht="13.5" x14ac:dyDescent="0.2">
      <c r="A144" s="76" t="s">
        <v>37</v>
      </c>
      <c r="B144" s="77"/>
      <c r="C144" s="21">
        <f>(1+C136)*(1+C135)/(1-C137)-1</f>
        <v>0.21839080459770144</v>
      </c>
      <c r="D144" s="19">
        <f>SUM(D135:D137)</f>
        <v>724.20356321839085</v>
      </c>
    </row>
    <row r="147" spans="1:4" x14ac:dyDescent="0.2">
      <c r="A147" s="72" t="s">
        <v>70</v>
      </c>
      <c r="B147" s="72"/>
      <c r="C147" s="72"/>
      <c r="D147" s="72"/>
    </row>
    <row r="149" spans="1:4" x14ac:dyDescent="0.2">
      <c r="A149" s="27"/>
      <c r="B149" s="69" t="s">
        <v>71</v>
      </c>
      <c r="C149" s="69"/>
      <c r="D149" s="27" t="s">
        <v>3</v>
      </c>
    </row>
    <row r="150" spans="1:4" x14ac:dyDescent="0.2">
      <c r="A150" s="27" t="s">
        <v>4</v>
      </c>
      <c r="B150" s="70" t="s">
        <v>1</v>
      </c>
      <c r="C150" s="70"/>
      <c r="D150" s="22">
        <f>D33</f>
        <v>1635.5</v>
      </c>
    </row>
    <row r="151" spans="1:4" x14ac:dyDescent="0.2">
      <c r="A151" s="27" t="s">
        <v>6</v>
      </c>
      <c r="B151" s="70" t="s">
        <v>17</v>
      </c>
      <c r="C151" s="70"/>
      <c r="D151" s="22">
        <f>D77</f>
        <v>1468.4499999999998</v>
      </c>
    </row>
    <row r="152" spans="1:4" x14ac:dyDescent="0.2">
      <c r="A152" s="27" t="s">
        <v>8</v>
      </c>
      <c r="B152" s="70" t="s">
        <v>45</v>
      </c>
      <c r="C152" s="70"/>
      <c r="D152" s="22">
        <f>D89</f>
        <v>113.80000000000001</v>
      </c>
    </row>
    <row r="153" spans="1:4" x14ac:dyDescent="0.2">
      <c r="A153" s="27" t="s">
        <v>10</v>
      </c>
      <c r="B153" s="70" t="s">
        <v>52</v>
      </c>
      <c r="C153" s="70"/>
      <c r="D153" s="22">
        <f>D119</f>
        <v>62.110000000000007</v>
      </c>
    </row>
    <row r="154" spans="1:4" x14ac:dyDescent="0.2">
      <c r="A154" s="27" t="s">
        <v>12</v>
      </c>
      <c r="B154" s="70" t="s">
        <v>57</v>
      </c>
      <c r="C154" s="70"/>
      <c r="D154" s="22">
        <f>D129</f>
        <v>36.229999999999997</v>
      </c>
    </row>
    <row r="155" spans="1:4" x14ac:dyDescent="0.2">
      <c r="A155" s="69" t="s">
        <v>101</v>
      </c>
      <c r="B155" s="69"/>
      <c r="C155" s="69"/>
      <c r="D155" s="23">
        <f>SUM(D150:D154)</f>
        <v>3316.09</v>
      </c>
    </row>
    <row r="156" spans="1:4" x14ac:dyDescent="0.2">
      <c r="A156" s="27" t="s">
        <v>32</v>
      </c>
      <c r="B156" s="70" t="s">
        <v>72</v>
      </c>
      <c r="C156" s="70"/>
      <c r="D156" s="24">
        <f>D144</f>
        <v>724.20356321839085</v>
      </c>
    </row>
    <row r="157" spans="1:4" x14ac:dyDescent="0.2">
      <c r="A157" s="69" t="s">
        <v>73</v>
      </c>
      <c r="B157" s="69"/>
      <c r="C157" s="69"/>
      <c r="D157" s="23">
        <f>SUM(D155:D156)</f>
        <v>4040.2935632183908</v>
      </c>
    </row>
  </sheetData>
  <mergeCells count="72">
    <mergeCell ref="B153:C153"/>
    <mergeCell ref="B154:C154"/>
    <mergeCell ref="A155:C155"/>
    <mergeCell ref="B156:C156"/>
    <mergeCell ref="A157:C157"/>
    <mergeCell ref="B152:C152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51:C151"/>
    <mergeCell ref="B117:C117"/>
    <mergeCell ref="A89:C89"/>
    <mergeCell ref="A92:D92"/>
    <mergeCell ref="A95:D95"/>
    <mergeCell ref="B97:C97"/>
    <mergeCell ref="A104:C104"/>
    <mergeCell ref="A107:D107"/>
    <mergeCell ref="B109:C109"/>
    <mergeCell ref="B110:C110"/>
    <mergeCell ref="A111:C111"/>
    <mergeCell ref="A114:D114"/>
    <mergeCell ref="B116:C116"/>
    <mergeCell ref="B82:C82"/>
    <mergeCell ref="B64:C64"/>
    <mergeCell ref="B65:C65"/>
    <mergeCell ref="B66:C66"/>
    <mergeCell ref="A68:C68"/>
    <mergeCell ref="A71:D71"/>
    <mergeCell ref="B73:C73"/>
    <mergeCell ref="B74:C74"/>
    <mergeCell ref="B75:C75"/>
    <mergeCell ref="B76:C76"/>
    <mergeCell ref="A77:C77"/>
    <mergeCell ref="A80:D80"/>
    <mergeCell ref="B27:C27"/>
    <mergeCell ref="B28:C28"/>
    <mergeCell ref="B29:C29"/>
    <mergeCell ref="B63:C63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A15:D15"/>
    <mergeCell ref="B67:C67"/>
    <mergeCell ref="A1:D1"/>
    <mergeCell ref="A3:D3"/>
    <mergeCell ref="A10:D10"/>
    <mergeCell ref="A12:B12"/>
    <mergeCell ref="A13:B13"/>
    <mergeCell ref="B30:C30"/>
    <mergeCell ref="C17:D17"/>
    <mergeCell ref="C18:D18"/>
    <mergeCell ref="C19:D19"/>
    <mergeCell ref="C20:D20"/>
    <mergeCell ref="C21:D21"/>
    <mergeCell ref="A23:D23"/>
    <mergeCell ref="B25:C25"/>
    <mergeCell ref="B26:C2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22" zoomScale="115" zoomScaleNormal="115" workbookViewId="0">
      <selection activeCell="D67" sqref="D67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81" t="s">
        <v>0</v>
      </c>
      <c r="B1" s="81"/>
      <c r="C1" s="81"/>
      <c r="D1" s="81"/>
    </row>
    <row r="2" spans="1:4" ht="15.75" x14ac:dyDescent="0.25">
      <c r="A2" s="29"/>
      <c r="B2" s="29"/>
      <c r="C2" s="29"/>
      <c r="D2" s="29"/>
    </row>
    <row r="3" spans="1:4" x14ac:dyDescent="0.2">
      <c r="A3" s="71" t="s">
        <v>90</v>
      </c>
      <c r="B3" s="71"/>
      <c r="C3" s="71"/>
      <c r="D3" s="71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32" t="s">
        <v>91</v>
      </c>
      <c r="C5" s="30"/>
      <c r="D5" s="31"/>
    </row>
    <row r="6" spans="1:4" x14ac:dyDescent="0.2">
      <c r="A6" s="5" t="s">
        <v>6</v>
      </c>
      <c r="B6" s="32" t="s">
        <v>92</v>
      </c>
      <c r="C6" s="30"/>
      <c r="D6" s="31"/>
    </row>
    <row r="7" spans="1:4" x14ac:dyDescent="0.2">
      <c r="A7" s="5" t="s">
        <v>8</v>
      </c>
      <c r="B7" s="32" t="s">
        <v>93</v>
      </c>
      <c r="C7" s="30"/>
      <c r="D7" s="31"/>
    </row>
    <row r="8" spans="1:4" x14ac:dyDescent="0.2">
      <c r="A8" s="5" t="s">
        <v>10</v>
      </c>
      <c r="B8" s="32" t="s">
        <v>94</v>
      </c>
      <c r="C8" s="30"/>
      <c r="D8" s="31"/>
    </row>
    <row r="10" spans="1:4" x14ac:dyDescent="0.2">
      <c r="A10" s="71" t="s">
        <v>95</v>
      </c>
      <c r="B10" s="71"/>
      <c r="C10" s="71"/>
      <c r="D10" s="71"/>
    </row>
    <row r="11" spans="1:4" x14ac:dyDescent="0.2">
      <c r="A11" s="2"/>
      <c r="B11" s="2"/>
      <c r="C11" s="2"/>
      <c r="D11" s="2"/>
    </row>
    <row r="12" spans="1:4" ht="38.25" x14ac:dyDescent="0.2">
      <c r="A12" s="65" t="s">
        <v>96</v>
      </c>
      <c r="B12" s="65"/>
      <c r="C12" s="33" t="s">
        <v>97</v>
      </c>
      <c r="D12" s="34" t="s">
        <v>98</v>
      </c>
    </row>
    <row r="13" spans="1:4" x14ac:dyDescent="0.2">
      <c r="A13" s="66" t="s">
        <v>112</v>
      </c>
      <c r="B13" s="66"/>
      <c r="C13" s="40" t="s">
        <v>106</v>
      </c>
      <c r="D13" s="40" t="s">
        <v>107</v>
      </c>
    </row>
    <row r="15" spans="1:4" x14ac:dyDescent="0.2">
      <c r="A15" s="71" t="s">
        <v>74</v>
      </c>
      <c r="B15" s="71"/>
      <c r="C15" s="71"/>
      <c r="D15" s="71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67" t="s">
        <v>112</v>
      </c>
      <c r="D17" s="68"/>
    </row>
    <row r="18" spans="1:4" x14ac:dyDescent="0.2">
      <c r="A18" s="5">
        <v>2</v>
      </c>
      <c r="B18" s="5" t="s">
        <v>99</v>
      </c>
      <c r="C18" s="67" t="s">
        <v>159</v>
      </c>
      <c r="D18" s="68"/>
    </row>
    <row r="19" spans="1:4" x14ac:dyDescent="0.2">
      <c r="A19" s="5">
        <v>3</v>
      </c>
      <c r="B19" s="5" t="s">
        <v>76</v>
      </c>
      <c r="C19" s="67"/>
      <c r="D19" s="68"/>
    </row>
    <row r="20" spans="1:4" x14ac:dyDescent="0.2">
      <c r="A20" s="5">
        <v>4</v>
      </c>
      <c r="B20" s="5" t="s">
        <v>77</v>
      </c>
      <c r="C20" s="67"/>
      <c r="D20" s="68"/>
    </row>
    <row r="21" spans="1:4" x14ac:dyDescent="0.2">
      <c r="A21" s="5">
        <v>5</v>
      </c>
      <c r="B21" s="5" t="s">
        <v>78</v>
      </c>
      <c r="C21" s="67"/>
      <c r="D21" s="68"/>
    </row>
    <row r="23" spans="1:4" x14ac:dyDescent="0.2">
      <c r="A23" s="71" t="s">
        <v>1</v>
      </c>
      <c r="B23" s="71"/>
      <c r="C23" s="71"/>
      <c r="D23" s="71"/>
    </row>
    <row r="25" spans="1:4" x14ac:dyDescent="0.2">
      <c r="A25" s="27">
        <v>1</v>
      </c>
      <c r="B25" s="69" t="s">
        <v>2</v>
      </c>
      <c r="C25" s="69"/>
      <c r="D25" s="27" t="s">
        <v>3</v>
      </c>
    </row>
    <row r="26" spans="1:4" x14ac:dyDescent="0.2">
      <c r="A26" s="33" t="s">
        <v>4</v>
      </c>
      <c r="B26" s="70" t="s">
        <v>5</v>
      </c>
      <c r="C26" s="70"/>
      <c r="D26" s="13">
        <v>1436.39</v>
      </c>
    </row>
    <row r="27" spans="1:4" x14ac:dyDescent="0.2">
      <c r="A27" s="33" t="s">
        <v>6</v>
      </c>
      <c r="B27" s="70" t="s">
        <v>7</v>
      </c>
      <c r="C27" s="70"/>
      <c r="D27" s="13"/>
    </row>
    <row r="28" spans="1:4" x14ac:dyDescent="0.2">
      <c r="A28" s="33" t="s">
        <v>8</v>
      </c>
      <c r="B28" s="70" t="s">
        <v>9</v>
      </c>
      <c r="C28" s="70"/>
      <c r="D28" s="13"/>
    </row>
    <row r="29" spans="1:4" x14ac:dyDescent="0.2">
      <c r="A29" s="33" t="s">
        <v>10</v>
      </c>
      <c r="B29" s="70" t="s">
        <v>11</v>
      </c>
      <c r="C29" s="70"/>
      <c r="D29" s="13"/>
    </row>
    <row r="30" spans="1:4" x14ac:dyDescent="0.2">
      <c r="A30" s="33" t="s">
        <v>12</v>
      </c>
      <c r="B30" s="70" t="s">
        <v>13</v>
      </c>
      <c r="C30" s="70"/>
      <c r="D30" s="13"/>
    </row>
    <row r="31" spans="1:4" x14ac:dyDescent="0.2">
      <c r="A31" s="33"/>
      <c r="B31" s="70"/>
      <c r="C31" s="70"/>
      <c r="D31" s="13"/>
    </row>
    <row r="32" spans="1:4" x14ac:dyDescent="0.2">
      <c r="A32" s="33" t="s">
        <v>14</v>
      </c>
      <c r="B32" s="70" t="s">
        <v>15</v>
      </c>
      <c r="C32" s="70"/>
      <c r="D32" s="13"/>
    </row>
    <row r="33" spans="1:4" x14ac:dyDescent="0.2">
      <c r="A33" s="69" t="s">
        <v>16</v>
      </c>
      <c r="B33" s="69"/>
      <c r="C33" s="69"/>
      <c r="D33" s="20">
        <f>SUM(D26:D32)</f>
        <v>1436.39</v>
      </c>
    </row>
    <row r="36" spans="1:4" x14ac:dyDescent="0.2">
      <c r="A36" s="72" t="s">
        <v>17</v>
      </c>
      <c r="B36" s="72"/>
      <c r="C36" s="72"/>
      <c r="D36" s="72"/>
    </row>
    <row r="37" spans="1:4" x14ac:dyDescent="0.2">
      <c r="A37" s="3"/>
    </row>
    <row r="38" spans="1:4" x14ac:dyDescent="0.2">
      <c r="A38" s="79" t="s">
        <v>18</v>
      </c>
      <c r="B38" s="79"/>
      <c r="C38" s="79"/>
      <c r="D38" s="79"/>
    </row>
    <row r="40" spans="1:4" x14ac:dyDescent="0.2">
      <c r="A40" s="27" t="s">
        <v>19</v>
      </c>
      <c r="B40" s="69" t="s">
        <v>20</v>
      </c>
      <c r="C40" s="69"/>
      <c r="D40" s="27" t="s">
        <v>3</v>
      </c>
    </row>
    <row r="41" spans="1:4" x14ac:dyDescent="0.2">
      <c r="A41" s="33" t="s">
        <v>4</v>
      </c>
      <c r="B41" s="26" t="s">
        <v>21</v>
      </c>
      <c r="C41" s="12">
        <f>TRUNC(1/12,4)</f>
        <v>8.3299999999999999E-2</v>
      </c>
      <c r="D41" s="13">
        <f>TRUNC($D$33*C41,2)</f>
        <v>119.65</v>
      </c>
    </row>
    <row r="42" spans="1:4" x14ac:dyDescent="0.2">
      <c r="A42" s="33" t="s">
        <v>6</v>
      </c>
      <c r="B42" s="26" t="s">
        <v>22</v>
      </c>
      <c r="C42" s="12">
        <f>TRUNC(((1+1/3)/12),4)</f>
        <v>0.1111</v>
      </c>
      <c r="D42" s="13">
        <f>TRUNC($D$33*C42,2)</f>
        <v>159.58000000000001</v>
      </c>
    </row>
    <row r="43" spans="1:4" x14ac:dyDescent="0.2">
      <c r="A43" s="69" t="s">
        <v>16</v>
      </c>
      <c r="B43" s="69"/>
      <c r="C43" s="35">
        <f>SUM(C41:C42)</f>
        <v>0.19440000000000002</v>
      </c>
      <c r="D43" s="19">
        <f>SUM(D41:D42)</f>
        <v>279.23</v>
      </c>
    </row>
    <row r="46" spans="1:4" x14ac:dyDescent="0.2">
      <c r="A46" s="82" t="s">
        <v>23</v>
      </c>
      <c r="B46" s="82"/>
      <c r="C46" s="82"/>
      <c r="D46" s="82"/>
    </row>
    <row r="48" spans="1:4" x14ac:dyDescent="0.2">
      <c r="A48" s="27" t="s">
        <v>24</v>
      </c>
      <c r="B48" s="27" t="s">
        <v>25</v>
      </c>
      <c r="C48" s="27" t="s">
        <v>26</v>
      </c>
      <c r="D48" s="27" t="s">
        <v>3</v>
      </c>
    </row>
    <row r="49" spans="1:4" x14ac:dyDescent="0.2">
      <c r="A49" s="33" t="s">
        <v>4</v>
      </c>
      <c r="B49" s="26" t="s">
        <v>27</v>
      </c>
      <c r="C49" s="9">
        <v>0.2</v>
      </c>
      <c r="D49" s="13">
        <f>TRUNC(($D$33+$D$43)*C49,2)</f>
        <v>343.12</v>
      </c>
    </row>
    <row r="50" spans="1:4" x14ac:dyDescent="0.2">
      <c r="A50" s="33" t="s">
        <v>6</v>
      </c>
      <c r="B50" s="26" t="s">
        <v>28</v>
      </c>
      <c r="C50" s="9">
        <v>2.5000000000000001E-2</v>
      </c>
      <c r="D50" s="13">
        <f t="shared" ref="D50:D56" si="0">TRUNC(($D$33+$D$43)*C50,2)</f>
        <v>42.89</v>
      </c>
    </row>
    <row r="51" spans="1:4" x14ac:dyDescent="0.2">
      <c r="A51" s="33" t="s">
        <v>8</v>
      </c>
      <c r="B51" s="26" t="s">
        <v>29</v>
      </c>
      <c r="C51" s="16">
        <v>0.03</v>
      </c>
      <c r="D51" s="13">
        <f t="shared" si="0"/>
        <v>51.46</v>
      </c>
    </row>
    <row r="52" spans="1:4" x14ac:dyDescent="0.2">
      <c r="A52" s="33" t="s">
        <v>10</v>
      </c>
      <c r="B52" s="26" t="s">
        <v>30</v>
      </c>
      <c r="C52" s="9">
        <v>1.4999999999999999E-2</v>
      </c>
      <c r="D52" s="13">
        <f t="shared" si="0"/>
        <v>25.73</v>
      </c>
    </row>
    <row r="53" spans="1:4" x14ac:dyDescent="0.2">
      <c r="A53" s="33" t="s">
        <v>12</v>
      </c>
      <c r="B53" s="26" t="s">
        <v>31</v>
      </c>
      <c r="C53" s="9">
        <v>0.01</v>
      </c>
      <c r="D53" s="13">
        <f t="shared" si="0"/>
        <v>17.149999999999999</v>
      </c>
    </row>
    <row r="54" spans="1:4" x14ac:dyDescent="0.2">
      <c r="A54" s="33" t="s">
        <v>32</v>
      </c>
      <c r="B54" s="26" t="s">
        <v>33</v>
      </c>
      <c r="C54" s="9">
        <v>6.0000000000000001E-3</v>
      </c>
      <c r="D54" s="13">
        <f t="shared" si="0"/>
        <v>10.29</v>
      </c>
    </row>
    <row r="55" spans="1:4" x14ac:dyDescent="0.2">
      <c r="A55" s="33" t="s">
        <v>14</v>
      </c>
      <c r="B55" s="26" t="s">
        <v>34</v>
      </c>
      <c r="C55" s="9">
        <v>2E-3</v>
      </c>
      <c r="D55" s="13">
        <f t="shared" si="0"/>
        <v>3.43</v>
      </c>
    </row>
    <row r="56" spans="1:4" x14ac:dyDescent="0.2">
      <c r="A56" s="33" t="s">
        <v>35</v>
      </c>
      <c r="B56" s="26" t="s">
        <v>36</v>
      </c>
      <c r="C56" s="9">
        <v>0.08</v>
      </c>
      <c r="D56" s="13">
        <f t="shared" si="0"/>
        <v>137.24</v>
      </c>
    </row>
    <row r="57" spans="1:4" x14ac:dyDescent="0.2">
      <c r="A57" s="69" t="s">
        <v>37</v>
      </c>
      <c r="B57" s="69"/>
      <c r="C57" s="15">
        <f>SUM(C49:C56)</f>
        <v>0.36800000000000005</v>
      </c>
      <c r="D57" s="19">
        <f>SUM(D49:D56)</f>
        <v>631.30999999999995</v>
      </c>
    </row>
    <row r="60" spans="1:4" x14ac:dyDescent="0.2">
      <c r="A60" s="79" t="s">
        <v>38</v>
      </c>
      <c r="B60" s="79"/>
      <c r="C60" s="79"/>
      <c r="D60" s="79"/>
    </row>
    <row r="62" spans="1:4" x14ac:dyDescent="0.2">
      <c r="A62" s="27" t="s">
        <v>39</v>
      </c>
      <c r="B62" s="78" t="s">
        <v>40</v>
      </c>
      <c r="C62" s="78"/>
      <c r="D62" s="27" t="s">
        <v>3</v>
      </c>
    </row>
    <row r="63" spans="1:4" x14ac:dyDescent="0.2">
      <c r="A63" s="33" t="s">
        <v>4</v>
      </c>
      <c r="B63" s="70" t="s">
        <v>41</v>
      </c>
      <c r="C63" s="70"/>
      <c r="D63" s="13">
        <f>(22*2*4)-(D26*0.06)</f>
        <v>89.816599999999994</v>
      </c>
    </row>
    <row r="64" spans="1:4" x14ac:dyDescent="0.2">
      <c r="A64" s="33" t="s">
        <v>6</v>
      </c>
      <c r="B64" s="70" t="s">
        <v>42</v>
      </c>
      <c r="C64" s="70"/>
      <c r="D64" s="13">
        <f>22*13.1*0.8</f>
        <v>230.56</v>
      </c>
    </row>
    <row r="65" spans="1:5" x14ac:dyDescent="0.2">
      <c r="A65" s="33" t="s">
        <v>8</v>
      </c>
      <c r="B65" s="70" t="s">
        <v>151</v>
      </c>
      <c r="C65" s="70"/>
      <c r="D65" s="13">
        <v>110</v>
      </c>
    </row>
    <row r="66" spans="1:5" x14ac:dyDescent="0.2">
      <c r="A66" s="33" t="s">
        <v>10</v>
      </c>
      <c r="B66" s="70" t="s">
        <v>152</v>
      </c>
      <c r="C66" s="70"/>
      <c r="D66" s="13">
        <v>10</v>
      </c>
    </row>
    <row r="67" spans="1:5" x14ac:dyDescent="0.2">
      <c r="A67" s="36" t="s">
        <v>12</v>
      </c>
      <c r="B67" s="70" t="s">
        <v>153</v>
      </c>
      <c r="C67" s="70"/>
      <c r="D67" s="13">
        <v>3.26</v>
      </c>
    </row>
    <row r="68" spans="1:5" x14ac:dyDescent="0.2">
      <c r="A68" s="69" t="s">
        <v>16</v>
      </c>
      <c r="B68" s="69"/>
      <c r="C68" s="69"/>
      <c r="D68" s="19">
        <f>SUM(D63:D67)</f>
        <v>443.63659999999999</v>
      </c>
    </row>
    <row r="71" spans="1:5" x14ac:dyDescent="0.2">
      <c r="A71" s="79" t="s">
        <v>43</v>
      </c>
      <c r="B71" s="79"/>
      <c r="C71" s="79"/>
      <c r="D71" s="79"/>
    </row>
    <row r="73" spans="1:5" x14ac:dyDescent="0.2">
      <c r="A73" s="27">
        <v>2</v>
      </c>
      <c r="B73" s="78" t="s">
        <v>44</v>
      </c>
      <c r="C73" s="78"/>
      <c r="D73" s="27" t="s">
        <v>3</v>
      </c>
    </row>
    <row r="74" spans="1:5" x14ac:dyDescent="0.2">
      <c r="A74" s="33" t="s">
        <v>19</v>
      </c>
      <c r="B74" s="70" t="s">
        <v>20</v>
      </c>
      <c r="C74" s="70"/>
      <c r="D74" s="14">
        <f>D43</f>
        <v>279.23</v>
      </c>
    </row>
    <row r="75" spans="1:5" x14ac:dyDescent="0.2">
      <c r="A75" s="33" t="s">
        <v>24</v>
      </c>
      <c r="B75" s="70" t="s">
        <v>25</v>
      </c>
      <c r="C75" s="70"/>
      <c r="D75" s="14">
        <f>D57</f>
        <v>631.30999999999995</v>
      </c>
    </row>
    <row r="76" spans="1:5" x14ac:dyDescent="0.2">
      <c r="A76" s="33" t="s">
        <v>39</v>
      </c>
      <c r="B76" s="70" t="s">
        <v>40</v>
      </c>
      <c r="C76" s="70"/>
      <c r="D76" s="14">
        <f>D68</f>
        <v>443.63659999999999</v>
      </c>
    </row>
    <row r="77" spans="1:5" x14ac:dyDescent="0.2">
      <c r="A77" s="69" t="s">
        <v>16</v>
      </c>
      <c r="B77" s="69"/>
      <c r="C77" s="69"/>
      <c r="D77" s="19">
        <f>SUM(D74:D76)</f>
        <v>1354.1766</v>
      </c>
    </row>
    <row r="78" spans="1:5" x14ac:dyDescent="0.2">
      <c r="A78" s="4"/>
      <c r="E78" s="18"/>
    </row>
    <row r="80" spans="1:5" x14ac:dyDescent="0.2">
      <c r="A80" s="72" t="s">
        <v>45</v>
      </c>
      <c r="B80" s="72"/>
      <c r="C80" s="72"/>
      <c r="D80" s="72"/>
      <c r="E80" s="17"/>
    </row>
    <row r="81" spans="1:5" ht="12.75" customHeight="1" x14ac:dyDescent="0.2">
      <c r="E81" s="18"/>
    </row>
    <row r="82" spans="1:5" x14ac:dyDescent="0.2">
      <c r="A82" s="27">
        <v>3</v>
      </c>
      <c r="B82" s="78" t="s">
        <v>46</v>
      </c>
      <c r="C82" s="78"/>
      <c r="D82" s="27" t="s">
        <v>3</v>
      </c>
    </row>
    <row r="83" spans="1:5" x14ac:dyDescent="0.2">
      <c r="A83" s="33" t="s">
        <v>4</v>
      </c>
      <c r="B83" s="10" t="s">
        <v>47</v>
      </c>
      <c r="C83" s="9">
        <f>TRUNC(((1/12)*5%),4)</f>
        <v>4.1000000000000003E-3</v>
      </c>
      <c r="D83" s="13">
        <f>TRUNC($D$33*C83,2)</f>
        <v>5.88</v>
      </c>
    </row>
    <row r="84" spans="1:5" x14ac:dyDescent="0.2">
      <c r="A84" s="33" t="s">
        <v>6</v>
      </c>
      <c r="B84" s="10" t="s">
        <v>48</v>
      </c>
      <c r="C84" s="9">
        <v>0.08</v>
      </c>
      <c r="D84" s="13">
        <f>TRUNC(D83*C84,2)</f>
        <v>0.47</v>
      </c>
    </row>
    <row r="85" spans="1:5" x14ac:dyDescent="0.2">
      <c r="A85" s="33" t="s">
        <v>8</v>
      </c>
      <c r="B85" s="10" t="s">
        <v>49</v>
      </c>
      <c r="C85" s="9">
        <f>TRUNC(8%*5%*50%,4)</f>
        <v>2E-3</v>
      </c>
      <c r="D85" s="13">
        <f>TRUNC($D$33*C85,2)</f>
        <v>2.87</v>
      </c>
    </row>
    <row r="86" spans="1:5" x14ac:dyDescent="0.2">
      <c r="A86" s="33" t="s">
        <v>10</v>
      </c>
      <c r="B86" s="10" t="s">
        <v>50</v>
      </c>
      <c r="C86" s="9">
        <f>TRUNC(((7/30)/12)*95%,4)</f>
        <v>1.84E-2</v>
      </c>
      <c r="D86" s="13">
        <f>TRUNC($D$33*C86,2)</f>
        <v>26.42</v>
      </c>
    </row>
    <row r="87" spans="1:5" ht="25.5" x14ac:dyDescent="0.2">
      <c r="A87" s="33" t="s">
        <v>12</v>
      </c>
      <c r="B87" s="10" t="s">
        <v>100</v>
      </c>
      <c r="C87" s="9">
        <f>C57</f>
        <v>0.36800000000000005</v>
      </c>
      <c r="D87" s="13">
        <f>TRUNC(D86*C87,2)</f>
        <v>9.7200000000000006</v>
      </c>
    </row>
    <row r="88" spans="1:5" x14ac:dyDescent="0.2">
      <c r="A88" s="33" t="s">
        <v>32</v>
      </c>
      <c r="B88" s="10" t="s">
        <v>51</v>
      </c>
      <c r="C88" s="9">
        <f>TRUNC(8%*95%*50%,4)</f>
        <v>3.7999999999999999E-2</v>
      </c>
      <c r="D88" s="13">
        <f t="shared" ref="D88" si="1">TRUNC($D$33*C88,2)</f>
        <v>54.58</v>
      </c>
    </row>
    <row r="89" spans="1:5" x14ac:dyDescent="0.2">
      <c r="A89" s="76" t="s">
        <v>16</v>
      </c>
      <c r="B89" s="77"/>
      <c r="C89" s="80"/>
      <c r="D89" s="19">
        <f>SUM(D83:D88)</f>
        <v>99.94</v>
      </c>
    </row>
    <row r="92" spans="1:5" x14ac:dyDescent="0.2">
      <c r="A92" s="72" t="s">
        <v>52</v>
      </c>
      <c r="B92" s="72"/>
      <c r="C92" s="72"/>
      <c r="D92" s="72"/>
    </row>
    <row r="95" spans="1:5" x14ac:dyDescent="0.2">
      <c r="A95" s="79" t="s">
        <v>79</v>
      </c>
      <c r="B95" s="79"/>
      <c r="C95" s="79"/>
      <c r="D95" s="79"/>
    </row>
    <row r="96" spans="1:5" x14ac:dyDescent="0.2">
      <c r="A96" s="3"/>
    </row>
    <row r="97" spans="1:6" x14ac:dyDescent="0.2">
      <c r="A97" s="27" t="s">
        <v>53</v>
      </c>
      <c r="B97" s="78" t="s">
        <v>80</v>
      </c>
      <c r="C97" s="78"/>
      <c r="D97" s="27" t="s">
        <v>3</v>
      </c>
    </row>
    <row r="98" spans="1:6" x14ac:dyDescent="0.2">
      <c r="A98" s="33" t="s">
        <v>4</v>
      </c>
      <c r="B98" s="26" t="s">
        <v>81</v>
      </c>
      <c r="C98" s="9">
        <f>TRUNC(((1+1/3)/12)/12,4)</f>
        <v>9.1999999999999998E-3</v>
      </c>
      <c r="D98" s="13">
        <f>TRUNC(($D$33+$D$77+$D$89)*C98,2)</f>
        <v>26.59</v>
      </c>
    </row>
    <row r="99" spans="1:6" x14ac:dyDescent="0.2">
      <c r="A99" s="33" t="s">
        <v>6</v>
      </c>
      <c r="B99" s="26" t="s">
        <v>82</v>
      </c>
      <c r="C99" s="9">
        <f>TRUNC(((2/30)/12),4)</f>
        <v>5.4999999999999997E-3</v>
      </c>
      <c r="D99" s="13">
        <f t="shared" ref="D99:D103" si="2">TRUNC(($D$33+$D$77+$D$89)*C99,2)</f>
        <v>15.89</v>
      </c>
    </row>
    <row r="100" spans="1:6" x14ac:dyDescent="0.2">
      <c r="A100" s="33" t="s">
        <v>8</v>
      </c>
      <c r="B100" s="26" t="s">
        <v>83</v>
      </c>
      <c r="C100" s="9">
        <f>TRUNC(((5/30)/12)*2%,4)</f>
        <v>2.0000000000000001E-4</v>
      </c>
      <c r="D100" s="13">
        <f t="shared" si="2"/>
        <v>0.56999999999999995</v>
      </c>
    </row>
    <row r="101" spans="1:6" x14ac:dyDescent="0.2">
      <c r="A101" s="33" t="s">
        <v>10</v>
      </c>
      <c r="B101" s="26" t="s">
        <v>84</v>
      </c>
      <c r="C101" s="9">
        <f>TRUNC(((15/30)/12)*8%,4)</f>
        <v>3.3E-3</v>
      </c>
      <c r="D101" s="13">
        <f t="shared" si="2"/>
        <v>9.5299999999999994</v>
      </c>
    </row>
    <row r="102" spans="1:6" x14ac:dyDescent="0.2">
      <c r="A102" s="33" t="s">
        <v>12</v>
      </c>
      <c r="B102" s="26" t="s">
        <v>85</v>
      </c>
      <c r="C102" s="9">
        <f>((1+1/3)/12)*3%*(4/12)</f>
        <v>1.1111111111111109E-3</v>
      </c>
      <c r="D102" s="13">
        <f t="shared" si="2"/>
        <v>3.21</v>
      </c>
    </row>
    <row r="103" spans="1:6" x14ac:dyDescent="0.2">
      <c r="A103" s="33" t="s">
        <v>32</v>
      </c>
      <c r="B103" s="26" t="s">
        <v>86</v>
      </c>
      <c r="C103" s="9"/>
      <c r="D103" s="13">
        <f t="shared" si="2"/>
        <v>0</v>
      </c>
    </row>
    <row r="104" spans="1:6" x14ac:dyDescent="0.2">
      <c r="A104" s="69" t="s">
        <v>37</v>
      </c>
      <c r="B104" s="69"/>
      <c r="C104" s="69"/>
      <c r="D104" s="19">
        <f>SUM(D98:D103)</f>
        <v>55.790000000000006</v>
      </c>
      <c r="E104" s="17"/>
      <c r="F104" s="17"/>
    </row>
    <row r="107" spans="1:6" x14ac:dyDescent="0.2">
      <c r="A107" s="79" t="s">
        <v>87</v>
      </c>
      <c r="B107" s="79"/>
      <c r="C107" s="79"/>
      <c r="D107" s="79"/>
    </row>
    <row r="108" spans="1:6" x14ac:dyDescent="0.2">
      <c r="A108" s="3"/>
    </row>
    <row r="109" spans="1:6" x14ac:dyDescent="0.2">
      <c r="A109" s="27" t="s">
        <v>54</v>
      </c>
      <c r="B109" s="78" t="s">
        <v>88</v>
      </c>
      <c r="C109" s="78"/>
      <c r="D109" s="27" t="s">
        <v>3</v>
      </c>
    </row>
    <row r="110" spans="1:6" x14ac:dyDescent="0.2">
      <c r="A110" s="33" t="s">
        <v>4</v>
      </c>
      <c r="B110" s="73" t="s">
        <v>89</v>
      </c>
      <c r="C110" s="74"/>
      <c r="D110" s="13">
        <f>((D33+D77+D89)/220)*22*0</f>
        <v>0</v>
      </c>
    </row>
    <row r="111" spans="1:6" x14ac:dyDescent="0.2">
      <c r="A111" s="69" t="s">
        <v>16</v>
      </c>
      <c r="B111" s="69"/>
      <c r="C111" s="69"/>
      <c r="D111" s="19">
        <f>SUM(D110)</f>
        <v>0</v>
      </c>
    </row>
    <row r="114" spans="1:4" x14ac:dyDescent="0.2">
      <c r="A114" s="79" t="s">
        <v>55</v>
      </c>
      <c r="B114" s="79"/>
      <c r="C114" s="79"/>
      <c r="D114" s="79"/>
    </row>
    <row r="115" spans="1:4" x14ac:dyDescent="0.2">
      <c r="A115" s="3"/>
    </row>
    <row r="116" spans="1:4" x14ac:dyDescent="0.2">
      <c r="A116" s="27">
        <v>4</v>
      </c>
      <c r="B116" s="69" t="s">
        <v>56</v>
      </c>
      <c r="C116" s="69"/>
      <c r="D116" s="27" t="s">
        <v>3</v>
      </c>
    </row>
    <row r="117" spans="1:4" x14ac:dyDescent="0.2">
      <c r="A117" s="33" t="s">
        <v>53</v>
      </c>
      <c r="B117" s="70" t="s">
        <v>80</v>
      </c>
      <c r="C117" s="70"/>
      <c r="D117" s="14">
        <f>D104</f>
        <v>55.790000000000006</v>
      </c>
    </row>
    <row r="118" spans="1:4" x14ac:dyDescent="0.2">
      <c r="A118" s="33" t="s">
        <v>54</v>
      </c>
      <c r="B118" s="70" t="s">
        <v>88</v>
      </c>
      <c r="C118" s="70"/>
      <c r="D118" s="14">
        <f>D111</f>
        <v>0</v>
      </c>
    </row>
    <row r="119" spans="1:4" x14ac:dyDescent="0.2">
      <c r="A119" s="69" t="s">
        <v>16</v>
      </c>
      <c r="B119" s="69"/>
      <c r="C119" s="69"/>
      <c r="D119" s="19">
        <f>SUM(D117:D118)</f>
        <v>55.790000000000006</v>
      </c>
    </row>
    <row r="122" spans="1:4" x14ac:dyDescent="0.2">
      <c r="A122" s="72" t="s">
        <v>57</v>
      </c>
      <c r="B122" s="72"/>
      <c r="C122" s="72"/>
      <c r="D122" s="72"/>
    </row>
    <row r="124" spans="1:4" x14ac:dyDescent="0.2">
      <c r="A124" s="27">
        <v>5</v>
      </c>
      <c r="B124" s="75" t="s">
        <v>58</v>
      </c>
      <c r="C124" s="75"/>
      <c r="D124" s="27" t="s">
        <v>3</v>
      </c>
    </row>
    <row r="125" spans="1:4" x14ac:dyDescent="0.2">
      <c r="A125" s="33" t="s">
        <v>4</v>
      </c>
      <c r="B125" s="26" t="s">
        <v>59</v>
      </c>
      <c r="C125" s="26"/>
      <c r="D125" s="13">
        <v>36.229999999999997</v>
      </c>
    </row>
    <row r="126" spans="1:4" x14ac:dyDescent="0.2">
      <c r="A126" s="33" t="s">
        <v>6</v>
      </c>
      <c r="B126" s="26" t="s">
        <v>60</v>
      </c>
      <c r="C126" s="26"/>
      <c r="D126" s="13"/>
    </row>
    <row r="127" spans="1:4" x14ac:dyDescent="0.2">
      <c r="A127" s="33" t="s">
        <v>8</v>
      </c>
      <c r="B127" s="26" t="s">
        <v>61</v>
      </c>
      <c r="C127" s="26"/>
      <c r="D127" s="13"/>
    </row>
    <row r="128" spans="1:4" x14ac:dyDescent="0.2">
      <c r="A128" s="33" t="s">
        <v>10</v>
      </c>
      <c r="B128" s="26" t="s">
        <v>15</v>
      </c>
      <c r="C128" s="26"/>
      <c r="D128" s="13"/>
    </row>
    <row r="129" spans="1:4" x14ac:dyDescent="0.2">
      <c r="A129" s="69" t="s">
        <v>37</v>
      </c>
      <c r="B129" s="69"/>
      <c r="C129" s="69"/>
      <c r="D129" s="20">
        <f>SUM(D125:D128)</f>
        <v>36.229999999999997</v>
      </c>
    </row>
    <row r="132" spans="1:4" x14ac:dyDescent="0.2">
      <c r="A132" s="72" t="s">
        <v>62</v>
      </c>
      <c r="B132" s="72"/>
      <c r="C132" s="72"/>
      <c r="D132" s="72"/>
    </row>
    <row r="134" spans="1:4" x14ac:dyDescent="0.2">
      <c r="A134" s="27">
        <v>6</v>
      </c>
      <c r="B134" s="28" t="s">
        <v>63</v>
      </c>
      <c r="C134" s="27" t="s">
        <v>26</v>
      </c>
      <c r="D134" s="27" t="s">
        <v>3</v>
      </c>
    </row>
    <row r="135" spans="1:4" x14ac:dyDescent="0.2">
      <c r="A135" s="33" t="s">
        <v>4</v>
      </c>
      <c r="B135" s="26" t="s">
        <v>64</v>
      </c>
      <c r="C135" s="9">
        <v>0.05</v>
      </c>
      <c r="D135" s="14">
        <f>D155*C135</f>
        <v>149.12633000000002</v>
      </c>
    </row>
    <row r="136" spans="1:4" x14ac:dyDescent="0.2">
      <c r="A136" s="33" t="s">
        <v>6</v>
      </c>
      <c r="B136" s="26" t="s">
        <v>65</v>
      </c>
      <c r="C136" s="9">
        <v>0.06</v>
      </c>
      <c r="D136" s="13">
        <f>(D155+D135)*C136</f>
        <v>187.89917579999999</v>
      </c>
    </row>
    <row r="137" spans="1:4" x14ac:dyDescent="0.2">
      <c r="A137" s="33" t="s">
        <v>8</v>
      </c>
      <c r="B137" s="26" t="s">
        <v>66</v>
      </c>
      <c r="C137" s="12">
        <f>SUM(C138:C143)</f>
        <v>8.6499999999999994E-2</v>
      </c>
      <c r="D137" s="13">
        <f>(D155+D135+D136)*C137/(1-C137)</f>
        <v>314.33087810804602</v>
      </c>
    </row>
    <row r="138" spans="1:4" x14ac:dyDescent="0.2">
      <c r="A138" s="33"/>
      <c r="B138" s="26" t="s">
        <v>67</v>
      </c>
      <c r="C138" s="9"/>
      <c r="D138" s="14">
        <f>$D$157*C138</f>
        <v>0</v>
      </c>
    </row>
    <row r="139" spans="1:4" x14ac:dyDescent="0.2">
      <c r="A139" s="33"/>
      <c r="B139" s="26" t="s">
        <v>102</v>
      </c>
      <c r="C139" s="9">
        <v>6.4999999999999997E-3</v>
      </c>
      <c r="D139" s="14">
        <f t="shared" ref="D139:D143" si="3">$D$157*C139</f>
        <v>23.620239395402301</v>
      </c>
    </row>
    <row r="140" spans="1:4" x14ac:dyDescent="0.2">
      <c r="A140" s="33"/>
      <c r="B140" s="26" t="s">
        <v>103</v>
      </c>
      <c r="C140" s="9">
        <v>0.03</v>
      </c>
      <c r="D140" s="14">
        <f t="shared" si="3"/>
        <v>109.01648951724138</v>
      </c>
    </row>
    <row r="141" spans="1:4" x14ac:dyDescent="0.2">
      <c r="A141" s="33"/>
      <c r="B141" s="26" t="s">
        <v>68</v>
      </c>
      <c r="C141" s="33"/>
      <c r="D141" s="14">
        <f t="shared" si="3"/>
        <v>0</v>
      </c>
    </row>
    <row r="142" spans="1:4" x14ac:dyDescent="0.2">
      <c r="A142" s="33"/>
      <c r="B142" s="26" t="s">
        <v>69</v>
      </c>
      <c r="C142" s="9"/>
      <c r="D142" s="14">
        <f t="shared" si="3"/>
        <v>0</v>
      </c>
    </row>
    <row r="143" spans="1:4" x14ac:dyDescent="0.2">
      <c r="A143" s="33"/>
      <c r="B143" s="26" t="s">
        <v>104</v>
      </c>
      <c r="C143" s="9">
        <v>0.05</v>
      </c>
      <c r="D143" s="14">
        <f t="shared" si="3"/>
        <v>181.69414919540233</v>
      </c>
    </row>
    <row r="144" spans="1:4" ht="13.5" x14ac:dyDescent="0.2">
      <c r="A144" s="76" t="s">
        <v>37</v>
      </c>
      <c r="B144" s="77"/>
      <c r="C144" s="21">
        <f>(1+C136)*(1+C135)/(1-C137)-1</f>
        <v>0.21839080459770144</v>
      </c>
      <c r="D144" s="19">
        <f>SUM(D135:D137)</f>
        <v>651.35638390804604</v>
      </c>
    </row>
    <row r="147" spans="1:4" x14ac:dyDescent="0.2">
      <c r="A147" s="72" t="s">
        <v>70</v>
      </c>
      <c r="B147" s="72"/>
      <c r="C147" s="72"/>
      <c r="D147" s="72"/>
    </row>
    <row r="149" spans="1:4" x14ac:dyDescent="0.2">
      <c r="A149" s="27"/>
      <c r="B149" s="69" t="s">
        <v>71</v>
      </c>
      <c r="C149" s="69"/>
      <c r="D149" s="27" t="s">
        <v>3</v>
      </c>
    </row>
    <row r="150" spans="1:4" x14ac:dyDescent="0.2">
      <c r="A150" s="27" t="s">
        <v>4</v>
      </c>
      <c r="B150" s="70" t="s">
        <v>1</v>
      </c>
      <c r="C150" s="70"/>
      <c r="D150" s="22">
        <f>D33</f>
        <v>1436.39</v>
      </c>
    </row>
    <row r="151" spans="1:4" x14ac:dyDescent="0.2">
      <c r="A151" s="27" t="s">
        <v>6</v>
      </c>
      <c r="B151" s="70" t="s">
        <v>17</v>
      </c>
      <c r="C151" s="70"/>
      <c r="D151" s="22">
        <f>D77</f>
        <v>1354.1766</v>
      </c>
    </row>
    <row r="152" spans="1:4" x14ac:dyDescent="0.2">
      <c r="A152" s="27" t="s">
        <v>8</v>
      </c>
      <c r="B152" s="70" t="s">
        <v>45</v>
      </c>
      <c r="C152" s="70"/>
      <c r="D152" s="22">
        <f>D89</f>
        <v>99.94</v>
      </c>
    </row>
    <row r="153" spans="1:4" x14ac:dyDescent="0.2">
      <c r="A153" s="27" t="s">
        <v>10</v>
      </c>
      <c r="B153" s="70" t="s">
        <v>52</v>
      </c>
      <c r="C153" s="70"/>
      <c r="D153" s="22">
        <f>D119</f>
        <v>55.790000000000006</v>
      </c>
    </row>
    <row r="154" spans="1:4" x14ac:dyDescent="0.2">
      <c r="A154" s="27" t="s">
        <v>12</v>
      </c>
      <c r="B154" s="70" t="s">
        <v>57</v>
      </c>
      <c r="C154" s="70"/>
      <c r="D154" s="22">
        <f>D129</f>
        <v>36.229999999999997</v>
      </c>
    </row>
    <row r="155" spans="1:4" x14ac:dyDescent="0.2">
      <c r="A155" s="69" t="s">
        <v>101</v>
      </c>
      <c r="B155" s="69"/>
      <c r="C155" s="69"/>
      <c r="D155" s="23">
        <f>SUM(D150:D154)</f>
        <v>2982.5266000000001</v>
      </c>
    </row>
    <row r="156" spans="1:4" x14ac:dyDescent="0.2">
      <c r="A156" s="27" t="s">
        <v>32</v>
      </c>
      <c r="B156" s="70" t="s">
        <v>72</v>
      </c>
      <c r="C156" s="70"/>
      <c r="D156" s="24">
        <f>D144</f>
        <v>651.35638390804604</v>
      </c>
    </row>
    <row r="157" spans="1:4" x14ac:dyDescent="0.2">
      <c r="A157" s="69" t="s">
        <v>73</v>
      </c>
      <c r="B157" s="69"/>
      <c r="C157" s="69"/>
      <c r="D157" s="23">
        <f>SUM(D155:D156)</f>
        <v>3633.8829839080463</v>
      </c>
    </row>
  </sheetData>
  <mergeCells count="72">
    <mergeCell ref="B153:C153"/>
    <mergeCell ref="B154:C154"/>
    <mergeCell ref="A155:C155"/>
    <mergeCell ref="B156:C156"/>
    <mergeCell ref="A157:C157"/>
    <mergeCell ref="B152:C152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51:C151"/>
    <mergeCell ref="B117:C117"/>
    <mergeCell ref="A89:C89"/>
    <mergeCell ref="A92:D92"/>
    <mergeCell ref="A95:D95"/>
    <mergeCell ref="B97:C97"/>
    <mergeCell ref="A104:C104"/>
    <mergeCell ref="A107:D107"/>
    <mergeCell ref="B109:C109"/>
    <mergeCell ref="B110:C110"/>
    <mergeCell ref="A111:C111"/>
    <mergeCell ref="A114:D114"/>
    <mergeCell ref="B116:C116"/>
    <mergeCell ref="B82:C82"/>
    <mergeCell ref="B64:C64"/>
    <mergeCell ref="B65:C65"/>
    <mergeCell ref="B66:C66"/>
    <mergeCell ref="A68:C68"/>
    <mergeCell ref="A71:D71"/>
    <mergeCell ref="B73:C73"/>
    <mergeCell ref="B74:C74"/>
    <mergeCell ref="B75:C75"/>
    <mergeCell ref="B76:C76"/>
    <mergeCell ref="A77:C77"/>
    <mergeCell ref="A80:D80"/>
    <mergeCell ref="B27:C27"/>
    <mergeCell ref="B28:C28"/>
    <mergeCell ref="B29:C29"/>
    <mergeCell ref="B63:C63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A15:D15"/>
    <mergeCell ref="B67:C67"/>
    <mergeCell ref="A1:D1"/>
    <mergeCell ref="A3:D3"/>
    <mergeCell ref="A10:D10"/>
    <mergeCell ref="A12:B12"/>
    <mergeCell ref="A13:B13"/>
    <mergeCell ref="B30:C30"/>
    <mergeCell ref="C17:D17"/>
    <mergeCell ref="C18:D18"/>
    <mergeCell ref="C19:D19"/>
    <mergeCell ref="C20:D20"/>
    <mergeCell ref="C21:D21"/>
    <mergeCell ref="A23:D23"/>
    <mergeCell ref="B25:C25"/>
    <mergeCell ref="B26:C2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19" zoomScale="115" zoomScaleNormal="115" workbookViewId="0">
      <selection activeCell="D67" sqref="D67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81" t="s">
        <v>0</v>
      </c>
      <c r="B1" s="81"/>
      <c r="C1" s="81"/>
      <c r="D1" s="81"/>
    </row>
    <row r="2" spans="1:4" ht="15.75" x14ac:dyDescent="0.25">
      <c r="A2" s="29"/>
      <c r="B2" s="29"/>
      <c r="C2" s="29"/>
      <c r="D2" s="29"/>
    </row>
    <row r="3" spans="1:4" x14ac:dyDescent="0.2">
      <c r="A3" s="71" t="s">
        <v>90</v>
      </c>
      <c r="B3" s="71"/>
      <c r="C3" s="71"/>
      <c r="D3" s="71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32" t="s">
        <v>91</v>
      </c>
      <c r="C5" s="30"/>
      <c r="D5" s="31"/>
    </row>
    <row r="6" spans="1:4" x14ac:dyDescent="0.2">
      <c r="A6" s="5" t="s">
        <v>6</v>
      </c>
      <c r="B6" s="32" t="s">
        <v>92</v>
      </c>
      <c r="C6" s="30"/>
      <c r="D6" s="31"/>
    </row>
    <row r="7" spans="1:4" x14ac:dyDescent="0.2">
      <c r="A7" s="5" t="s">
        <v>8</v>
      </c>
      <c r="B7" s="32" t="s">
        <v>93</v>
      </c>
      <c r="C7" s="30"/>
      <c r="D7" s="31"/>
    </row>
    <row r="8" spans="1:4" x14ac:dyDescent="0.2">
      <c r="A8" s="5" t="s">
        <v>10</v>
      </c>
      <c r="B8" s="32" t="s">
        <v>94</v>
      </c>
      <c r="C8" s="30"/>
      <c r="D8" s="31"/>
    </row>
    <row r="10" spans="1:4" x14ac:dyDescent="0.2">
      <c r="A10" s="71" t="s">
        <v>95</v>
      </c>
      <c r="B10" s="71"/>
      <c r="C10" s="71"/>
      <c r="D10" s="71"/>
    </row>
    <row r="11" spans="1:4" x14ac:dyDescent="0.2">
      <c r="A11" s="2"/>
      <c r="B11" s="2"/>
      <c r="C11" s="2"/>
      <c r="D11" s="2"/>
    </row>
    <row r="12" spans="1:4" ht="38.25" x14ac:dyDescent="0.2">
      <c r="A12" s="65" t="s">
        <v>96</v>
      </c>
      <c r="B12" s="65"/>
      <c r="C12" s="33" t="s">
        <v>97</v>
      </c>
      <c r="D12" s="34" t="s">
        <v>98</v>
      </c>
    </row>
    <row r="13" spans="1:4" x14ac:dyDescent="0.2">
      <c r="A13" s="66" t="s">
        <v>113</v>
      </c>
      <c r="B13" s="66"/>
      <c r="C13" s="40" t="s">
        <v>106</v>
      </c>
      <c r="D13" s="40" t="s">
        <v>107</v>
      </c>
    </row>
    <row r="15" spans="1:4" x14ac:dyDescent="0.2">
      <c r="A15" s="71" t="s">
        <v>74</v>
      </c>
      <c r="B15" s="71"/>
      <c r="C15" s="71"/>
      <c r="D15" s="71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67" t="s">
        <v>108</v>
      </c>
      <c r="D17" s="68"/>
    </row>
    <row r="18" spans="1:4" x14ac:dyDescent="0.2">
      <c r="A18" s="5">
        <v>2</v>
      </c>
      <c r="B18" s="5" t="s">
        <v>99</v>
      </c>
      <c r="C18" s="67" t="s">
        <v>155</v>
      </c>
      <c r="D18" s="68"/>
    </row>
    <row r="19" spans="1:4" x14ac:dyDescent="0.2">
      <c r="A19" s="5">
        <v>3</v>
      </c>
      <c r="B19" s="5" t="s">
        <v>76</v>
      </c>
      <c r="C19" s="67"/>
      <c r="D19" s="68"/>
    </row>
    <row r="20" spans="1:4" x14ac:dyDescent="0.2">
      <c r="A20" s="5">
        <v>4</v>
      </c>
      <c r="B20" s="5" t="s">
        <v>77</v>
      </c>
      <c r="C20" s="67"/>
      <c r="D20" s="68"/>
    </row>
    <row r="21" spans="1:4" x14ac:dyDescent="0.2">
      <c r="A21" s="5">
        <v>5</v>
      </c>
      <c r="B21" s="5" t="s">
        <v>78</v>
      </c>
      <c r="C21" s="67"/>
      <c r="D21" s="68"/>
    </row>
    <row r="23" spans="1:4" x14ac:dyDescent="0.2">
      <c r="A23" s="71" t="s">
        <v>1</v>
      </c>
      <c r="B23" s="71"/>
      <c r="C23" s="71"/>
      <c r="D23" s="71"/>
    </row>
    <row r="25" spans="1:4" x14ac:dyDescent="0.2">
      <c r="A25" s="27">
        <v>1</v>
      </c>
      <c r="B25" s="69" t="s">
        <v>2</v>
      </c>
      <c r="C25" s="69"/>
      <c r="D25" s="27" t="s">
        <v>3</v>
      </c>
    </row>
    <row r="26" spans="1:4" x14ac:dyDescent="0.2">
      <c r="A26" s="33" t="s">
        <v>4</v>
      </c>
      <c r="B26" s="70" t="s">
        <v>5</v>
      </c>
      <c r="C26" s="70"/>
      <c r="D26" s="13">
        <v>1059.23</v>
      </c>
    </row>
    <row r="27" spans="1:4" x14ac:dyDescent="0.2">
      <c r="A27" s="33" t="s">
        <v>6</v>
      </c>
      <c r="B27" s="70" t="s">
        <v>7</v>
      </c>
      <c r="C27" s="70"/>
      <c r="D27" s="13"/>
    </row>
    <row r="28" spans="1:4" x14ac:dyDescent="0.2">
      <c r="A28" s="33" t="s">
        <v>8</v>
      </c>
      <c r="B28" s="70" t="s">
        <v>9</v>
      </c>
      <c r="C28" s="70"/>
      <c r="D28" s="13"/>
    </row>
    <row r="29" spans="1:4" x14ac:dyDescent="0.2">
      <c r="A29" s="33" t="s">
        <v>10</v>
      </c>
      <c r="B29" s="70" t="s">
        <v>11</v>
      </c>
      <c r="C29" s="70"/>
      <c r="D29" s="13"/>
    </row>
    <row r="30" spans="1:4" x14ac:dyDescent="0.2">
      <c r="A30" s="33" t="s">
        <v>12</v>
      </c>
      <c r="B30" s="70" t="s">
        <v>13</v>
      </c>
      <c r="C30" s="70"/>
      <c r="D30" s="13"/>
    </row>
    <row r="31" spans="1:4" x14ac:dyDescent="0.2">
      <c r="A31" s="33"/>
      <c r="B31" s="70"/>
      <c r="C31" s="70"/>
      <c r="D31" s="13"/>
    </row>
    <row r="32" spans="1:4" x14ac:dyDescent="0.2">
      <c r="A32" s="33" t="s">
        <v>14</v>
      </c>
      <c r="B32" s="70" t="s">
        <v>15</v>
      </c>
      <c r="C32" s="70"/>
      <c r="D32" s="13"/>
    </row>
    <row r="33" spans="1:4" x14ac:dyDescent="0.2">
      <c r="A33" s="69" t="s">
        <v>16</v>
      </c>
      <c r="B33" s="69"/>
      <c r="C33" s="69"/>
      <c r="D33" s="20">
        <f>SUM(D26:D32)</f>
        <v>1059.23</v>
      </c>
    </row>
    <row r="36" spans="1:4" x14ac:dyDescent="0.2">
      <c r="A36" s="72" t="s">
        <v>17</v>
      </c>
      <c r="B36" s="72"/>
      <c r="C36" s="72"/>
      <c r="D36" s="72"/>
    </row>
    <row r="37" spans="1:4" x14ac:dyDescent="0.2">
      <c r="A37" s="3"/>
    </row>
    <row r="38" spans="1:4" x14ac:dyDescent="0.2">
      <c r="A38" s="79" t="s">
        <v>18</v>
      </c>
      <c r="B38" s="79"/>
      <c r="C38" s="79"/>
      <c r="D38" s="79"/>
    </row>
    <row r="40" spans="1:4" x14ac:dyDescent="0.2">
      <c r="A40" s="27" t="s">
        <v>19</v>
      </c>
      <c r="B40" s="69" t="s">
        <v>20</v>
      </c>
      <c r="C40" s="69"/>
      <c r="D40" s="27" t="s">
        <v>3</v>
      </c>
    </row>
    <row r="41" spans="1:4" x14ac:dyDescent="0.2">
      <c r="A41" s="33" t="s">
        <v>4</v>
      </c>
      <c r="B41" s="26" t="s">
        <v>21</v>
      </c>
      <c r="C41" s="12">
        <f>TRUNC(1/12,4)</f>
        <v>8.3299999999999999E-2</v>
      </c>
      <c r="D41" s="13">
        <f>TRUNC($D$33*C41,2)</f>
        <v>88.23</v>
      </c>
    </row>
    <row r="42" spans="1:4" x14ac:dyDescent="0.2">
      <c r="A42" s="33" t="s">
        <v>6</v>
      </c>
      <c r="B42" s="26" t="s">
        <v>22</v>
      </c>
      <c r="C42" s="12">
        <f>TRUNC(((1+1/3)/12),4)</f>
        <v>0.1111</v>
      </c>
      <c r="D42" s="13">
        <f>TRUNC($D$33*C42,2)</f>
        <v>117.68</v>
      </c>
    </row>
    <row r="43" spans="1:4" x14ac:dyDescent="0.2">
      <c r="A43" s="69" t="s">
        <v>16</v>
      </c>
      <c r="B43" s="69"/>
      <c r="C43" s="35">
        <f>SUM(C41:C42)</f>
        <v>0.19440000000000002</v>
      </c>
      <c r="D43" s="19">
        <f>SUM(D41:D42)</f>
        <v>205.91000000000003</v>
      </c>
    </row>
    <row r="46" spans="1:4" x14ac:dyDescent="0.2">
      <c r="A46" s="82" t="s">
        <v>23</v>
      </c>
      <c r="B46" s="82"/>
      <c r="C46" s="82"/>
      <c r="D46" s="82"/>
    </row>
    <row r="48" spans="1:4" x14ac:dyDescent="0.2">
      <c r="A48" s="27" t="s">
        <v>24</v>
      </c>
      <c r="B48" s="27" t="s">
        <v>25</v>
      </c>
      <c r="C48" s="27" t="s">
        <v>26</v>
      </c>
      <c r="D48" s="27" t="s">
        <v>3</v>
      </c>
    </row>
    <row r="49" spans="1:4" x14ac:dyDescent="0.2">
      <c r="A49" s="33" t="s">
        <v>4</v>
      </c>
      <c r="B49" s="26" t="s">
        <v>27</v>
      </c>
      <c r="C49" s="9">
        <v>0.2</v>
      </c>
      <c r="D49" s="13">
        <f>TRUNC(($D$33+$D$43)*C49,2)</f>
        <v>253.02</v>
      </c>
    </row>
    <row r="50" spans="1:4" x14ac:dyDescent="0.2">
      <c r="A50" s="33" t="s">
        <v>6</v>
      </c>
      <c r="B50" s="26" t="s">
        <v>28</v>
      </c>
      <c r="C50" s="9">
        <v>2.5000000000000001E-2</v>
      </c>
      <c r="D50" s="13">
        <f t="shared" ref="D50:D56" si="0">TRUNC(($D$33+$D$43)*C50,2)</f>
        <v>31.62</v>
      </c>
    </row>
    <row r="51" spans="1:4" x14ac:dyDescent="0.2">
      <c r="A51" s="33" t="s">
        <v>8</v>
      </c>
      <c r="B51" s="26" t="s">
        <v>29</v>
      </c>
      <c r="C51" s="16">
        <v>0.03</v>
      </c>
      <c r="D51" s="13">
        <f t="shared" si="0"/>
        <v>37.950000000000003</v>
      </c>
    </row>
    <row r="52" spans="1:4" x14ac:dyDescent="0.2">
      <c r="A52" s="33" t="s">
        <v>10</v>
      </c>
      <c r="B52" s="26" t="s">
        <v>30</v>
      </c>
      <c r="C52" s="9">
        <v>1.4999999999999999E-2</v>
      </c>
      <c r="D52" s="13">
        <f t="shared" si="0"/>
        <v>18.97</v>
      </c>
    </row>
    <row r="53" spans="1:4" x14ac:dyDescent="0.2">
      <c r="A53" s="33" t="s">
        <v>12</v>
      </c>
      <c r="B53" s="26" t="s">
        <v>31</v>
      </c>
      <c r="C53" s="9">
        <v>0.01</v>
      </c>
      <c r="D53" s="13">
        <f t="shared" si="0"/>
        <v>12.65</v>
      </c>
    </row>
    <row r="54" spans="1:4" x14ac:dyDescent="0.2">
      <c r="A54" s="33" t="s">
        <v>32</v>
      </c>
      <c r="B54" s="26" t="s">
        <v>33</v>
      </c>
      <c r="C54" s="9">
        <v>6.0000000000000001E-3</v>
      </c>
      <c r="D54" s="13">
        <f t="shared" si="0"/>
        <v>7.59</v>
      </c>
    </row>
    <row r="55" spans="1:4" x14ac:dyDescent="0.2">
      <c r="A55" s="33" t="s">
        <v>14</v>
      </c>
      <c r="B55" s="26" t="s">
        <v>34</v>
      </c>
      <c r="C55" s="9">
        <v>2E-3</v>
      </c>
      <c r="D55" s="13">
        <f t="shared" si="0"/>
        <v>2.5299999999999998</v>
      </c>
    </row>
    <row r="56" spans="1:4" x14ac:dyDescent="0.2">
      <c r="A56" s="33" t="s">
        <v>35</v>
      </c>
      <c r="B56" s="26" t="s">
        <v>36</v>
      </c>
      <c r="C56" s="9">
        <v>0.08</v>
      </c>
      <c r="D56" s="13">
        <f t="shared" si="0"/>
        <v>101.21</v>
      </c>
    </row>
    <row r="57" spans="1:4" x14ac:dyDescent="0.2">
      <c r="A57" s="69" t="s">
        <v>37</v>
      </c>
      <c r="B57" s="69"/>
      <c r="C57" s="15">
        <f>SUM(C49:C56)</f>
        <v>0.36800000000000005</v>
      </c>
      <c r="D57" s="19">
        <f>SUM(D49:D56)</f>
        <v>465.53999999999985</v>
      </c>
    </row>
    <row r="60" spans="1:4" x14ac:dyDescent="0.2">
      <c r="A60" s="79" t="s">
        <v>38</v>
      </c>
      <c r="B60" s="79"/>
      <c r="C60" s="79"/>
      <c r="D60" s="79"/>
    </row>
    <row r="62" spans="1:4" x14ac:dyDescent="0.2">
      <c r="A62" s="27" t="s">
        <v>39</v>
      </c>
      <c r="B62" s="78" t="s">
        <v>40</v>
      </c>
      <c r="C62" s="78"/>
      <c r="D62" s="27" t="s">
        <v>3</v>
      </c>
    </row>
    <row r="63" spans="1:4" x14ac:dyDescent="0.2">
      <c r="A63" s="33" t="s">
        <v>4</v>
      </c>
      <c r="B63" s="70" t="s">
        <v>41</v>
      </c>
      <c r="C63" s="70"/>
      <c r="D63" s="13">
        <f>(22*2*4)-(D26*0.06)</f>
        <v>112.4462</v>
      </c>
    </row>
    <row r="64" spans="1:4" x14ac:dyDescent="0.2">
      <c r="A64" s="33" t="s">
        <v>6</v>
      </c>
      <c r="B64" s="70" t="s">
        <v>42</v>
      </c>
      <c r="C64" s="70"/>
      <c r="D64" s="13">
        <f>22*13.1*0.8</f>
        <v>230.56</v>
      </c>
    </row>
    <row r="65" spans="1:5" x14ac:dyDescent="0.2">
      <c r="A65" s="33" t="s">
        <v>8</v>
      </c>
      <c r="B65" s="70" t="s">
        <v>151</v>
      </c>
      <c r="C65" s="70"/>
      <c r="D65" s="13">
        <v>110</v>
      </c>
    </row>
    <row r="66" spans="1:5" x14ac:dyDescent="0.2">
      <c r="A66" s="33" t="s">
        <v>10</v>
      </c>
      <c r="B66" s="70" t="s">
        <v>152</v>
      </c>
      <c r="C66" s="70"/>
      <c r="D66" s="13">
        <v>10</v>
      </c>
    </row>
    <row r="67" spans="1:5" x14ac:dyDescent="0.2">
      <c r="A67" s="36" t="s">
        <v>12</v>
      </c>
      <c r="B67" s="70" t="s">
        <v>153</v>
      </c>
      <c r="C67" s="70"/>
      <c r="D67" s="13">
        <v>3.26</v>
      </c>
    </row>
    <row r="68" spans="1:5" x14ac:dyDescent="0.2">
      <c r="A68" s="69" t="s">
        <v>16</v>
      </c>
      <c r="B68" s="69"/>
      <c r="C68" s="69"/>
      <c r="D68" s="19">
        <f>SUM(D63:D67)</f>
        <v>466.26620000000003</v>
      </c>
    </row>
    <row r="71" spans="1:5" x14ac:dyDescent="0.2">
      <c r="A71" s="79" t="s">
        <v>43</v>
      </c>
      <c r="B71" s="79"/>
      <c r="C71" s="79"/>
      <c r="D71" s="79"/>
    </row>
    <row r="73" spans="1:5" x14ac:dyDescent="0.2">
      <c r="A73" s="27">
        <v>2</v>
      </c>
      <c r="B73" s="78" t="s">
        <v>44</v>
      </c>
      <c r="C73" s="78"/>
      <c r="D73" s="27" t="s">
        <v>3</v>
      </c>
    </row>
    <row r="74" spans="1:5" x14ac:dyDescent="0.2">
      <c r="A74" s="33" t="s">
        <v>19</v>
      </c>
      <c r="B74" s="70" t="s">
        <v>20</v>
      </c>
      <c r="C74" s="70"/>
      <c r="D74" s="14">
        <f>D43</f>
        <v>205.91000000000003</v>
      </c>
    </row>
    <row r="75" spans="1:5" x14ac:dyDescent="0.2">
      <c r="A75" s="33" t="s">
        <v>24</v>
      </c>
      <c r="B75" s="70" t="s">
        <v>25</v>
      </c>
      <c r="C75" s="70"/>
      <c r="D75" s="14">
        <f>D57</f>
        <v>465.53999999999985</v>
      </c>
    </row>
    <row r="76" spans="1:5" x14ac:dyDescent="0.2">
      <c r="A76" s="33" t="s">
        <v>39</v>
      </c>
      <c r="B76" s="70" t="s">
        <v>40</v>
      </c>
      <c r="C76" s="70"/>
      <c r="D76" s="14">
        <f>D68</f>
        <v>466.26620000000003</v>
      </c>
    </row>
    <row r="77" spans="1:5" x14ac:dyDescent="0.2">
      <c r="A77" s="69" t="s">
        <v>16</v>
      </c>
      <c r="B77" s="69"/>
      <c r="C77" s="69"/>
      <c r="D77" s="19">
        <f>SUM(D74:D76)</f>
        <v>1137.7161999999998</v>
      </c>
    </row>
    <row r="78" spans="1:5" x14ac:dyDescent="0.2">
      <c r="A78" s="4"/>
      <c r="E78" s="18"/>
    </row>
    <row r="80" spans="1:5" x14ac:dyDescent="0.2">
      <c r="A80" s="72" t="s">
        <v>45</v>
      </c>
      <c r="B80" s="72"/>
      <c r="C80" s="72"/>
      <c r="D80" s="72"/>
      <c r="E80" s="17"/>
    </row>
    <row r="81" spans="1:5" ht="12.75" customHeight="1" x14ac:dyDescent="0.2">
      <c r="E81" s="18"/>
    </row>
    <row r="82" spans="1:5" x14ac:dyDescent="0.2">
      <c r="A82" s="27">
        <v>3</v>
      </c>
      <c r="B82" s="78" t="s">
        <v>46</v>
      </c>
      <c r="C82" s="78"/>
      <c r="D82" s="27" t="s">
        <v>3</v>
      </c>
    </row>
    <row r="83" spans="1:5" x14ac:dyDescent="0.2">
      <c r="A83" s="36" t="s">
        <v>4</v>
      </c>
      <c r="B83" s="10" t="s">
        <v>47</v>
      </c>
      <c r="C83" s="9">
        <f>TRUNC(((1/12)*0%),4)</f>
        <v>0</v>
      </c>
      <c r="D83" s="13">
        <f>TRUNC($D$33*C83,2)</f>
        <v>0</v>
      </c>
    </row>
    <row r="84" spans="1:5" x14ac:dyDescent="0.2">
      <c r="A84" s="36" t="s">
        <v>6</v>
      </c>
      <c r="B84" s="10" t="s">
        <v>48</v>
      </c>
      <c r="C84" s="9">
        <v>0.08</v>
      </c>
      <c r="D84" s="13">
        <f>TRUNC(D83*C84,2)</f>
        <v>0</v>
      </c>
    </row>
    <row r="85" spans="1:5" x14ac:dyDescent="0.2">
      <c r="A85" s="36" t="s">
        <v>8</v>
      </c>
      <c r="B85" s="10" t="s">
        <v>49</v>
      </c>
      <c r="C85" s="9">
        <f>TRUNC(8%*0%*50%,4)</f>
        <v>0</v>
      </c>
      <c r="D85" s="13">
        <f>TRUNC($D$33*C85,2)</f>
        <v>0</v>
      </c>
    </row>
    <row r="86" spans="1:5" x14ac:dyDescent="0.2">
      <c r="A86" s="36" t="s">
        <v>10</v>
      </c>
      <c r="B86" s="10" t="s">
        <v>50</v>
      </c>
      <c r="C86" s="9">
        <f>TRUNC(((7/30)/12)*0%,4)</f>
        <v>0</v>
      </c>
      <c r="D86" s="13">
        <f>TRUNC($D$33*C86,2)</f>
        <v>0</v>
      </c>
    </row>
    <row r="87" spans="1:5" ht="25.5" x14ac:dyDescent="0.2">
      <c r="A87" s="36" t="s">
        <v>12</v>
      </c>
      <c r="B87" s="10" t="s">
        <v>100</v>
      </c>
      <c r="C87" s="9">
        <f>C57</f>
        <v>0.36800000000000005</v>
      </c>
      <c r="D87" s="13">
        <f>TRUNC(D86*C87,2)</f>
        <v>0</v>
      </c>
    </row>
    <row r="88" spans="1:5" x14ac:dyDescent="0.2">
      <c r="A88" s="36" t="s">
        <v>32</v>
      </c>
      <c r="B88" s="10" t="s">
        <v>51</v>
      </c>
      <c r="C88" s="9">
        <f>TRUNC(8%*0%*50%,4)</f>
        <v>0</v>
      </c>
      <c r="D88" s="13">
        <f t="shared" ref="D88" si="1">TRUNC($D$33*C88,2)</f>
        <v>0</v>
      </c>
    </row>
    <row r="89" spans="1:5" x14ac:dyDescent="0.2">
      <c r="A89" s="76" t="s">
        <v>16</v>
      </c>
      <c r="B89" s="77"/>
      <c r="C89" s="80"/>
      <c r="D89" s="19">
        <f>SUM(D83:D88)</f>
        <v>0</v>
      </c>
    </row>
    <row r="92" spans="1:5" x14ac:dyDescent="0.2">
      <c r="A92" s="72" t="s">
        <v>52</v>
      </c>
      <c r="B92" s="72"/>
      <c r="C92" s="72"/>
      <c r="D92" s="72"/>
    </row>
    <row r="95" spans="1:5" x14ac:dyDescent="0.2">
      <c r="A95" s="79" t="s">
        <v>79</v>
      </c>
      <c r="B95" s="79"/>
      <c r="C95" s="79"/>
      <c r="D95" s="79"/>
    </row>
    <row r="96" spans="1:5" x14ac:dyDescent="0.2">
      <c r="A96" s="3"/>
    </row>
    <row r="97" spans="1:6" x14ac:dyDescent="0.2">
      <c r="A97" s="37" t="s">
        <v>53</v>
      </c>
      <c r="B97" s="78" t="s">
        <v>80</v>
      </c>
      <c r="C97" s="78"/>
      <c r="D97" s="37" t="s">
        <v>3</v>
      </c>
    </row>
    <row r="98" spans="1:6" x14ac:dyDescent="0.2">
      <c r="A98" s="36" t="s">
        <v>4</v>
      </c>
      <c r="B98" s="38" t="s">
        <v>81</v>
      </c>
      <c r="C98" s="9">
        <f>TRUNC(((1+1/3)/12)/12,4)*0</f>
        <v>0</v>
      </c>
      <c r="D98" s="13">
        <f>TRUNC(($D$33+$D$77+$D$89)*C98,2)</f>
        <v>0</v>
      </c>
    </row>
    <row r="99" spans="1:6" x14ac:dyDescent="0.2">
      <c r="A99" s="36" t="s">
        <v>6</v>
      </c>
      <c r="B99" s="38" t="s">
        <v>82</v>
      </c>
      <c r="C99" s="9">
        <f>TRUNC(((2/30)/12),4)</f>
        <v>5.4999999999999997E-3</v>
      </c>
      <c r="D99" s="13">
        <f t="shared" ref="D99:D103" si="2">TRUNC(($D$33+$D$77+$D$89)*C99,2)</f>
        <v>12.08</v>
      </c>
    </row>
    <row r="100" spans="1:6" x14ac:dyDescent="0.2">
      <c r="A100" s="36" t="s">
        <v>8</v>
      </c>
      <c r="B100" s="38" t="s">
        <v>83</v>
      </c>
      <c r="C100" s="9">
        <f>TRUNC(((5/30)/12)*0%,4)</f>
        <v>0</v>
      </c>
      <c r="D100" s="13">
        <f t="shared" si="2"/>
        <v>0</v>
      </c>
    </row>
    <row r="101" spans="1:6" x14ac:dyDescent="0.2">
      <c r="A101" s="36" t="s">
        <v>10</v>
      </c>
      <c r="B101" s="38" t="s">
        <v>84</v>
      </c>
      <c r="C101" s="9">
        <f>TRUNC(((15/30)/12)*0%,4)</f>
        <v>0</v>
      </c>
      <c r="D101" s="13">
        <f t="shared" si="2"/>
        <v>0</v>
      </c>
    </row>
    <row r="102" spans="1:6" x14ac:dyDescent="0.2">
      <c r="A102" s="36" t="s">
        <v>12</v>
      </c>
      <c r="B102" s="38" t="s">
        <v>85</v>
      </c>
      <c r="C102" s="9">
        <f>((1+1/3)/12)*0%*(4/12)</f>
        <v>0</v>
      </c>
      <c r="D102" s="13">
        <f t="shared" si="2"/>
        <v>0</v>
      </c>
    </row>
    <row r="103" spans="1:6" x14ac:dyDescent="0.2">
      <c r="A103" s="36" t="s">
        <v>32</v>
      </c>
      <c r="B103" s="38" t="s">
        <v>86</v>
      </c>
      <c r="C103" s="9"/>
      <c r="D103" s="13">
        <f t="shared" si="2"/>
        <v>0</v>
      </c>
    </row>
    <row r="104" spans="1:6" x14ac:dyDescent="0.2">
      <c r="A104" s="69" t="s">
        <v>37</v>
      </c>
      <c r="B104" s="69"/>
      <c r="C104" s="69"/>
      <c r="D104" s="19">
        <f>SUM(D98:D103)</f>
        <v>12.08</v>
      </c>
      <c r="E104" s="17"/>
      <c r="F104" s="17"/>
    </row>
    <row r="107" spans="1:6" x14ac:dyDescent="0.2">
      <c r="A107" s="79" t="s">
        <v>87</v>
      </c>
      <c r="B107" s="79"/>
      <c r="C107" s="79"/>
      <c r="D107" s="79"/>
    </row>
    <row r="108" spans="1:6" x14ac:dyDescent="0.2">
      <c r="A108" s="3"/>
    </row>
    <row r="109" spans="1:6" x14ac:dyDescent="0.2">
      <c r="A109" s="27" t="s">
        <v>54</v>
      </c>
      <c r="B109" s="78" t="s">
        <v>88</v>
      </c>
      <c r="C109" s="78"/>
      <c r="D109" s="27" t="s">
        <v>3</v>
      </c>
    </row>
    <row r="110" spans="1:6" x14ac:dyDescent="0.2">
      <c r="A110" s="33" t="s">
        <v>4</v>
      </c>
      <c r="B110" s="73" t="s">
        <v>89</v>
      </c>
      <c r="C110" s="74"/>
      <c r="D110" s="13">
        <f>((D33+D77+D89)/220)*22*0</f>
        <v>0</v>
      </c>
    </row>
    <row r="111" spans="1:6" x14ac:dyDescent="0.2">
      <c r="A111" s="69" t="s">
        <v>16</v>
      </c>
      <c r="B111" s="69"/>
      <c r="C111" s="69"/>
      <c r="D111" s="19">
        <f>SUM(D110)</f>
        <v>0</v>
      </c>
    </row>
    <row r="114" spans="1:4" x14ac:dyDescent="0.2">
      <c r="A114" s="79" t="s">
        <v>55</v>
      </c>
      <c r="B114" s="79"/>
      <c r="C114" s="79"/>
      <c r="D114" s="79"/>
    </row>
    <row r="115" spans="1:4" x14ac:dyDescent="0.2">
      <c r="A115" s="3"/>
    </row>
    <row r="116" spans="1:4" x14ac:dyDescent="0.2">
      <c r="A116" s="27">
        <v>4</v>
      </c>
      <c r="B116" s="69" t="s">
        <v>56</v>
      </c>
      <c r="C116" s="69"/>
      <c r="D116" s="27" t="s">
        <v>3</v>
      </c>
    </row>
    <row r="117" spans="1:4" x14ac:dyDescent="0.2">
      <c r="A117" s="33" t="s">
        <v>53</v>
      </c>
      <c r="B117" s="70" t="s">
        <v>80</v>
      </c>
      <c r="C117" s="70"/>
      <c r="D117" s="14">
        <f>D104</f>
        <v>12.08</v>
      </c>
    </row>
    <row r="118" spans="1:4" x14ac:dyDescent="0.2">
      <c r="A118" s="33" t="s">
        <v>54</v>
      </c>
      <c r="B118" s="70" t="s">
        <v>88</v>
      </c>
      <c r="C118" s="70"/>
      <c r="D118" s="14">
        <f>D111</f>
        <v>0</v>
      </c>
    </row>
    <row r="119" spans="1:4" x14ac:dyDescent="0.2">
      <c r="A119" s="69" t="s">
        <v>16</v>
      </c>
      <c r="B119" s="69"/>
      <c r="C119" s="69"/>
      <c r="D119" s="19">
        <f>SUM(D117:D118)</f>
        <v>12.08</v>
      </c>
    </row>
    <row r="122" spans="1:4" x14ac:dyDescent="0.2">
      <c r="A122" s="72" t="s">
        <v>57</v>
      </c>
      <c r="B122" s="72"/>
      <c r="C122" s="72"/>
      <c r="D122" s="72"/>
    </row>
    <row r="124" spans="1:4" x14ac:dyDescent="0.2">
      <c r="A124" s="27">
        <v>5</v>
      </c>
      <c r="B124" s="75" t="s">
        <v>58</v>
      </c>
      <c r="C124" s="75"/>
      <c r="D124" s="27" t="s">
        <v>3</v>
      </c>
    </row>
    <row r="125" spans="1:4" x14ac:dyDescent="0.2">
      <c r="A125" s="33" t="s">
        <v>4</v>
      </c>
      <c r="B125" s="26" t="s">
        <v>59</v>
      </c>
      <c r="C125" s="26"/>
      <c r="D125" s="13">
        <v>108.69</v>
      </c>
    </row>
    <row r="126" spans="1:4" x14ac:dyDescent="0.2">
      <c r="A126" s="33" t="s">
        <v>6</v>
      </c>
      <c r="B126" s="26" t="s">
        <v>60</v>
      </c>
      <c r="C126" s="26"/>
      <c r="D126" s="13">
        <v>23.95</v>
      </c>
    </row>
    <row r="127" spans="1:4" x14ac:dyDescent="0.2">
      <c r="A127" s="33" t="s">
        <v>8</v>
      </c>
      <c r="B127" s="26" t="s">
        <v>61</v>
      </c>
      <c r="C127" s="26"/>
      <c r="D127" s="13"/>
    </row>
    <row r="128" spans="1:4" x14ac:dyDescent="0.2">
      <c r="A128" s="33" t="s">
        <v>10</v>
      </c>
      <c r="B128" s="26" t="s">
        <v>15</v>
      </c>
      <c r="C128" s="26"/>
      <c r="D128" s="13"/>
    </row>
    <row r="129" spans="1:4" x14ac:dyDescent="0.2">
      <c r="A129" s="69" t="s">
        <v>37</v>
      </c>
      <c r="B129" s="69"/>
      <c r="C129" s="69"/>
      <c r="D129" s="20">
        <f>SUM(D125:D128)</f>
        <v>132.63999999999999</v>
      </c>
    </row>
    <row r="132" spans="1:4" x14ac:dyDescent="0.2">
      <c r="A132" s="72" t="s">
        <v>62</v>
      </c>
      <c r="B132" s="72"/>
      <c r="C132" s="72"/>
      <c r="D132" s="72"/>
    </row>
    <row r="134" spans="1:4" x14ac:dyDescent="0.2">
      <c r="A134" s="27">
        <v>6</v>
      </c>
      <c r="B134" s="28" t="s">
        <v>63</v>
      </c>
      <c r="C134" s="27" t="s">
        <v>26</v>
      </c>
      <c r="D134" s="27" t="s">
        <v>3</v>
      </c>
    </row>
    <row r="135" spans="1:4" x14ac:dyDescent="0.2">
      <c r="A135" s="33" t="s">
        <v>4</v>
      </c>
      <c r="B135" s="26" t="s">
        <v>64</v>
      </c>
      <c r="C135" s="9">
        <v>0.05</v>
      </c>
      <c r="D135" s="14">
        <f>D155*C135</f>
        <v>117.08330999999998</v>
      </c>
    </row>
    <row r="136" spans="1:4" x14ac:dyDescent="0.2">
      <c r="A136" s="33" t="s">
        <v>6</v>
      </c>
      <c r="B136" s="26" t="s">
        <v>65</v>
      </c>
      <c r="C136" s="9">
        <v>0.06</v>
      </c>
      <c r="D136" s="13">
        <f>(D155+D135)*C136</f>
        <v>147.52497059999996</v>
      </c>
    </row>
    <row r="137" spans="1:4" x14ac:dyDescent="0.2">
      <c r="A137" s="33" t="s">
        <v>8</v>
      </c>
      <c r="B137" s="26" t="s">
        <v>66</v>
      </c>
      <c r="C137" s="12">
        <f>SUM(C138:C143)</f>
        <v>8.6499999999999994E-2</v>
      </c>
      <c r="D137" s="13">
        <f>(D155+D135+D136)*C137/(1-C137)</f>
        <v>246.79008491724133</v>
      </c>
    </row>
    <row r="138" spans="1:4" x14ac:dyDescent="0.2">
      <c r="A138" s="33"/>
      <c r="B138" s="26" t="s">
        <v>67</v>
      </c>
      <c r="C138" s="9"/>
      <c r="D138" s="14">
        <f>$D$157*C138</f>
        <v>0</v>
      </c>
    </row>
    <row r="139" spans="1:4" x14ac:dyDescent="0.2">
      <c r="A139" s="33"/>
      <c r="B139" s="26" t="s">
        <v>102</v>
      </c>
      <c r="C139" s="9">
        <v>6.4999999999999997E-3</v>
      </c>
      <c r="D139" s="14">
        <f t="shared" ref="D139:D143" si="3">$D$157*C139</f>
        <v>18.544919675862065</v>
      </c>
    </row>
    <row r="140" spans="1:4" x14ac:dyDescent="0.2">
      <c r="A140" s="33"/>
      <c r="B140" s="26" t="s">
        <v>103</v>
      </c>
      <c r="C140" s="9">
        <v>0.03</v>
      </c>
      <c r="D140" s="14">
        <f t="shared" si="3"/>
        <v>85.591936965517235</v>
      </c>
    </row>
    <row r="141" spans="1:4" x14ac:dyDescent="0.2">
      <c r="A141" s="33"/>
      <c r="B141" s="26" t="s">
        <v>68</v>
      </c>
      <c r="C141" s="33"/>
      <c r="D141" s="14">
        <f t="shared" si="3"/>
        <v>0</v>
      </c>
    </row>
    <row r="142" spans="1:4" x14ac:dyDescent="0.2">
      <c r="A142" s="33"/>
      <c r="B142" s="26" t="s">
        <v>69</v>
      </c>
      <c r="C142" s="9"/>
      <c r="D142" s="14">
        <f t="shared" si="3"/>
        <v>0</v>
      </c>
    </row>
    <row r="143" spans="1:4" x14ac:dyDescent="0.2">
      <c r="A143" s="33"/>
      <c r="B143" s="26" t="s">
        <v>104</v>
      </c>
      <c r="C143" s="9">
        <v>0.05</v>
      </c>
      <c r="D143" s="14">
        <f t="shared" si="3"/>
        <v>142.65322827586206</v>
      </c>
    </row>
    <row r="144" spans="1:4" ht="13.5" x14ac:dyDescent="0.2">
      <c r="A144" s="76" t="s">
        <v>37</v>
      </c>
      <c r="B144" s="77"/>
      <c r="C144" s="21">
        <f>(1+C136)*(1+C135)/(1-C137)-1</f>
        <v>0.21839080459770144</v>
      </c>
      <c r="D144" s="19">
        <f>SUM(D135:D137)</f>
        <v>511.39836551724125</v>
      </c>
    </row>
    <row r="147" spans="1:4" x14ac:dyDescent="0.2">
      <c r="A147" s="72" t="s">
        <v>70</v>
      </c>
      <c r="B147" s="72"/>
      <c r="C147" s="72"/>
      <c r="D147" s="72"/>
    </row>
    <row r="149" spans="1:4" x14ac:dyDescent="0.2">
      <c r="A149" s="27"/>
      <c r="B149" s="69" t="s">
        <v>71</v>
      </c>
      <c r="C149" s="69"/>
      <c r="D149" s="27" t="s">
        <v>3</v>
      </c>
    </row>
    <row r="150" spans="1:4" x14ac:dyDescent="0.2">
      <c r="A150" s="27" t="s">
        <v>4</v>
      </c>
      <c r="B150" s="70" t="s">
        <v>1</v>
      </c>
      <c r="C150" s="70"/>
      <c r="D150" s="22">
        <f>D33</f>
        <v>1059.23</v>
      </c>
    </row>
    <row r="151" spans="1:4" x14ac:dyDescent="0.2">
      <c r="A151" s="27" t="s">
        <v>6</v>
      </c>
      <c r="B151" s="70" t="s">
        <v>17</v>
      </c>
      <c r="C151" s="70"/>
      <c r="D151" s="22">
        <f>D77</f>
        <v>1137.7161999999998</v>
      </c>
    </row>
    <row r="152" spans="1:4" x14ac:dyDescent="0.2">
      <c r="A152" s="27" t="s">
        <v>8</v>
      </c>
      <c r="B152" s="70" t="s">
        <v>45</v>
      </c>
      <c r="C152" s="70"/>
      <c r="D152" s="22">
        <f>D89</f>
        <v>0</v>
      </c>
    </row>
    <row r="153" spans="1:4" x14ac:dyDescent="0.2">
      <c r="A153" s="27" t="s">
        <v>10</v>
      </c>
      <c r="B153" s="70" t="s">
        <v>52</v>
      </c>
      <c r="C153" s="70"/>
      <c r="D153" s="22">
        <f>D119</f>
        <v>12.08</v>
      </c>
    </row>
    <row r="154" spans="1:4" x14ac:dyDescent="0.2">
      <c r="A154" s="27" t="s">
        <v>12</v>
      </c>
      <c r="B154" s="70" t="s">
        <v>57</v>
      </c>
      <c r="C154" s="70"/>
      <c r="D154" s="22">
        <f>D129</f>
        <v>132.63999999999999</v>
      </c>
    </row>
    <row r="155" spans="1:4" x14ac:dyDescent="0.2">
      <c r="A155" s="69" t="s">
        <v>101</v>
      </c>
      <c r="B155" s="69"/>
      <c r="C155" s="69"/>
      <c r="D155" s="23">
        <f>SUM(D150:D154)</f>
        <v>2341.6661999999997</v>
      </c>
    </row>
    <row r="156" spans="1:4" x14ac:dyDescent="0.2">
      <c r="A156" s="27" t="s">
        <v>32</v>
      </c>
      <c r="B156" s="70" t="s">
        <v>72</v>
      </c>
      <c r="C156" s="70"/>
      <c r="D156" s="24">
        <f>D144</f>
        <v>511.39836551724125</v>
      </c>
    </row>
    <row r="157" spans="1:4" x14ac:dyDescent="0.2">
      <c r="A157" s="69" t="s">
        <v>73</v>
      </c>
      <c r="B157" s="69"/>
      <c r="C157" s="69"/>
      <c r="D157" s="23">
        <f>SUM(D155:D156)</f>
        <v>2853.0645655172411</v>
      </c>
    </row>
  </sheetData>
  <mergeCells count="72">
    <mergeCell ref="B153:C153"/>
    <mergeCell ref="B154:C154"/>
    <mergeCell ref="A155:C155"/>
    <mergeCell ref="B156:C156"/>
    <mergeCell ref="A157:C157"/>
    <mergeCell ref="B152:C152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51:C151"/>
    <mergeCell ref="B117:C117"/>
    <mergeCell ref="A89:C89"/>
    <mergeCell ref="A92:D92"/>
    <mergeCell ref="A95:D95"/>
    <mergeCell ref="B97:C97"/>
    <mergeCell ref="A104:C104"/>
    <mergeCell ref="A107:D107"/>
    <mergeCell ref="B109:C109"/>
    <mergeCell ref="B110:C110"/>
    <mergeCell ref="A111:C111"/>
    <mergeCell ref="A114:D114"/>
    <mergeCell ref="B116:C116"/>
    <mergeCell ref="B82:C82"/>
    <mergeCell ref="B64:C64"/>
    <mergeCell ref="B65:C65"/>
    <mergeCell ref="B66:C66"/>
    <mergeCell ref="A68:C68"/>
    <mergeCell ref="A71:D71"/>
    <mergeCell ref="B73:C73"/>
    <mergeCell ref="B74:C74"/>
    <mergeCell ref="B75:C75"/>
    <mergeCell ref="B76:C76"/>
    <mergeCell ref="A77:C77"/>
    <mergeCell ref="A80:D80"/>
    <mergeCell ref="B27:C27"/>
    <mergeCell ref="B28:C28"/>
    <mergeCell ref="B29:C29"/>
    <mergeCell ref="B63:C63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A15:D15"/>
    <mergeCell ref="B67:C67"/>
    <mergeCell ref="A1:D1"/>
    <mergeCell ref="A3:D3"/>
    <mergeCell ref="A10:D10"/>
    <mergeCell ref="A12:B12"/>
    <mergeCell ref="A13:B13"/>
    <mergeCell ref="B30:C30"/>
    <mergeCell ref="C17:D17"/>
    <mergeCell ref="C18:D18"/>
    <mergeCell ref="C19:D19"/>
    <mergeCell ref="C20:D20"/>
    <mergeCell ref="C21:D21"/>
    <mergeCell ref="A23:D23"/>
    <mergeCell ref="B25:C25"/>
    <mergeCell ref="B26:C2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zoomScale="115" zoomScaleNormal="115" workbookViewId="0">
      <selection activeCell="D67" sqref="D67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81" t="s">
        <v>0</v>
      </c>
      <c r="B1" s="81"/>
      <c r="C1" s="81"/>
      <c r="D1" s="81"/>
    </row>
    <row r="2" spans="1:4" ht="15.75" x14ac:dyDescent="0.25">
      <c r="A2" s="29"/>
      <c r="B2" s="29"/>
      <c r="C2" s="29"/>
      <c r="D2" s="29"/>
    </row>
    <row r="3" spans="1:4" x14ac:dyDescent="0.2">
      <c r="A3" s="71" t="s">
        <v>90</v>
      </c>
      <c r="B3" s="71"/>
      <c r="C3" s="71"/>
      <c r="D3" s="71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32" t="s">
        <v>91</v>
      </c>
      <c r="C5" s="30"/>
      <c r="D5" s="31"/>
    </row>
    <row r="6" spans="1:4" x14ac:dyDescent="0.2">
      <c r="A6" s="5" t="s">
        <v>6</v>
      </c>
      <c r="B6" s="32" t="s">
        <v>92</v>
      </c>
      <c r="C6" s="30"/>
      <c r="D6" s="31"/>
    </row>
    <row r="7" spans="1:4" x14ac:dyDescent="0.2">
      <c r="A7" s="5" t="s">
        <v>8</v>
      </c>
      <c r="B7" s="32" t="s">
        <v>93</v>
      </c>
      <c r="C7" s="30"/>
      <c r="D7" s="31"/>
    </row>
    <row r="8" spans="1:4" x14ac:dyDescent="0.2">
      <c r="A8" s="5" t="s">
        <v>10</v>
      </c>
      <c r="B8" s="32" t="s">
        <v>94</v>
      </c>
      <c r="C8" s="30"/>
      <c r="D8" s="31"/>
    </row>
    <row r="10" spans="1:4" x14ac:dyDescent="0.2">
      <c r="A10" s="71" t="s">
        <v>95</v>
      </c>
      <c r="B10" s="71"/>
      <c r="C10" s="71"/>
      <c r="D10" s="71"/>
    </row>
    <row r="11" spans="1:4" x14ac:dyDescent="0.2">
      <c r="A11" s="2"/>
      <c r="B11" s="2"/>
      <c r="C11" s="2"/>
      <c r="D11" s="2"/>
    </row>
    <row r="12" spans="1:4" ht="38.25" x14ac:dyDescent="0.2">
      <c r="A12" s="65" t="s">
        <v>96</v>
      </c>
      <c r="B12" s="65"/>
      <c r="C12" s="33" t="s">
        <v>97</v>
      </c>
      <c r="D12" s="34" t="s">
        <v>98</v>
      </c>
    </row>
    <row r="13" spans="1:4" x14ac:dyDescent="0.2">
      <c r="A13" s="66" t="s">
        <v>114</v>
      </c>
      <c r="B13" s="66"/>
      <c r="C13" s="40" t="s">
        <v>106</v>
      </c>
      <c r="D13" s="40" t="s">
        <v>107</v>
      </c>
    </row>
    <row r="15" spans="1:4" x14ac:dyDescent="0.2">
      <c r="A15" s="71" t="s">
        <v>74</v>
      </c>
      <c r="B15" s="71"/>
      <c r="C15" s="71"/>
      <c r="D15" s="71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67" t="s">
        <v>109</v>
      </c>
      <c r="D17" s="68"/>
    </row>
    <row r="18" spans="1:4" x14ac:dyDescent="0.2">
      <c r="A18" s="5">
        <v>2</v>
      </c>
      <c r="B18" s="5" t="s">
        <v>99</v>
      </c>
      <c r="C18" s="67" t="s">
        <v>156</v>
      </c>
      <c r="D18" s="68"/>
    </row>
    <row r="19" spans="1:4" x14ac:dyDescent="0.2">
      <c r="A19" s="5">
        <v>3</v>
      </c>
      <c r="B19" s="5" t="s">
        <v>76</v>
      </c>
      <c r="C19" s="67"/>
      <c r="D19" s="68"/>
    </row>
    <row r="20" spans="1:4" x14ac:dyDescent="0.2">
      <c r="A20" s="5">
        <v>4</v>
      </c>
      <c r="B20" s="5" t="s">
        <v>77</v>
      </c>
      <c r="C20" s="67"/>
      <c r="D20" s="68"/>
    </row>
    <row r="21" spans="1:4" x14ac:dyDescent="0.2">
      <c r="A21" s="5">
        <v>5</v>
      </c>
      <c r="B21" s="5" t="s">
        <v>78</v>
      </c>
      <c r="C21" s="67"/>
      <c r="D21" s="68"/>
    </row>
    <row r="23" spans="1:4" x14ac:dyDescent="0.2">
      <c r="A23" s="71" t="s">
        <v>1</v>
      </c>
      <c r="B23" s="71"/>
      <c r="C23" s="71"/>
      <c r="D23" s="71"/>
    </row>
    <row r="25" spans="1:4" x14ac:dyDescent="0.2">
      <c r="A25" s="27">
        <v>1</v>
      </c>
      <c r="B25" s="69" t="s">
        <v>2</v>
      </c>
      <c r="C25" s="69"/>
      <c r="D25" s="27" t="s">
        <v>3</v>
      </c>
    </row>
    <row r="26" spans="1:4" x14ac:dyDescent="0.2">
      <c r="A26" s="33" t="s">
        <v>4</v>
      </c>
      <c r="B26" s="70" t="s">
        <v>5</v>
      </c>
      <c r="C26" s="70"/>
      <c r="D26" s="13">
        <v>1430.2</v>
      </c>
    </row>
    <row r="27" spans="1:4" x14ac:dyDescent="0.2">
      <c r="A27" s="33" t="s">
        <v>6</v>
      </c>
      <c r="B27" s="70" t="s">
        <v>7</v>
      </c>
      <c r="C27" s="70"/>
      <c r="D27" s="13"/>
    </row>
    <row r="28" spans="1:4" x14ac:dyDescent="0.2">
      <c r="A28" s="33" t="s">
        <v>8</v>
      </c>
      <c r="B28" s="70" t="s">
        <v>9</v>
      </c>
      <c r="C28" s="70"/>
      <c r="D28" s="13"/>
    </row>
    <row r="29" spans="1:4" x14ac:dyDescent="0.2">
      <c r="A29" s="33" t="s">
        <v>10</v>
      </c>
      <c r="B29" s="70" t="s">
        <v>11</v>
      </c>
      <c r="C29" s="70"/>
      <c r="D29" s="13"/>
    </row>
    <row r="30" spans="1:4" x14ac:dyDescent="0.2">
      <c r="A30" s="33" t="s">
        <v>12</v>
      </c>
      <c r="B30" s="70" t="s">
        <v>13</v>
      </c>
      <c r="C30" s="70"/>
      <c r="D30" s="13"/>
    </row>
    <row r="31" spans="1:4" x14ac:dyDescent="0.2">
      <c r="A31" s="33"/>
      <c r="B31" s="70"/>
      <c r="C31" s="70"/>
      <c r="D31" s="13"/>
    </row>
    <row r="32" spans="1:4" x14ac:dyDescent="0.2">
      <c r="A32" s="33" t="s">
        <v>14</v>
      </c>
      <c r="B32" s="70" t="s">
        <v>15</v>
      </c>
      <c r="C32" s="70"/>
      <c r="D32" s="13"/>
    </row>
    <row r="33" spans="1:4" x14ac:dyDescent="0.2">
      <c r="A33" s="69" t="s">
        <v>16</v>
      </c>
      <c r="B33" s="69"/>
      <c r="C33" s="69"/>
      <c r="D33" s="20">
        <f>SUM(D26:D32)</f>
        <v>1430.2</v>
      </c>
    </row>
    <row r="36" spans="1:4" x14ac:dyDescent="0.2">
      <c r="A36" s="72" t="s">
        <v>17</v>
      </c>
      <c r="B36" s="72"/>
      <c r="C36" s="72"/>
      <c r="D36" s="72"/>
    </row>
    <row r="37" spans="1:4" x14ac:dyDescent="0.2">
      <c r="A37" s="3"/>
    </row>
    <row r="38" spans="1:4" x14ac:dyDescent="0.2">
      <c r="A38" s="79" t="s">
        <v>18</v>
      </c>
      <c r="B38" s="79"/>
      <c r="C38" s="79"/>
      <c r="D38" s="79"/>
    </row>
    <row r="40" spans="1:4" x14ac:dyDescent="0.2">
      <c r="A40" s="27" t="s">
        <v>19</v>
      </c>
      <c r="B40" s="69" t="s">
        <v>20</v>
      </c>
      <c r="C40" s="69"/>
      <c r="D40" s="27" t="s">
        <v>3</v>
      </c>
    </row>
    <row r="41" spans="1:4" x14ac:dyDescent="0.2">
      <c r="A41" s="33" t="s">
        <v>4</v>
      </c>
      <c r="B41" s="26" t="s">
        <v>21</v>
      </c>
      <c r="C41" s="12">
        <f>TRUNC(1/12,4)</f>
        <v>8.3299999999999999E-2</v>
      </c>
      <c r="D41" s="13">
        <f>TRUNC($D$33*C41,2)</f>
        <v>119.13</v>
      </c>
    </row>
    <row r="42" spans="1:4" x14ac:dyDescent="0.2">
      <c r="A42" s="33" t="s">
        <v>6</v>
      </c>
      <c r="B42" s="26" t="s">
        <v>22</v>
      </c>
      <c r="C42" s="12">
        <f>TRUNC(((1+1/3)/12),4)</f>
        <v>0.1111</v>
      </c>
      <c r="D42" s="13">
        <f>TRUNC($D$33*C42,2)</f>
        <v>158.88999999999999</v>
      </c>
    </row>
    <row r="43" spans="1:4" x14ac:dyDescent="0.2">
      <c r="A43" s="69" t="s">
        <v>16</v>
      </c>
      <c r="B43" s="69"/>
      <c r="C43" s="35">
        <f>SUM(C41:C42)</f>
        <v>0.19440000000000002</v>
      </c>
      <c r="D43" s="19">
        <f>SUM(D41:D42)</f>
        <v>278.02</v>
      </c>
    </row>
    <row r="46" spans="1:4" x14ac:dyDescent="0.2">
      <c r="A46" s="82" t="s">
        <v>23</v>
      </c>
      <c r="B46" s="82"/>
      <c r="C46" s="82"/>
      <c r="D46" s="82"/>
    </row>
    <row r="48" spans="1:4" x14ac:dyDescent="0.2">
      <c r="A48" s="27" t="s">
        <v>24</v>
      </c>
      <c r="B48" s="27" t="s">
        <v>25</v>
      </c>
      <c r="C48" s="27" t="s">
        <v>26</v>
      </c>
      <c r="D48" s="27" t="s">
        <v>3</v>
      </c>
    </row>
    <row r="49" spans="1:4" x14ac:dyDescent="0.2">
      <c r="A49" s="33" t="s">
        <v>4</v>
      </c>
      <c r="B49" s="26" t="s">
        <v>27</v>
      </c>
      <c r="C49" s="9">
        <v>0.2</v>
      </c>
      <c r="D49" s="13">
        <f>TRUNC(($D$33+$D$43)*C49,2)</f>
        <v>341.64</v>
      </c>
    </row>
    <row r="50" spans="1:4" x14ac:dyDescent="0.2">
      <c r="A50" s="33" t="s">
        <v>6</v>
      </c>
      <c r="B50" s="26" t="s">
        <v>28</v>
      </c>
      <c r="C50" s="9">
        <v>2.5000000000000001E-2</v>
      </c>
      <c r="D50" s="13">
        <f t="shared" ref="D50:D56" si="0">TRUNC(($D$33+$D$43)*C50,2)</f>
        <v>42.7</v>
      </c>
    </row>
    <row r="51" spans="1:4" x14ac:dyDescent="0.2">
      <c r="A51" s="33" t="s">
        <v>8</v>
      </c>
      <c r="B51" s="26" t="s">
        <v>29</v>
      </c>
      <c r="C51" s="16">
        <v>0.03</v>
      </c>
      <c r="D51" s="13">
        <f t="shared" si="0"/>
        <v>51.24</v>
      </c>
    </row>
    <row r="52" spans="1:4" x14ac:dyDescent="0.2">
      <c r="A52" s="33" t="s">
        <v>10</v>
      </c>
      <c r="B52" s="26" t="s">
        <v>30</v>
      </c>
      <c r="C52" s="9">
        <v>1.4999999999999999E-2</v>
      </c>
      <c r="D52" s="13">
        <f t="shared" si="0"/>
        <v>25.62</v>
      </c>
    </row>
    <row r="53" spans="1:4" x14ac:dyDescent="0.2">
      <c r="A53" s="33" t="s">
        <v>12</v>
      </c>
      <c r="B53" s="26" t="s">
        <v>31</v>
      </c>
      <c r="C53" s="9">
        <v>0.01</v>
      </c>
      <c r="D53" s="13">
        <f t="shared" si="0"/>
        <v>17.079999999999998</v>
      </c>
    </row>
    <row r="54" spans="1:4" x14ac:dyDescent="0.2">
      <c r="A54" s="33" t="s">
        <v>32</v>
      </c>
      <c r="B54" s="26" t="s">
        <v>33</v>
      </c>
      <c r="C54" s="9">
        <v>6.0000000000000001E-3</v>
      </c>
      <c r="D54" s="13">
        <f t="shared" si="0"/>
        <v>10.24</v>
      </c>
    </row>
    <row r="55" spans="1:4" x14ac:dyDescent="0.2">
      <c r="A55" s="33" t="s">
        <v>14</v>
      </c>
      <c r="B55" s="26" t="s">
        <v>34</v>
      </c>
      <c r="C55" s="9">
        <v>2E-3</v>
      </c>
      <c r="D55" s="13">
        <f t="shared" si="0"/>
        <v>3.41</v>
      </c>
    </row>
    <row r="56" spans="1:4" x14ac:dyDescent="0.2">
      <c r="A56" s="33" t="s">
        <v>35</v>
      </c>
      <c r="B56" s="26" t="s">
        <v>36</v>
      </c>
      <c r="C56" s="9">
        <v>0.08</v>
      </c>
      <c r="D56" s="13">
        <f t="shared" si="0"/>
        <v>136.65</v>
      </c>
    </row>
    <row r="57" spans="1:4" x14ac:dyDescent="0.2">
      <c r="A57" s="69" t="s">
        <v>37</v>
      </c>
      <c r="B57" s="69"/>
      <c r="C57" s="15">
        <f>SUM(C49:C56)</f>
        <v>0.36800000000000005</v>
      </c>
      <c r="D57" s="19">
        <f>SUM(D49:D56)</f>
        <v>628.58000000000004</v>
      </c>
    </row>
    <row r="60" spans="1:4" x14ac:dyDescent="0.2">
      <c r="A60" s="79" t="s">
        <v>38</v>
      </c>
      <c r="B60" s="79"/>
      <c r="C60" s="79"/>
      <c r="D60" s="79"/>
    </row>
    <row r="62" spans="1:4" x14ac:dyDescent="0.2">
      <c r="A62" s="27" t="s">
        <v>39</v>
      </c>
      <c r="B62" s="78" t="s">
        <v>40</v>
      </c>
      <c r="C62" s="78"/>
      <c r="D62" s="27" t="s">
        <v>3</v>
      </c>
    </row>
    <row r="63" spans="1:4" x14ac:dyDescent="0.2">
      <c r="A63" s="33" t="s">
        <v>4</v>
      </c>
      <c r="B63" s="70" t="s">
        <v>41</v>
      </c>
      <c r="C63" s="70"/>
      <c r="D63" s="13">
        <f>(22*2*4)-(D26*0.06)</f>
        <v>90.188000000000002</v>
      </c>
    </row>
    <row r="64" spans="1:4" x14ac:dyDescent="0.2">
      <c r="A64" s="33" t="s">
        <v>6</v>
      </c>
      <c r="B64" s="70" t="s">
        <v>42</v>
      </c>
      <c r="C64" s="70"/>
      <c r="D64" s="13">
        <f>22*13.1*0.8</f>
        <v>230.56</v>
      </c>
    </row>
    <row r="65" spans="1:5" x14ac:dyDescent="0.2">
      <c r="A65" s="33" t="s">
        <v>8</v>
      </c>
      <c r="B65" s="70" t="s">
        <v>151</v>
      </c>
      <c r="C65" s="70"/>
      <c r="D65" s="13">
        <v>110</v>
      </c>
    </row>
    <row r="66" spans="1:5" x14ac:dyDescent="0.2">
      <c r="A66" s="33" t="s">
        <v>10</v>
      </c>
      <c r="B66" s="70" t="s">
        <v>152</v>
      </c>
      <c r="C66" s="70"/>
      <c r="D66" s="13">
        <v>10</v>
      </c>
    </row>
    <row r="67" spans="1:5" x14ac:dyDescent="0.2">
      <c r="A67" s="36" t="s">
        <v>12</v>
      </c>
      <c r="B67" s="70" t="s">
        <v>153</v>
      </c>
      <c r="C67" s="70"/>
      <c r="D67" s="13">
        <v>3.26</v>
      </c>
    </row>
    <row r="68" spans="1:5" x14ac:dyDescent="0.2">
      <c r="A68" s="69" t="s">
        <v>16</v>
      </c>
      <c r="B68" s="69"/>
      <c r="C68" s="69"/>
      <c r="D68" s="19">
        <f>SUM(D63:D67)</f>
        <v>444.00799999999998</v>
      </c>
    </row>
    <row r="71" spans="1:5" x14ac:dyDescent="0.2">
      <c r="A71" s="79" t="s">
        <v>43</v>
      </c>
      <c r="B71" s="79"/>
      <c r="C71" s="79"/>
      <c r="D71" s="79"/>
    </row>
    <row r="73" spans="1:5" x14ac:dyDescent="0.2">
      <c r="A73" s="27">
        <v>2</v>
      </c>
      <c r="B73" s="78" t="s">
        <v>44</v>
      </c>
      <c r="C73" s="78"/>
      <c r="D73" s="27" t="s">
        <v>3</v>
      </c>
    </row>
    <row r="74" spans="1:5" x14ac:dyDescent="0.2">
      <c r="A74" s="33" t="s">
        <v>19</v>
      </c>
      <c r="B74" s="70" t="s">
        <v>20</v>
      </c>
      <c r="C74" s="70"/>
      <c r="D74" s="14">
        <f>D43</f>
        <v>278.02</v>
      </c>
    </row>
    <row r="75" spans="1:5" x14ac:dyDescent="0.2">
      <c r="A75" s="33" t="s">
        <v>24</v>
      </c>
      <c r="B75" s="70" t="s">
        <v>25</v>
      </c>
      <c r="C75" s="70"/>
      <c r="D75" s="14">
        <f>D57</f>
        <v>628.58000000000004</v>
      </c>
    </row>
    <row r="76" spans="1:5" x14ac:dyDescent="0.2">
      <c r="A76" s="33" t="s">
        <v>39</v>
      </c>
      <c r="B76" s="70" t="s">
        <v>40</v>
      </c>
      <c r="C76" s="70"/>
      <c r="D76" s="14">
        <f>D68</f>
        <v>444.00799999999998</v>
      </c>
    </row>
    <row r="77" spans="1:5" x14ac:dyDescent="0.2">
      <c r="A77" s="69" t="s">
        <v>16</v>
      </c>
      <c r="B77" s="69"/>
      <c r="C77" s="69"/>
      <c r="D77" s="19">
        <f>SUM(D74:D76)</f>
        <v>1350.6079999999999</v>
      </c>
    </row>
    <row r="78" spans="1:5" x14ac:dyDescent="0.2">
      <c r="A78" s="4"/>
      <c r="E78" s="18"/>
    </row>
    <row r="80" spans="1:5" x14ac:dyDescent="0.2">
      <c r="A80" s="72" t="s">
        <v>45</v>
      </c>
      <c r="B80" s="72"/>
      <c r="C80" s="72"/>
      <c r="D80" s="72"/>
      <c r="E80" s="17"/>
    </row>
    <row r="81" spans="1:5" ht="12.75" customHeight="1" x14ac:dyDescent="0.2">
      <c r="E81" s="18"/>
    </row>
    <row r="82" spans="1:5" x14ac:dyDescent="0.2">
      <c r="A82" s="27">
        <v>3</v>
      </c>
      <c r="B82" s="78" t="s">
        <v>46</v>
      </c>
      <c r="C82" s="78"/>
      <c r="D82" s="27" t="s">
        <v>3</v>
      </c>
    </row>
    <row r="83" spans="1:5" x14ac:dyDescent="0.2">
      <c r="A83" s="36" t="s">
        <v>4</v>
      </c>
      <c r="B83" s="10" t="s">
        <v>47</v>
      </c>
      <c r="C83" s="9">
        <f>TRUNC(((1/12)*0%),4)</f>
        <v>0</v>
      </c>
      <c r="D83" s="13">
        <f>TRUNC($D$33*C83,2)</f>
        <v>0</v>
      </c>
    </row>
    <row r="84" spans="1:5" x14ac:dyDescent="0.2">
      <c r="A84" s="36" t="s">
        <v>6</v>
      </c>
      <c r="B84" s="10" t="s">
        <v>48</v>
      </c>
      <c r="C84" s="9">
        <v>0.08</v>
      </c>
      <c r="D84" s="13">
        <f>TRUNC(D83*C84,2)</f>
        <v>0</v>
      </c>
    </row>
    <row r="85" spans="1:5" x14ac:dyDescent="0.2">
      <c r="A85" s="36" t="s">
        <v>8</v>
      </c>
      <c r="B85" s="10" t="s">
        <v>49</v>
      </c>
      <c r="C85" s="9">
        <f>TRUNC(8%*0%*50%,4)</f>
        <v>0</v>
      </c>
      <c r="D85" s="13">
        <f>TRUNC($D$33*C85,2)</f>
        <v>0</v>
      </c>
    </row>
    <row r="86" spans="1:5" x14ac:dyDescent="0.2">
      <c r="A86" s="36" t="s">
        <v>10</v>
      </c>
      <c r="B86" s="10" t="s">
        <v>50</v>
      </c>
      <c r="C86" s="9">
        <f>TRUNC(((7/30)/12)*0%,4)</f>
        <v>0</v>
      </c>
      <c r="D86" s="13">
        <f>TRUNC($D$33*C86,2)</f>
        <v>0</v>
      </c>
    </row>
    <row r="87" spans="1:5" ht="25.5" x14ac:dyDescent="0.2">
      <c r="A87" s="36" t="s">
        <v>12</v>
      </c>
      <c r="B87" s="10" t="s">
        <v>100</v>
      </c>
      <c r="C87" s="9">
        <f>C57</f>
        <v>0.36800000000000005</v>
      </c>
      <c r="D87" s="13">
        <f>TRUNC(D86*C87,2)</f>
        <v>0</v>
      </c>
    </row>
    <row r="88" spans="1:5" x14ac:dyDescent="0.2">
      <c r="A88" s="36" t="s">
        <v>32</v>
      </c>
      <c r="B88" s="10" t="s">
        <v>51</v>
      </c>
      <c r="C88" s="9">
        <f>TRUNC(8%*0%*50%,4)</f>
        <v>0</v>
      </c>
      <c r="D88" s="13">
        <f t="shared" ref="D88" si="1">TRUNC($D$33*C88,2)</f>
        <v>0</v>
      </c>
    </row>
    <row r="89" spans="1:5" x14ac:dyDescent="0.2">
      <c r="A89" s="76" t="s">
        <v>16</v>
      </c>
      <c r="B89" s="77"/>
      <c r="C89" s="80"/>
      <c r="D89" s="19">
        <f>SUM(D83:D88)</f>
        <v>0</v>
      </c>
    </row>
    <row r="92" spans="1:5" x14ac:dyDescent="0.2">
      <c r="A92" s="72" t="s">
        <v>52</v>
      </c>
      <c r="B92" s="72"/>
      <c r="C92" s="72"/>
      <c r="D92" s="72"/>
    </row>
    <row r="95" spans="1:5" x14ac:dyDescent="0.2">
      <c r="A95" s="79" t="s">
        <v>79</v>
      </c>
      <c r="B95" s="79"/>
      <c r="C95" s="79"/>
      <c r="D95" s="79"/>
    </row>
    <row r="96" spans="1:5" x14ac:dyDescent="0.2">
      <c r="A96" s="3"/>
    </row>
    <row r="97" spans="1:6" x14ac:dyDescent="0.2">
      <c r="A97" s="37" t="s">
        <v>53</v>
      </c>
      <c r="B97" s="78" t="s">
        <v>80</v>
      </c>
      <c r="C97" s="78"/>
      <c r="D97" s="37" t="s">
        <v>3</v>
      </c>
    </row>
    <row r="98" spans="1:6" x14ac:dyDescent="0.2">
      <c r="A98" s="36" t="s">
        <v>4</v>
      </c>
      <c r="B98" s="38" t="s">
        <v>81</v>
      </c>
      <c r="C98" s="9">
        <f>TRUNC(((1+1/3)/12)/12,4)*0</f>
        <v>0</v>
      </c>
      <c r="D98" s="13">
        <f>TRUNC(($D$33+$D$77+$D$89)*C98,2)</f>
        <v>0</v>
      </c>
    </row>
    <row r="99" spans="1:6" x14ac:dyDescent="0.2">
      <c r="A99" s="36" t="s">
        <v>6</v>
      </c>
      <c r="B99" s="38" t="s">
        <v>82</v>
      </c>
      <c r="C99" s="9">
        <f>TRUNC(((2/30)/12),4)</f>
        <v>5.4999999999999997E-3</v>
      </c>
      <c r="D99" s="13">
        <f t="shared" ref="D99:D103" si="2">TRUNC(($D$33+$D$77+$D$89)*C99,2)</f>
        <v>15.29</v>
      </c>
    </row>
    <row r="100" spans="1:6" x14ac:dyDescent="0.2">
      <c r="A100" s="36" t="s">
        <v>8</v>
      </c>
      <c r="B100" s="38" t="s">
        <v>83</v>
      </c>
      <c r="C100" s="9">
        <f>TRUNC(((5/30)/12)*0%,4)</f>
        <v>0</v>
      </c>
      <c r="D100" s="13">
        <f t="shared" si="2"/>
        <v>0</v>
      </c>
    </row>
    <row r="101" spans="1:6" x14ac:dyDescent="0.2">
      <c r="A101" s="36" t="s">
        <v>10</v>
      </c>
      <c r="B101" s="38" t="s">
        <v>84</v>
      </c>
      <c r="C101" s="9">
        <f>TRUNC(((15/30)/12)*0%,4)</f>
        <v>0</v>
      </c>
      <c r="D101" s="13">
        <f t="shared" si="2"/>
        <v>0</v>
      </c>
    </row>
    <row r="102" spans="1:6" x14ac:dyDescent="0.2">
      <c r="A102" s="36" t="s">
        <v>12</v>
      </c>
      <c r="B102" s="38" t="s">
        <v>85</v>
      </c>
      <c r="C102" s="9">
        <f>((1+1/3)/12)*0%*(4/12)</f>
        <v>0</v>
      </c>
      <c r="D102" s="13">
        <f t="shared" si="2"/>
        <v>0</v>
      </c>
    </row>
    <row r="103" spans="1:6" x14ac:dyDescent="0.2">
      <c r="A103" s="36" t="s">
        <v>32</v>
      </c>
      <c r="B103" s="38" t="s">
        <v>86</v>
      </c>
      <c r="C103" s="9"/>
      <c r="D103" s="13">
        <f t="shared" si="2"/>
        <v>0</v>
      </c>
    </row>
    <row r="104" spans="1:6" x14ac:dyDescent="0.2">
      <c r="A104" s="69" t="s">
        <v>37</v>
      </c>
      <c r="B104" s="69"/>
      <c r="C104" s="69"/>
      <c r="D104" s="19">
        <f>SUM(D98:D103)</f>
        <v>15.29</v>
      </c>
      <c r="E104" s="17"/>
      <c r="F104" s="17"/>
    </row>
    <row r="107" spans="1:6" x14ac:dyDescent="0.2">
      <c r="A107" s="79" t="s">
        <v>87</v>
      </c>
      <c r="B107" s="79"/>
      <c r="C107" s="79"/>
      <c r="D107" s="79"/>
    </row>
    <row r="108" spans="1:6" x14ac:dyDescent="0.2">
      <c r="A108" s="3"/>
    </row>
    <row r="109" spans="1:6" x14ac:dyDescent="0.2">
      <c r="A109" s="27" t="s">
        <v>54</v>
      </c>
      <c r="B109" s="78" t="s">
        <v>88</v>
      </c>
      <c r="C109" s="78"/>
      <c r="D109" s="27" t="s">
        <v>3</v>
      </c>
    </row>
    <row r="110" spans="1:6" x14ac:dyDescent="0.2">
      <c r="A110" s="33" t="s">
        <v>4</v>
      </c>
      <c r="B110" s="73" t="s">
        <v>89</v>
      </c>
      <c r="C110" s="74"/>
      <c r="D110" s="13">
        <f>((D33+D77+D89)/220)*22*0</f>
        <v>0</v>
      </c>
    </row>
    <row r="111" spans="1:6" x14ac:dyDescent="0.2">
      <c r="A111" s="69" t="s">
        <v>16</v>
      </c>
      <c r="B111" s="69"/>
      <c r="C111" s="69"/>
      <c r="D111" s="19">
        <f>SUM(D110)</f>
        <v>0</v>
      </c>
    </row>
    <row r="114" spans="1:4" x14ac:dyDescent="0.2">
      <c r="A114" s="79" t="s">
        <v>55</v>
      </c>
      <c r="B114" s="79"/>
      <c r="C114" s="79"/>
      <c r="D114" s="79"/>
    </row>
    <row r="115" spans="1:4" x14ac:dyDescent="0.2">
      <c r="A115" s="3"/>
    </row>
    <row r="116" spans="1:4" x14ac:dyDescent="0.2">
      <c r="A116" s="27">
        <v>4</v>
      </c>
      <c r="B116" s="69" t="s">
        <v>56</v>
      </c>
      <c r="C116" s="69"/>
      <c r="D116" s="27" t="s">
        <v>3</v>
      </c>
    </row>
    <row r="117" spans="1:4" x14ac:dyDescent="0.2">
      <c r="A117" s="33" t="s">
        <v>53</v>
      </c>
      <c r="B117" s="70" t="s">
        <v>80</v>
      </c>
      <c r="C117" s="70"/>
      <c r="D117" s="14">
        <f>D104</f>
        <v>15.29</v>
      </c>
    </row>
    <row r="118" spans="1:4" x14ac:dyDescent="0.2">
      <c r="A118" s="33" t="s">
        <v>54</v>
      </c>
      <c r="B118" s="70" t="s">
        <v>88</v>
      </c>
      <c r="C118" s="70"/>
      <c r="D118" s="14">
        <f>D111</f>
        <v>0</v>
      </c>
    </row>
    <row r="119" spans="1:4" x14ac:dyDescent="0.2">
      <c r="A119" s="69" t="s">
        <v>16</v>
      </c>
      <c r="B119" s="69"/>
      <c r="C119" s="69"/>
      <c r="D119" s="19">
        <f>SUM(D117:D118)</f>
        <v>15.29</v>
      </c>
    </row>
    <row r="122" spans="1:4" x14ac:dyDescent="0.2">
      <c r="A122" s="72" t="s">
        <v>57</v>
      </c>
      <c r="B122" s="72"/>
      <c r="C122" s="72"/>
      <c r="D122" s="72"/>
    </row>
    <row r="124" spans="1:4" x14ac:dyDescent="0.2">
      <c r="A124" s="27">
        <v>5</v>
      </c>
      <c r="B124" s="75" t="s">
        <v>58</v>
      </c>
      <c r="C124" s="75"/>
      <c r="D124" s="27" t="s">
        <v>3</v>
      </c>
    </row>
    <row r="125" spans="1:4" x14ac:dyDescent="0.2">
      <c r="A125" s="33" t="s">
        <v>4</v>
      </c>
      <c r="B125" s="26" t="s">
        <v>59</v>
      </c>
      <c r="C125" s="26"/>
      <c r="D125" s="13">
        <v>108.69</v>
      </c>
    </row>
    <row r="126" spans="1:4" x14ac:dyDescent="0.2">
      <c r="A126" s="33" t="s">
        <v>6</v>
      </c>
      <c r="B126" s="26" t="s">
        <v>60</v>
      </c>
      <c r="C126" s="26"/>
      <c r="D126" s="13"/>
    </row>
    <row r="127" spans="1:4" x14ac:dyDescent="0.2">
      <c r="A127" s="33" t="s">
        <v>8</v>
      </c>
      <c r="B127" s="26" t="s">
        <v>61</v>
      </c>
      <c r="C127" s="26"/>
      <c r="D127" s="13"/>
    </row>
    <row r="128" spans="1:4" x14ac:dyDescent="0.2">
      <c r="A128" s="33" t="s">
        <v>10</v>
      </c>
      <c r="B128" s="26" t="s">
        <v>15</v>
      </c>
      <c r="C128" s="26"/>
      <c r="D128" s="13"/>
    </row>
    <row r="129" spans="1:4" x14ac:dyDescent="0.2">
      <c r="A129" s="69" t="s">
        <v>37</v>
      </c>
      <c r="B129" s="69"/>
      <c r="C129" s="69"/>
      <c r="D129" s="20">
        <f>SUM(D125:D128)</f>
        <v>108.69</v>
      </c>
    </row>
    <row r="132" spans="1:4" x14ac:dyDescent="0.2">
      <c r="A132" s="72" t="s">
        <v>62</v>
      </c>
      <c r="B132" s="72"/>
      <c r="C132" s="72"/>
      <c r="D132" s="72"/>
    </row>
    <row r="134" spans="1:4" x14ac:dyDescent="0.2">
      <c r="A134" s="27">
        <v>6</v>
      </c>
      <c r="B134" s="28" t="s">
        <v>63</v>
      </c>
      <c r="C134" s="27" t="s">
        <v>26</v>
      </c>
      <c r="D134" s="27" t="s">
        <v>3</v>
      </c>
    </row>
    <row r="135" spans="1:4" x14ac:dyDescent="0.2">
      <c r="A135" s="33" t="s">
        <v>4</v>
      </c>
      <c r="B135" s="26" t="s">
        <v>64</v>
      </c>
      <c r="C135" s="9">
        <v>0.05</v>
      </c>
      <c r="D135" s="14">
        <f>D155*C135</f>
        <v>145.23940000000002</v>
      </c>
    </row>
    <row r="136" spans="1:4" x14ac:dyDescent="0.2">
      <c r="A136" s="33" t="s">
        <v>6</v>
      </c>
      <c r="B136" s="26" t="s">
        <v>65</v>
      </c>
      <c r="C136" s="9">
        <v>0.06</v>
      </c>
      <c r="D136" s="13">
        <f>(D155+D135)*C136</f>
        <v>183.001644</v>
      </c>
    </row>
    <row r="137" spans="1:4" x14ac:dyDescent="0.2">
      <c r="A137" s="33" t="s">
        <v>8</v>
      </c>
      <c r="B137" s="26" t="s">
        <v>66</v>
      </c>
      <c r="C137" s="12">
        <f>SUM(C138:C143)</f>
        <v>8.6499999999999994E-2</v>
      </c>
      <c r="D137" s="13">
        <f>(D155+D135+D136)*C137/(1-C137)</f>
        <v>306.1379445057471</v>
      </c>
    </row>
    <row r="138" spans="1:4" x14ac:dyDescent="0.2">
      <c r="A138" s="33"/>
      <c r="B138" s="26" t="s">
        <v>67</v>
      </c>
      <c r="C138" s="9"/>
      <c r="D138" s="14">
        <f>$D$157*C138</f>
        <v>0</v>
      </c>
    </row>
    <row r="139" spans="1:4" x14ac:dyDescent="0.2">
      <c r="A139" s="33"/>
      <c r="B139" s="26" t="s">
        <v>102</v>
      </c>
      <c r="C139" s="9">
        <v>6.4999999999999997E-3</v>
      </c>
      <c r="D139" s="14">
        <f t="shared" ref="D139:D143" si="3">$D$157*C139</f>
        <v>23.004585425287356</v>
      </c>
    </row>
    <row r="140" spans="1:4" x14ac:dyDescent="0.2">
      <c r="A140" s="33"/>
      <c r="B140" s="26" t="s">
        <v>103</v>
      </c>
      <c r="C140" s="9">
        <v>0.03</v>
      </c>
      <c r="D140" s="14">
        <f t="shared" si="3"/>
        <v>106.17500965517242</v>
      </c>
    </row>
    <row r="141" spans="1:4" x14ac:dyDescent="0.2">
      <c r="A141" s="33"/>
      <c r="B141" s="26" t="s">
        <v>68</v>
      </c>
      <c r="C141" s="33"/>
      <c r="D141" s="14">
        <f t="shared" si="3"/>
        <v>0</v>
      </c>
    </row>
    <row r="142" spans="1:4" x14ac:dyDescent="0.2">
      <c r="A142" s="33"/>
      <c r="B142" s="26" t="s">
        <v>69</v>
      </c>
      <c r="C142" s="9"/>
      <c r="D142" s="14">
        <f t="shared" si="3"/>
        <v>0</v>
      </c>
    </row>
    <row r="143" spans="1:4" x14ac:dyDescent="0.2">
      <c r="A143" s="33"/>
      <c r="B143" s="26" t="s">
        <v>104</v>
      </c>
      <c r="C143" s="9">
        <v>0.05</v>
      </c>
      <c r="D143" s="14">
        <f t="shared" si="3"/>
        <v>176.95834942528737</v>
      </c>
    </row>
    <row r="144" spans="1:4" ht="13.5" x14ac:dyDescent="0.2">
      <c r="A144" s="76" t="s">
        <v>37</v>
      </c>
      <c r="B144" s="77"/>
      <c r="C144" s="21">
        <f>(1+C136)*(1+C135)/(1-C137)-1</f>
        <v>0.21839080459770144</v>
      </c>
      <c r="D144" s="19">
        <f>SUM(D135:D137)</f>
        <v>634.37898850574709</v>
      </c>
    </row>
    <row r="147" spans="1:4" x14ac:dyDescent="0.2">
      <c r="A147" s="72" t="s">
        <v>70</v>
      </c>
      <c r="B147" s="72"/>
      <c r="C147" s="72"/>
      <c r="D147" s="72"/>
    </row>
    <row r="149" spans="1:4" x14ac:dyDescent="0.2">
      <c r="A149" s="27"/>
      <c r="B149" s="69" t="s">
        <v>71</v>
      </c>
      <c r="C149" s="69"/>
      <c r="D149" s="27" t="s">
        <v>3</v>
      </c>
    </row>
    <row r="150" spans="1:4" x14ac:dyDescent="0.2">
      <c r="A150" s="27" t="s">
        <v>4</v>
      </c>
      <c r="B150" s="70" t="s">
        <v>1</v>
      </c>
      <c r="C150" s="70"/>
      <c r="D150" s="22">
        <f>D33</f>
        <v>1430.2</v>
      </c>
    </row>
    <row r="151" spans="1:4" x14ac:dyDescent="0.2">
      <c r="A151" s="27" t="s">
        <v>6</v>
      </c>
      <c r="B151" s="70" t="s">
        <v>17</v>
      </c>
      <c r="C151" s="70"/>
      <c r="D151" s="22">
        <f>D77</f>
        <v>1350.6079999999999</v>
      </c>
    </row>
    <row r="152" spans="1:4" x14ac:dyDescent="0.2">
      <c r="A152" s="27" t="s">
        <v>8</v>
      </c>
      <c r="B152" s="70" t="s">
        <v>45</v>
      </c>
      <c r="C152" s="70"/>
      <c r="D152" s="22">
        <f>D89</f>
        <v>0</v>
      </c>
    </row>
    <row r="153" spans="1:4" x14ac:dyDescent="0.2">
      <c r="A153" s="27" t="s">
        <v>10</v>
      </c>
      <c r="B153" s="70" t="s">
        <v>52</v>
      </c>
      <c r="C153" s="70"/>
      <c r="D153" s="22">
        <f>D119</f>
        <v>15.29</v>
      </c>
    </row>
    <row r="154" spans="1:4" x14ac:dyDescent="0.2">
      <c r="A154" s="27" t="s">
        <v>12</v>
      </c>
      <c r="B154" s="70" t="s">
        <v>57</v>
      </c>
      <c r="C154" s="70"/>
      <c r="D154" s="22">
        <f>D129</f>
        <v>108.69</v>
      </c>
    </row>
    <row r="155" spans="1:4" x14ac:dyDescent="0.2">
      <c r="A155" s="69" t="s">
        <v>101</v>
      </c>
      <c r="B155" s="69"/>
      <c r="C155" s="69"/>
      <c r="D155" s="23">
        <f>SUM(D150:D154)</f>
        <v>2904.788</v>
      </c>
    </row>
    <row r="156" spans="1:4" x14ac:dyDescent="0.2">
      <c r="A156" s="27" t="s">
        <v>32</v>
      </c>
      <c r="B156" s="70" t="s">
        <v>72</v>
      </c>
      <c r="C156" s="70"/>
      <c r="D156" s="24">
        <f>D144</f>
        <v>634.37898850574709</v>
      </c>
    </row>
    <row r="157" spans="1:4" x14ac:dyDescent="0.2">
      <c r="A157" s="69" t="s">
        <v>73</v>
      </c>
      <c r="B157" s="69"/>
      <c r="C157" s="69"/>
      <c r="D157" s="23">
        <f>SUM(D155:D156)</f>
        <v>3539.1669885057472</v>
      </c>
    </row>
  </sheetData>
  <mergeCells count="72">
    <mergeCell ref="B153:C153"/>
    <mergeCell ref="B154:C154"/>
    <mergeCell ref="A155:C155"/>
    <mergeCell ref="B156:C156"/>
    <mergeCell ref="A157:C157"/>
    <mergeCell ref="B152:C152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51:C151"/>
    <mergeCell ref="B117:C117"/>
    <mergeCell ref="A89:C89"/>
    <mergeCell ref="A92:D92"/>
    <mergeCell ref="A95:D95"/>
    <mergeCell ref="B97:C97"/>
    <mergeCell ref="A104:C104"/>
    <mergeCell ref="A107:D107"/>
    <mergeCell ref="B109:C109"/>
    <mergeCell ref="B110:C110"/>
    <mergeCell ref="A111:C111"/>
    <mergeCell ref="A114:D114"/>
    <mergeCell ref="B116:C116"/>
    <mergeCell ref="B82:C82"/>
    <mergeCell ref="B64:C64"/>
    <mergeCell ref="B65:C65"/>
    <mergeCell ref="B66:C66"/>
    <mergeCell ref="A68:C68"/>
    <mergeCell ref="A71:D71"/>
    <mergeCell ref="B73:C73"/>
    <mergeCell ref="B74:C74"/>
    <mergeCell ref="B75:C75"/>
    <mergeCell ref="B76:C76"/>
    <mergeCell ref="A77:C77"/>
    <mergeCell ref="A80:D80"/>
    <mergeCell ref="B27:C27"/>
    <mergeCell ref="B28:C28"/>
    <mergeCell ref="B29:C29"/>
    <mergeCell ref="B63:C63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A15:D15"/>
    <mergeCell ref="B67:C67"/>
    <mergeCell ref="A1:D1"/>
    <mergeCell ref="A3:D3"/>
    <mergeCell ref="A10:D10"/>
    <mergeCell ref="A12:B12"/>
    <mergeCell ref="A13:B13"/>
    <mergeCell ref="B30:C30"/>
    <mergeCell ref="C17:D17"/>
    <mergeCell ref="C18:D18"/>
    <mergeCell ref="C19:D19"/>
    <mergeCell ref="C20:D20"/>
    <mergeCell ref="C21:D21"/>
    <mergeCell ref="A23:D23"/>
    <mergeCell ref="B25:C25"/>
    <mergeCell ref="B26:C2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7"/>
  <sheetViews>
    <sheetView topLeftCell="A46" zoomScale="115" zoomScaleNormal="115" workbookViewId="0">
      <selection activeCell="D65" sqref="D65"/>
    </sheetView>
  </sheetViews>
  <sheetFormatPr defaultRowHeight="12.75" x14ac:dyDescent="0.2"/>
  <cols>
    <col min="1" max="1" width="9.140625" style="1"/>
    <col min="2" max="2" width="60.28515625" style="1" customWidth="1"/>
    <col min="3" max="3" width="18" style="1" customWidth="1"/>
    <col min="4" max="4" width="21.42578125" style="1" customWidth="1"/>
    <col min="5" max="5" width="12.7109375" style="1" customWidth="1"/>
    <col min="6" max="6" width="12" style="1" customWidth="1"/>
    <col min="7" max="7" width="15.140625" style="1" customWidth="1"/>
    <col min="8" max="16384" width="9.140625" style="1"/>
  </cols>
  <sheetData>
    <row r="1" spans="1:4" ht="15.75" x14ac:dyDescent="0.25">
      <c r="A1" s="81" t="s">
        <v>0</v>
      </c>
      <c r="B1" s="81"/>
      <c r="C1" s="81"/>
      <c r="D1" s="81"/>
    </row>
    <row r="2" spans="1:4" ht="15.75" x14ac:dyDescent="0.25">
      <c r="A2" s="29"/>
      <c r="B2" s="29"/>
      <c r="C2" s="29"/>
      <c r="D2" s="29"/>
    </row>
    <row r="3" spans="1:4" x14ac:dyDescent="0.2">
      <c r="A3" s="71" t="s">
        <v>90</v>
      </c>
      <c r="B3" s="71"/>
      <c r="C3" s="71"/>
      <c r="D3" s="71"/>
    </row>
    <row r="4" spans="1:4" x14ac:dyDescent="0.2">
      <c r="A4" s="2"/>
      <c r="B4" s="2"/>
      <c r="C4" s="2"/>
      <c r="D4" s="2"/>
    </row>
    <row r="5" spans="1:4" x14ac:dyDescent="0.2">
      <c r="A5" s="5" t="s">
        <v>4</v>
      </c>
      <c r="B5" s="32" t="s">
        <v>91</v>
      </c>
      <c r="C5" s="30"/>
      <c r="D5" s="31"/>
    </row>
    <row r="6" spans="1:4" x14ac:dyDescent="0.2">
      <c r="A6" s="5" t="s">
        <v>6</v>
      </c>
      <c r="B6" s="32" t="s">
        <v>92</v>
      </c>
      <c r="C6" s="30"/>
      <c r="D6" s="31"/>
    </row>
    <row r="7" spans="1:4" x14ac:dyDescent="0.2">
      <c r="A7" s="5" t="s">
        <v>8</v>
      </c>
      <c r="B7" s="32" t="s">
        <v>93</v>
      </c>
      <c r="C7" s="30"/>
      <c r="D7" s="31"/>
    </row>
    <row r="8" spans="1:4" x14ac:dyDescent="0.2">
      <c r="A8" s="5" t="s">
        <v>10</v>
      </c>
      <c r="B8" s="32" t="s">
        <v>94</v>
      </c>
      <c r="C8" s="30"/>
      <c r="D8" s="31"/>
    </row>
    <row r="10" spans="1:4" x14ac:dyDescent="0.2">
      <c r="A10" s="71" t="s">
        <v>95</v>
      </c>
      <c r="B10" s="71"/>
      <c r="C10" s="71"/>
      <c r="D10" s="71"/>
    </row>
    <row r="11" spans="1:4" x14ac:dyDescent="0.2">
      <c r="A11" s="2"/>
      <c r="B11" s="2"/>
      <c r="C11" s="2"/>
      <c r="D11" s="2"/>
    </row>
    <row r="12" spans="1:4" ht="38.25" x14ac:dyDescent="0.2">
      <c r="A12" s="65" t="s">
        <v>96</v>
      </c>
      <c r="B12" s="65"/>
      <c r="C12" s="33" t="s">
        <v>97</v>
      </c>
      <c r="D12" s="34" t="s">
        <v>98</v>
      </c>
    </row>
    <row r="13" spans="1:4" x14ac:dyDescent="0.2">
      <c r="A13" s="66" t="s">
        <v>115</v>
      </c>
      <c r="B13" s="66"/>
      <c r="C13" s="40" t="s">
        <v>106</v>
      </c>
      <c r="D13" s="40" t="s">
        <v>107</v>
      </c>
    </row>
    <row r="15" spans="1:4" x14ac:dyDescent="0.2">
      <c r="A15" s="71" t="s">
        <v>74</v>
      </c>
      <c r="B15" s="71"/>
      <c r="C15" s="71"/>
      <c r="D15" s="71"/>
    </row>
    <row r="16" spans="1:4" x14ac:dyDescent="0.2">
      <c r="A16" s="2"/>
      <c r="B16" s="2"/>
      <c r="C16" s="2"/>
      <c r="D16" s="2"/>
    </row>
    <row r="17" spans="1:4" x14ac:dyDescent="0.2">
      <c r="A17" s="5">
        <v>1</v>
      </c>
      <c r="B17" s="5" t="s">
        <v>75</v>
      </c>
      <c r="C17" s="67" t="s">
        <v>110</v>
      </c>
      <c r="D17" s="68"/>
    </row>
    <row r="18" spans="1:4" x14ac:dyDescent="0.2">
      <c r="A18" s="5">
        <v>2</v>
      </c>
      <c r="B18" s="5" t="s">
        <v>99</v>
      </c>
      <c r="C18" s="67" t="s">
        <v>157</v>
      </c>
      <c r="D18" s="68"/>
    </row>
    <row r="19" spans="1:4" x14ac:dyDescent="0.2">
      <c r="A19" s="5">
        <v>3</v>
      </c>
      <c r="B19" s="5" t="s">
        <v>76</v>
      </c>
      <c r="C19" s="67"/>
      <c r="D19" s="68"/>
    </row>
    <row r="20" spans="1:4" x14ac:dyDescent="0.2">
      <c r="A20" s="5">
        <v>4</v>
      </c>
      <c r="B20" s="5" t="s">
        <v>77</v>
      </c>
      <c r="C20" s="67"/>
      <c r="D20" s="68"/>
    </row>
    <row r="21" spans="1:4" x14ac:dyDescent="0.2">
      <c r="A21" s="5">
        <v>5</v>
      </c>
      <c r="B21" s="5" t="s">
        <v>78</v>
      </c>
      <c r="C21" s="67"/>
      <c r="D21" s="68"/>
    </row>
    <row r="23" spans="1:4" x14ac:dyDescent="0.2">
      <c r="A23" s="71" t="s">
        <v>1</v>
      </c>
      <c r="B23" s="71"/>
      <c r="C23" s="71"/>
      <c r="D23" s="71"/>
    </row>
    <row r="25" spans="1:4" x14ac:dyDescent="0.2">
      <c r="A25" s="27">
        <v>1</v>
      </c>
      <c r="B25" s="69" t="s">
        <v>2</v>
      </c>
      <c r="C25" s="69"/>
      <c r="D25" s="27" t="s">
        <v>3</v>
      </c>
    </row>
    <row r="26" spans="1:4" x14ac:dyDescent="0.2">
      <c r="A26" s="33" t="s">
        <v>4</v>
      </c>
      <c r="B26" s="70" t="s">
        <v>5</v>
      </c>
      <c r="C26" s="70"/>
      <c r="D26" s="13">
        <v>1191.21</v>
      </c>
    </row>
    <row r="27" spans="1:4" x14ac:dyDescent="0.2">
      <c r="A27" s="33" t="s">
        <v>6</v>
      </c>
      <c r="B27" s="70" t="s">
        <v>7</v>
      </c>
      <c r="C27" s="70"/>
      <c r="D27" s="13"/>
    </row>
    <row r="28" spans="1:4" x14ac:dyDescent="0.2">
      <c r="A28" s="33" t="s">
        <v>8</v>
      </c>
      <c r="B28" s="70" t="s">
        <v>9</v>
      </c>
      <c r="C28" s="70"/>
      <c r="D28" s="13"/>
    </row>
    <row r="29" spans="1:4" x14ac:dyDescent="0.2">
      <c r="A29" s="33" t="s">
        <v>10</v>
      </c>
      <c r="B29" s="70" t="s">
        <v>11</v>
      </c>
      <c r="C29" s="70"/>
      <c r="D29" s="13"/>
    </row>
    <row r="30" spans="1:4" x14ac:dyDescent="0.2">
      <c r="A30" s="33" t="s">
        <v>12</v>
      </c>
      <c r="B30" s="70" t="s">
        <v>13</v>
      </c>
      <c r="C30" s="70"/>
      <c r="D30" s="13"/>
    </row>
    <row r="31" spans="1:4" x14ac:dyDescent="0.2">
      <c r="A31" s="33"/>
      <c r="B31" s="70"/>
      <c r="C31" s="70"/>
      <c r="D31" s="13"/>
    </row>
    <row r="32" spans="1:4" x14ac:dyDescent="0.2">
      <c r="A32" s="33" t="s">
        <v>14</v>
      </c>
      <c r="B32" s="70" t="s">
        <v>15</v>
      </c>
      <c r="C32" s="70"/>
      <c r="D32" s="13"/>
    </row>
    <row r="33" spans="1:4" x14ac:dyDescent="0.2">
      <c r="A33" s="69" t="s">
        <v>16</v>
      </c>
      <c r="B33" s="69"/>
      <c r="C33" s="69"/>
      <c r="D33" s="20">
        <f>SUM(D26:D32)</f>
        <v>1191.21</v>
      </c>
    </row>
    <row r="36" spans="1:4" x14ac:dyDescent="0.2">
      <c r="A36" s="72" t="s">
        <v>17</v>
      </c>
      <c r="B36" s="72"/>
      <c r="C36" s="72"/>
      <c r="D36" s="72"/>
    </row>
    <row r="37" spans="1:4" x14ac:dyDescent="0.2">
      <c r="A37" s="3"/>
    </row>
    <row r="38" spans="1:4" x14ac:dyDescent="0.2">
      <c r="A38" s="79" t="s">
        <v>18</v>
      </c>
      <c r="B38" s="79"/>
      <c r="C38" s="79"/>
      <c r="D38" s="79"/>
    </row>
    <row r="40" spans="1:4" x14ac:dyDescent="0.2">
      <c r="A40" s="27" t="s">
        <v>19</v>
      </c>
      <c r="B40" s="69" t="s">
        <v>20</v>
      </c>
      <c r="C40" s="69"/>
      <c r="D40" s="27" t="s">
        <v>3</v>
      </c>
    </row>
    <row r="41" spans="1:4" x14ac:dyDescent="0.2">
      <c r="A41" s="33" t="s">
        <v>4</v>
      </c>
      <c r="B41" s="26" t="s">
        <v>21</v>
      </c>
      <c r="C41" s="12">
        <f>TRUNC(1/12,4)</f>
        <v>8.3299999999999999E-2</v>
      </c>
      <c r="D41" s="13">
        <f>TRUNC($D$33*C41,2)</f>
        <v>99.22</v>
      </c>
    </row>
    <row r="42" spans="1:4" x14ac:dyDescent="0.2">
      <c r="A42" s="33" t="s">
        <v>6</v>
      </c>
      <c r="B42" s="26" t="s">
        <v>22</v>
      </c>
      <c r="C42" s="12">
        <f>TRUNC(((1+1/3)/12),4)</f>
        <v>0.1111</v>
      </c>
      <c r="D42" s="13">
        <f>TRUNC($D$33*C42,2)</f>
        <v>132.34</v>
      </c>
    </row>
    <row r="43" spans="1:4" x14ac:dyDescent="0.2">
      <c r="A43" s="69" t="s">
        <v>16</v>
      </c>
      <c r="B43" s="69"/>
      <c r="C43" s="35">
        <f>SUM(C41:C42)</f>
        <v>0.19440000000000002</v>
      </c>
      <c r="D43" s="19">
        <f>SUM(D41:D42)</f>
        <v>231.56</v>
      </c>
    </row>
    <row r="46" spans="1:4" x14ac:dyDescent="0.2">
      <c r="A46" s="82" t="s">
        <v>23</v>
      </c>
      <c r="B46" s="82"/>
      <c r="C46" s="82"/>
      <c r="D46" s="82"/>
    </row>
    <row r="48" spans="1:4" x14ac:dyDescent="0.2">
      <c r="A48" s="27" t="s">
        <v>24</v>
      </c>
      <c r="B48" s="27" t="s">
        <v>25</v>
      </c>
      <c r="C48" s="27" t="s">
        <v>26</v>
      </c>
      <c r="D48" s="27" t="s">
        <v>3</v>
      </c>
    </row>
    <row r="49" spans="1:4" x14ac:dyDescent="0.2">
      <c r="A49" s="33" t="s">
        <v>4</v>
      </c>
      <c r="B49" s="26" t="s">
        <v>27</v>
      </c>
      <c r="C49" s="9">
        <v>0.2</v>
      </c>
      <c r="D49" s="13">
        <f>TRUNC(($D$33+$D$43)*C49,2)</f>
        <v>284.55</v>
      </c>
    </row>
    <row r="50" spans="1:4" x14ac:dyDescent="0.2">
      <c r="A50" s="33" t="s">
        <v>6</v>
      </c>
      <c r="B50" s="26" t="s">
        <v>28</v>
      </c>
      <c r="C50" s="9">
        <v>2.5000000000000001E-2</v>
      </c>
      <c r="D50" s="13">
        <f t="shared" ref="D50:D56" si="0">TRUNC(($D$33+$D$43)*C50,2)</f>
        <v>35.56</v>
      </c>
    </row>
    <row r="51" spans="1:4" x14ac:dyDescent="0.2">
      <c r="A51" s="33" t="s">
        <v>8</v>
      </c>
      <c r="B51" s="26" t="s">
        <v>29</v>
      </c>
      <c r="C51" s="16">
        <v>0.03</v>
      </c>
      <c r="D51" s="13">
        <f t="shared" si="0"/>
        <v>42.68</v>
      </c>
    </row>
    <row r="52" spans="1:4" x14ac:dyDescent="0.2">
      <c r="A52" s="33" t="s">
        <v>10</v>
      </c>
      <c r="B52" s="26" t="s">
        <v>30</v>
      </c>
      <c r="C52" s="9">
        <v>1.4999999999999999E-2</v>
      </c>
      <c r="D52" s="13">
        <f t="shared" si="0"/>
        <v>21.34</v>
      </c>
    </row>
    <row r="53" spans="1:4" x14ac:dyDescent="0.2">
      <c r="A53" s="33" t="s">
        <v>12</v>
      </c>
      <c r="B53" s="26" t="s">
        <v>31</v>
      </c>
      <c r="C53" s="9">
        <v>0.01</v>
      </c>
      <c r="D53" s="13">
        <f t="shared" si="0"/>
        <v>14.22</v>
      </c>
    </row>
    <row r="54" spans="1:4" x14ac:dyDescent="0.2">
      <c r="A54" s="33" t="s">
        <v>32</v>
      </c>
      <c r="B54" s="26" t="s">
        <v>33</v>
      </c>
      <c r="C54" s="9">
        <v>6.0000000000000001E-3</v>
      </c>
      <c r="D54" s="13">
        <f t="shared" si="0"/>
        <v>8.5299999999999994</v>
      </c>
    </row>
    <row r="55" spans="1:4" x14ac:dyDescent="0.2">
      <c r="A55" s="33" t="s">
        <v>14</v>
      </c>
      <c r="B55" s="26" t="s">
        <v>34</v>
      </c>
      <c r="C55" s="9">
        <v>2E-3</v>
      </c>
      <c r="D55" s="13">
        <f t="shared" si="0"/>
        <v>2.84</v>
      </c>
    </row>
    <row r="56" spans="1:4" x14ac:dyDescent="0.2">
      <c r="A56" s="33" t="s">
        <v>35</v>
      </c>
      <c r="B56" s="26" t="s">
        <v>36</v>
      </c>
      <c r="C56" s="9">
        <v>0.08</v>
      </c>
      <c r="D56" s="13">
        <f t="shared" si="0"/>
        <v>113.82</v>
      </c>
    </row>
    <row r="57" spans="1:4" x14ac:dyDescent="0.2">
      <c r="A57" s="69" t="s">
        <v>37</v>
      </c>
      <c r="B57" s="69"/>
      <c r="C57" s="15">
        <f>SUM(C49:C56)</f>
        <v>0.36800000000000005</v>
      </c>
      <c r="D57" s="19">
        <f>SUM(D49:D56)</f>
        <v>523.54</v>
      </c>
    </row>
    <row r="60" spans="1:4" x14ac:dyDescent="0.2">
      <c r="A60" s="79" t="s">
        <v>38</v>
      </c>
      <c r="B60" s="79"/>
      <c r="C60" s="79"/>
      <c r="D60" s="79"/>
    </row>
    <row r="62" spans="1:4" x14ac:dyDescent="0.2">
      <c r="A62" s="27" t="s">
        <v>39</v>
      </c>
      <c r="B62" s="78" t="s">
        <v>40</v>
      </c>
      <c r="C62" s="78"/>
      <c r="D62" s="27" t="s">
        <v>3</v>
      </c>
    </row>
    <row r="63" spans="1:4" x14ac:dyDescent="0.2">
      <c r="A63" s="33" t="s">
        <v>4</v>
      </c>
      <c r="B63" s="70" t="s">
        <v>41</v>
      </c>
      <c r="C63" s="70"/>
      <c r="D63" s="13">
        <f>(22*2*4)-(D26*0.06)</f>
        <v>104.5274</v>
      </c>
    </row>
    <row r="64" spans="1:4" x14ac:dyDescent="0.2">
      <c r="A64" s="33" t="s">
        <v>6</v>
      </c>
      <c r="B64" s="70" t="s">
        <v>42</v>
      </c>
      <c r="C64" s="70"/>
      <c r="D64" s="13">
        <v>0</v>
      </c>
    </row>
    <row r="65" spans="1:5" x14ac:dyDescent="0.2">
      <c r="A65" s="33" t="s">
        <v>8</v>
      </c>
      <c r="B65" s="70" t="s">
        <v>151</v>
      </c>
      <c r="C65" s="70"/>
      <c r="D65" s="13">
        <v>110</v>
      </c>
    </row>
    <row r="66" spans="1:5" x14ac:dyDescent="0.2">
      <c r="A66" s="33" t="s">
        <v>10</v>
      </c>
      <c r="B66" s="70" t="s">
        <v>152</v>
      </c>
      <c r="C66" s="70"/>
      <c r="D66" s="13">
        <v>10</v>
      </c>
    </row>
    <row r="67" spans="1:5" x14ac:dyDescent="0.2">
      <c r="A67" s="36" t="s">
        <v>12</v>
      </c>
      <c r="B67" s="70" t="s">
        <v>153</v>
      </c>
      <c r="C67" s="70"/>
      <c r="D67" s="13">
        <v>3.26</v>
      </c>
    </row>
    <row r="68" spans="1:5" x14ac:dyDescent="0.2">
      <c r="A68" s="69" t="s">
        <v>16</v>
      </c>
      <c r="B68" s="69"/>
      <c r="C68" s="69"/>
      <c r="D68" s="19">
        <f>SUM(D63:D67)</f>
        <v>227.78739999999999</v>
      </c>
    </row>
    <row r="71" spans="1:5" x14ac:dyDescent="0.2">
      <c r="A71" s="79" t="s">
        <v>43</v>
      </c>
      <c r="B71" s="79"/>
      <c r="C71" s="79"/>
      <c r="D71" s="79"/>
    </row>
    <row r="73" spans="1:5" x14ac:dyDescent="0.2">
      <c r="A73" s="27">
        <v>2</v>
      </c>
      <c r="B73" s="78" t="s">
        <v>44</v>
      </c>
      <c r="C73" s="78"/>
      <c r="D73" s="27" t="s">
        <v>3</v>
      </c>
    </row>
    <row r="74" spans="1:5" x14ac:dyDescent="0.2">
      <c r="A74" s="33" t="s">
        <v>19</v>
      </c>
      <c r="B74" s="70" t="s">
        <v>20</v>
      </c>
      <c r="C74" s="70"/>
      <c r="D74" s="14">
        <f>D43</f>
        <v>231.56</v>
      </c>
    </row>
    <row r="75" spans="1:5" x14ac:dyDescent="0.2">
      <c r="A75" s="33" t="s">
        <v>24</v>
      </c>
      <c r="B75" s="70" t="s">
        <v>25</v>
      </c>
      <c r="C75" s="70"/>
      <c r="D75" s="14">
        <f>D57</f>
        <v>523.54</v>
      </c>
    </row>
    <row r="76" spans="1:5" x14ac:dyDescent="0.2">
      <c r="A76" s="33" t="s">
        <v>39</v>
      </c>
      <c r="B76" s="70" t="s">
        <v>40</v>
      </c>
      <c r="C76" s="70"/>
      <c r="D76" s="14">
        <f>D68</f>
        <v>227.78739999999999</v>
      </c>
    </row>
    <row r="77" spans="1:5" x14ac:dyDescent="0.2">
      <c r="A77" s="69" t="s">
        <v>16</v>
      </c>
      <c r="B77" s="69"/>
      <c r="C77" s="69"/>
      <c r="D77" s="19">
        <f>SUM(D74:D76)</f>
        <v>982.88739999999984</v>
      </c>
    </row>
    <row r="78" spans="1:5" x14ac:dyDescent="0.2">
      <c r="A78" s="4"/>
      <c r="E78" s="18"/>
    </row>
    <row r="80" spans="1:5" x14ac:dyDescent="0.2">
      <c r="A80" s="72" t="s">
        <v>45</v>
      </c>
      <c r="B80" s="72"/>
      <c r="C80" s="72"/>
      <c r="D80" s="72"/>
      <c r="E80" s="17"/>
    </row>
    <row r="81" spans="1:5" ht="12.75" customHeight="1" x14ac:dyDescent="0.2">
      <c r="E81" s="18"/>
    </row>
    <row r="82" spans="1:5" x14ac:dyDescent="0.2">
      <c r="A82" s="27">
        <v>3</v>
      </c>
      <c r="B82" s="78" t="s">
        <v>46</v>
      </c>
      <c r="C82" s="78"/>
      <c r="D82" s="27" t="s">
        <v>3</v>
      </c>
    </row>
    <row r="83" spans="1:5" x14ac:dyDescent="0.2">
      <c r="A83" s="36" t="s">
        <v>4</v>
      </c>
      <c r="B83" s="10" t="s">
        <v>47</v>
      </c>
      <c r="C83" s="9">
        <f>TRUNC(((1/12)*0%),4)</f>
        <v>0</v>
      </c>
      <c r="D83" s="13">
        <f>TRUNC($D$33*C83,2)</f>
        <v>0</v>
      </c>
    </row>
    <row r="84" spans="1:5" x14ac:dyDescent="0.2">
      <c r="A84" s="36" t="s">
        <v>6</v>
      </c>
      <c r="B84" s="10" t="s">
        <v>48</v>
      </c>
      <c r="C84" s="9">
        <v>0.08</v>
      </c>
      <c r="D84" s="13">
        <f>TRUNC(D83*C84,2)</f>
        <v>0</v>
      </c>
    </row>
    <row r="85" spans="1:5" x14ac:dyDescent="0.2">
      <c r="A85" s="36" t="s">
        <v>8</v>
      </c>
      <c r="B85" s="10" t="s">
        <v>49</v>
      </c>
      <c r="C85" s="9">
        <f>TRUNC(8%*0%*50%,4)</f>
        <v>0</v>
      </c>
      <c r="D85" s="13">
        <f>TRUNC($D$33*C85,2)</f>
        <v>0</v>
      </c>
    </row>
    <row r="86" spans="1:5" x14ac:dyDescent="0.2">
      <c r="A86" s="36" t="s">
        <v>10</v>
      </c>
      <c r="B86" s="10" t="s">
        <v>50</v>
      </c>
      <c r="C86" s="9">
        <f>TRUNC(((7/30)/12)*0%,4)</f>
        <v>0</v>
      </c>
      <c r="D86" s="13">
        <f>TRUNC($D$33*C86,2)</f>
        <v>0</v>
      </c>
    </row>
    <row r="87" spans="1:5" ht="25.5" x14ac:dyDescent="0.2">
      <c r="A87" s="36" t="s">
        <v>12</v>
      </c>
      <c r="B87" s="10" t="s">
        <v>100</v>
      </c>
      <c r="C87" s="9">
        <f>C57</f>
        <v>0.36800000000000005</v>
      </c>
      <c r="D87" s="13">
        <f>TRUNC(D86*C87,2)</f>
        <v>0</v>
      </c>
    </row>
    <row r="88" spans="1:5" x14ac:dyDescent="0.2">
      <c r="A88" s="36" t="s">
        <v>32</v>
      </c>
      <c r="B88" s="10" t="s">
        <v>51</v>
      </c>
      <c r="C88" s="9">
        <f>TRUNC(8%*0%*50%,4)</f>
        <v>0</v>
      </c>
      <c r="D88" s="13">
        <f t="shared" ref="D88" si="1">TRUNC($D$33*C88,2)</f>
        <v>0</v>
      </c>
    </row>
    <row r="89" spans="1:5" x14ac:dyDescent="0.2">
      <c r="A89" s="76" t="s">
        <v>16</v>
      </c>
      <c r="B89" s="77"/>
      <c r="C89" s="80"/>
      <c r="D89" s="19">
        <f>SUM(D83:D88)</f>
        <v>0</v>
      </c>
    </row>
    <row r="92" spans="1:5" x14ac:dyDescent="0.2">
      <c r="A92" s="72" t="s">
        <v>52</v>
      </c>
      <c r="B92" s="72"/>
      <c r="C92" s="72"/>
      <c r="D92" s="72"/>
    </row>
    <row r="95" spans="1:5" x14ac:dyDescent="0.2">
      <c r="A95" s="79" t="s">
        <v>79</v>
      </c>
      <c r="B95" s="79"/>
      <c r="C95" s="79"/>
      <c r="D95" s="79"/>
    </row>
    <row r="96" spans="1:5" x14ac:dyDescent="0.2">
      <c r="A96" s="3"/>
    </row>
    <row r="97" spans="1:6" x14ac:dyDescent="0.2">
      <c r="A97" s="37" t="s">
        <v>53</v>
      </c>
      <c r="B97" s="78" t="s">
        <v>80</v>
      </c>
      <c r="C97" s="78"/>
      <c r="D97" s="37" t="s">
        <v>3</v>
      </c>
    </row>
    <row r="98" spans="1:6" x14ac:dyDescent="0.2">
      <c r="A98" s="36" t="s">
        <v>4</v>
      </c>
      <c r="B98" s="38" t="s">
        <v>81</v>
      </c>
      <c r="C98" s="9">
        <f>TRUNC(((1+1/3)/12)/12,4)*0</f>
        <v>0</v>
      </c>
      <c r="D98" s="13">
        <f>TRUNC(($D$33+$D$77+$D$89)*C98,2)</f>
        <v>0</v>
      </c>
    </row>
    <row r="99" spans="1:6" x14ac:dyDescent="0.2">
      <c r="A99" s="36" t="s">
        <v>6</v>
      </c>
      <c r="B99" s="38" t="s">
        <v>82</v>
      </c>
      <c r="C99" s="9">
        <f>TRUNC(((2/30)/12),4)</f>
        <v>5.4999999999999997E-3</v>
      </c>
      <c r="D99" s="13">
        <f t="shared" ref="D99:D103" si="2">TRUNC(($D$33+$D$77+$D$89)*C99,2)</f>
        <v>11.95</v>
      </c>
    </row>
    <row r="100" spans="1:6" x14ac:dyDescent="0.2">
      <c r="A100" s="36" t="s">
        <v>8</v>
      </c>
      <c r="B100" s="38" t="s">
        <v>83</v>
      </c>
      <c r="C100" s="9">
        <f>TRUNC(((5/30)/12)*0%,4)</f>
        <v>0</v>
      </c>
      <c r="D100" s="13">
        <f t="shared" si="2"/>
        <v>0</v>
      </c>
    </row>
    <row r="101" spans="1:6" x14ac:dyDescent="0.2">
      <c r="A101" s="36" t="s">
        <v>10</v>
      </c>
      <c r="B101" s="38" t="s">
        <v>84</v>
      </c>
      <c r="C101" s="9">
        <f>TRUNC(((15/30)/12)*0%,4)</f>
        <v>0</v>
      </c>
      <c r="D101" s="13">
        <f t="shared" si="2"/>
        <v>0</v>
      </c>
    </row>
    <row r="102" spans="1:6" x14ac:dyDescent="0.2">
      <c r="A102" s="36" t="s">
        <v>12</v>
      </c>
      <c r="B102" s="38" t="s">
        <v>85</v>
      </c>
      <c r="C102" s="9">
        <f>((1+1/3)/12)*0%*(4/12)</f>
        <v>0</v>
      </c>
      <c r="D102" s="13">
        <f t="shared" si="2"/>
        <v>0</v>
      </c>
    </row>
    <row r="103" spans="1:6" x14ac:dyDescent="0.2">
      <c r="A103" s="36" t="s">
        <v>32</v>
      </c>
      <c r="B103" s="38" t="s">
        <v>86</v>
      </c>
      <c r="C103" s="9"/>
      <c r="D103" s="13">
        <f t="shared" si="2"/>
        <v>0</v>
      </c>
    </row>
    <row r="104" spans="1:6" x14ac:dyDescent="0.2">
      <c r="A104" s="69" t="s">
        <v>37</v>
      </c>
      <c r="B104" s="69"/>
      <c r="C104" s="69"/>
      <c r="D104" s="19">
        <f>SUM(D98:D103)</f>
        <v>11.95</v>
      </c>
      <c r="E104" s="17"/>
      <c r="F104" s="17"/>
    </row>
    <row r="107" spans="1:6" x14ac:dyDescent="0.2">
      <c r="A107" s="79" t="s">
        <v>87</v>
      </c>
      <c r="B107" s="79"/>
      <c r="C107" s="79"/>
      <c r="D107" s="79"/>
    </row>
    <row r="108" spans="1:6" x14ac:dyDescent="0.2">
      <c r="A108" s="3"/>
    </row>
    <row r="109" spans="1:6" x14ac:dyDescent="0.2">
      <c r="A109" s="27" t="s">
        <v>54</v>
      </c>
      <c r="B109" s="78" t="s">
        <v>88</v>
      </c>
      <c r="C109" s="78"/>
      <c r="D109" s="27" t="s">
        <v>3</v>
      </c>
    </row>
    <row r="110" spans="1:6" x14ac:dyDescent="0.2">
      <c r="A110" s="33" t="s">
        <v>4</v>
      </c>
      <c r="B110" s="73" t="s">
        <v>89</v>
      </c>
      <c r="C110" s="74"/>
      <c r="D110" s="13">
        <f>((D33+D77+D89)/220)*22*0</f>
        <v>0</v>
      </c>
    </row>
    <row r="111" spans="1:6" x14ac:dyDescent="0.2">
      <c r="A111" s="69" t="s">
        <v>16</v>
      </c>
      <c r="B111" s="69"/>
      <c r="C111" s="69"/>
      <c r="D111" s="19">
        <f>SUM(D110)</f>
        <v>0</v>
      </c>
    </row>
    <row r="114" spans="1:4" x14ac:dyDescent="0.2">
      <c r="A114" s="79" t="s">
        <v>55</v>
      </c>
      <c r="B114" s="79"/>
      <c r="C114" s="79"/>
      <c r="D114" s="79"/>
    </row>
    <row r="115" spans="1:4" x14ac:dyDescent="0.2">
      <c r="A115" s="3"/>
    </row>
    <row r="116" spans="1:4" x14ac:dyDescent="0.2">
      <c r="A116" s="27">
        <v>4</v>
      </c>
      <c r="B116" s="69" t="s">
        <v>56</v>
      </c>
      <c r="C116" s="69"/>
      <c r="D116" s="27" t="s">
        <v>3</v>
      </c>
    </row>
    <row r="117" spans="1:4" x14ac:dyDescent="0.2">
      <c r="A117" s="33" t="s">
        <v>53</v>
      </c>
      <c r="B117" s="70" t="s">
        <v>80</v>
      </c>
      <c r="C117" s="70"/>
      <c r="D117" s="14">
        <f>D104</f>
        <v>11.95</v>
      </c>
    </row>
    <row r="118" spans="1:4" x14ac:dyDescent="0.2">
      <c r="A118" s="33" t="s">
        <v>54</v>
      </c>
      <c r="B118" s="70" t="s">
        <v>88</v>
      </c>
      <c r="C118" s="70"/>
      <c r="D118" s="14">
        <f>D111</f>
        <v>0</v>
      </c>
    </row>
    <row r="119" spans="1:4" x14ac:dyDescent="0.2">
      <c r="A119" s="69" t="s">
        <v>16</v>
      </c>
      <c r="B119" s="69"/>
      <c r="C119" s="69"/>
      <c r="D119" s="19">
        <f>SUM(D117:D118)</f>
        <v>11.95</v>
      </c>
    </row>
    <row r="122" spans="1:4" x14ac:dyDescent="0.2">
      <c r="A122" s="72" t="s">
        <v>57</v>
      </c>
      <c r="B122" s="72"/>
      <c r="C122" s="72"/>
      <c r="D122" s="72"/>
    </row>
    <row r="124" spans="1:4" x14ac:dyDescent="0.2">
      <c r="A124" s="27">
        <v>5</v>
      </c>
      <c r="B124" s="75" t="s">
        <v>58</v>
      </c>
      <c r="C124" s="75"/>
      <c r="D124" s="27" t="s">
        <v>3</v>
      </c>
    </row>
    <row r="125" spans="1:4" x14ac:dyDescent="0.2">
      <c r="A125" s="33" t="s">
        <v>4</v>
      </c>
      <c r="B125" s="26" t="s">
        <v>59</v>
      </c>
      <c r="C125" s="26"/>
      <c r="D125" s="13">
        <v>86.95</v>
      </c>
    </row>
    <row r="126" spans="1:4" x14ac:dyDescent="0.2">
      <c r="A126" s="33" t="s">
        <v>6</v>
      </c>
      <c r="B126" s="26" t="s">
        <v>60</v>
      </c>
      <c r="C126" s="26"/>
      <c r="D126" s="13"/>
    </row>
    <row r="127" spans="1:4" x14ac:dyDescent="0.2">
      <c r="A127" s="33" t="s">
        <v>8</v>
      </c>
      <c r="B127" s="26" t="s">
        <v>61</v>
      </c>
      <c r="C127" s="26"/>
      <c r="D127" s="13">
        <v>2.06</v>
      </c>
    </row>
    <row r="128" spans="1:4" x14ac:dyDescent="0.2">
      <c r="A128" s="33" t="s">
        <v>10</v>
      </c>
      <c r="B128" s="26" t="s">
        <v>15</v>
      </c>
      <c r="C128" s="26"/>
      <c r="D128" s="13"/>
    </row>
    <row r="129" spans="1:4" x14ac:dyDescent="0.2">
      <c r="A129" s="69" t="s">
        <v>37</v>
      </c>
      <c r="B129" s="69"/>
      <c r="C129" s="69"/>
      <c r="D129" s="20">
        <f>SUM(D125:D128)</f>
        <v>89.01</v>
      </c>
    </row>
    <row r="132" spans="1:4" x14ac:dyDescent="0.2">
      <c r="A132" s="72" t="s">
        <v>62</v>
      </c>
      <c r="B132" s="72"/>
      <c r="C132" s="72"/>
      <c r="D132" s="72"/>
    </row>
    <row r="134" spans="1:4" x14ac:dyDescent="0.2">
      <c r="A134" s="27">
        <v>6</v>
      </c>
      <c r="B134" s="28" t="s">
        <v>63</v>
      </c>
      <c r="C134" s="27" t="s">
        <v>26</v>
      </c>
      <c r="D134" s="27" t="s">
        <v>3</v>
      </c>
    </row>
    <row r="135" spans="1:4" x14ac:dyDescent="0.2">
      <c r="A135" s="33" t="s">
        <v>4</v>
      </c>
      <c r="B135" s="26" t="s">
        <v>64</v>
      </c>
      <c r="C135" s="9">
        <v>0.05</v>
      </c>
      <c r="D135" s="14">
        <f>D155*C135</f>
        <v>113.75286999999999</v>
      </c>
    </row>
    <row r="136" spans="1:4" x14ac:dyDescent="0.2">
      <c r="A136" s="33" t="s">
        <v>6</v>
      </c>
      <c r="B136" s="26" t="s">
        <v>65</v>
      </c>
      <c r="C136" s="9">
        <v>0.06</v>
      </c>
      <c r="D136" s="13">
        <f>(D155+D135)*C136</f>
        <v>143.32861619999997</v>
      </c>
    </row>
    <row r="137" spans="1:4" x14ac:dyDescent="0.2">
      <c r="A137" s="33" t="s">
        <v>8</v>
      </c>
      <c r="B137" s="26" t="s">
        <v>66</v>
      </c>
      <c r="C137" s="12">
        <f>SUM(C138:C143)</f>
        <v>8.6499999999999994E-2</v>
      </c>
      <c r="D137" s="13">
        <f>(D155+D135+D136)*C137/(1-C137)</f>
        <v>239.77012989195396</v>
      </c>
    </row>
    <row r="138" spans="1:4" x14ac:dyDescent="0.2">
      <c r="A138" s="33"/>
      <c r="B138" s="26" t="s">
        <v>67</v>
      </c>
      <c r="C138" s="9"/>
      <c r="D138" s="14">
        <f>$D$157*C138</f>
        <v>0</v>
      </c>
    </row>
    <row r="139" spans="1:4" x14ac:dyDescent="0.2">
      <c r="A139" s="33"/>
      <c r="B139" s="26" t="s">
        <v>102</v>
      </c>
      <c r="C139" s="9">
        <v>6.4999999999999997E-3</v>
      </c>
      <c r="D139" s="14">
        <f t="shared" ref="D139:D143" si="3">$D$157*C139</f>
        <v>18.017408604597698</v>
      </c>
    </row>
    <row r="140" spans="1:4" x14ac:dyDescent="0.2">
      <c r="A140" s="33"/>
      <c r="B140" s="26" t="s">
        <v>103</v>
      </c>
      <c r="C140" s="9">
        <v>0.03</v>
      </c>
      <c r="D140" s="14">
        <f t="shared" si="3"/>
        <v>83.157270482758605</v>
      </c>
    </row>
    <row r="141" spans="1:4" x14ac:dyDescent="0.2">
      <c r="A141" s="33"/>
      <c r="B141" s="26" t="s">
        <v>68</v>
      </c>
      <c r="C141" s="33"/>
      <c r="D141" s="14">
        <f t="shared" si="3"/>
        <v>0</v>
      </c>
    </row>
    <row r="142" spans="1:4" x14ac:dyDescent="0.2">
      <c r="A142" s="33"/>
      <c r="B142" s="26" t="s">
        <v>69</v>
      </c>
      <c r="C142" s="9"/>
      <c r="D142" s="14">
        <f t="shared" si="3"/>
        <v>0</v>
      </c>
    </row>
    <row r="143" spans="1:4" x14ac:dyDescent="0.2">
      <c r="A143" s="33"/>
      <c r="B143" s="26" t="s">
        <v>104</v>
      </c>
      <c r="C143" s="9">
        <v>0.05</v>
      </c>
      <c r="D143" s="14">
        <f t="shared" si="3"/>
        <v>138.59545080459768</v>
      </c>
    </row>
    <row r="144" spans="1:4" ht="13.5" x14ac:dyDescent="0.2">
      <c r="A144" s="76" t="s">
        <v>37</v>
      </c>
      <c r="B144" s="77"/>
      <c r="C144" s="21">
        <f>(1+C136)*(1+C135)/(1-C137)-1</f>
        <v>0.21839080459770144</v>
      </c>
      <c r="D144" s="19">
        <f>SUM(D135:D137)</f>
        <v>496.85161609195393</v>
      </c>
    </row>
    <row r="147" spans="1:4" x14ac:dyDescent="0.2">
      <c r="A147" s="72" t="s">
        <v>70</v>
      </c>
      <c r="B147" s="72"/>
      <c r="C147" s="72"/>
      <c r="D147" s="72"/>
    </row>
    <row r="149" spans="1:4" x14ac:dyDescent="0.2">
      <c r="A149" s="27"/>
      <c r="B149" s="69" t="s">
        <v>71</v>
      </c>
      <c r="C149" s="69"/>
      <c r="D149" s="27" t="s">
        <v>3</v>
      </c>
    </row>
    <row r="150" spans="1:4" x14ac:dyDescent="0.2">
      <c r="A150" s="27" t="s">
        <v>4</v>
      </c>
      <c r="B150" s="70" t="s">
        <v>1</v>
      </c>
      <c r="C150" s="70"/>
      <c r="D150" s="22">
        <f>D33</f>
        <v>1191.21</v>
      </c>
    </row>
    <row r="151" spans="1:4" x14ac:dyDescent="0.2">
      <c r="A151" s="27" t="s">
        <v>6</v>
      </c>
      <c r="B151" s="70" t="s">
        <v>17</v>
      </c>
      <c r="C151" s="70"/>
      <c r="D151" s="22">
        <f>D77</f>
        <v>982.88739999999984</v>
      </c>
    </row>
    <row r="152" spans="1:4" x14ac:dyDescent="0.2">
      <c r="A152" s="27" t="s">
        <v>8</v>
      </c>
      <c r="B152" s="70" t="s">
        <v>45</v>
      </c>
      <c r="C152" s="70"/>
      <c r="D152" s="22">
        <f>D89</f>
        <v>0</v>
      </c>
    </row>
    <row r="153" spans="1:4" x14ac:dyDescent="0.2">
      <c r="A153" s="27" t="s">
        <v>10</v>
      </c>
      <c r="B153" s="70" t="s">
        <v>52</v>
      </c>
      <c r="C153" s="70"/>
      <c r="D153" s="22">
        <f>D119</f>
        <v>11.95</v>
      </c>
    </row>
    <row r="154" spans="1:4" x14ac:dyDescent="0.2">
      <c r="A154" s="27" t="s">
        <v>12</v>
      </c>
      <c r="B154" s="70" t="s">
        <v>57</v>
      </c>
      <c r="C154" s="70"/>
      <c r="D154" s="22">
        <f>D129</f>
        <v>89.01</v>
      </c>
    </row>
    <row r="155" spans="1:4" x14ac:dyDescent="0.2">
      <c r="A155" s="69" t="s">
        <v>101</v>
      </c>
      <c r="B155" s="69"/>
      <c r="C155" s="69"/>
      <c r="D155" s="23">
        <f>SUM(D150:D154)</f>
        <v>2275.0573999999997</v>
      </c>
    </row>
    <row r="156" spans="1:4" x14ac:dyDescent="0.2">
      <c r="A156" s="27" t="s">
        <v>32</v>
      </c>
      <c r="B156" s="70" t="s">
        <v>72</v>
      </c>
      <c r="C156" s="70"/>
      <c r="D156" s="24">
        <f>D144</f>
        <v>496.85161609195393</v>
      </c>
    </row>
    <row r="157" spans="1:4" x14ac:dyDescent="0.2">
      <c r="A157" s="69" t="s">
        <v>73</v>
      </c>
      <c r="B157" s="69"/>
      <c r="C157" s="69"/>
      <c r="D157" s="23">
        <f>SUM(D155:D156)</f>
        <v>2771.9090160919536</v>
      </c>
    </row>
  </sheetData>
  <mergeCells count="72">
    <mergeCell ref="B153:C153"/>
    <mergeCell ref="B154:C154"/>
    <mergeCell ref="A155:C155"/>
    <mergeCell ref="B156:C156"/>
    <mergeCell ref="A157:C157"/>
    <mergeCell ref="B152:C152"/>
    <mergeCell ref="B118:C118"/>
    <mergeCell ref="A119:C119"/>
    <mergeCell ref="A122:D122"/>
    <mergeCell ref="B124:C124"/>
    <mergeCell ref="A129:C129"/>
    <mergeCell ref="A132:D132"/>
    <mergeCell ref="A144:B144"/>
    <mergeCell ref="A147:D147"/>
    <mergeCell ref="B149:C149"/>
    <mergeCell ref="B150:C150"/>
    <mergeCell ref="B151:C151"/>
    <mergeCell ref="B117:C117"/>
    <mergeCell ref="A89:C89"/>
    <mergeCell ref="A92:D92"/>
    <mergeCell ref="A95:D95"/>
    <mergeCell ref="B97:C97"/>
    <mergeCell ref="A104:C104"/>
    <mergeCell ref="A107:D107"/>
    <mergeCell ref="B109:C109"/>
    <mergeCell ref="B110:C110"/>
    <mergeCell ref="A111:C111"/>
    <mergeCell ref="A114:D114"/>
    <mergeCell ref="B116:C116"/>
    <mergeCell ref="B82:C82"/>
    <mergeCell ref="B64:C64"/>
    <mergeCell ref="B65:C65"/>
    <mergeCell ref="B66:C66"/>
    <mergeCell ref="A68:C68"/>
    <mergeCell ref="A71:D71"/>
    <mergeCell ref="B73:C73"/>
    <mergeCell ref="B74:C74"/>
    <mergeCell ref="B75:C75"/>
    <mergeCell ref="B76:C76"/>
    <mergeCell ref="A77:C77"/>
    <mergeCell ref="A80:D80"/>
    <mergeCell ref="B27:C27"/>
    <mergeCell ref="B28:C28"/>
    <mergeCell ref="B29:C29"/>
    <mergeCell ref="B63:C63"/>
    <mergeCell ref="B31:C31"/>
    <mergeCell ref="B32:C32"/>
    <mergeCell ref="A33:C33"/>
    <mergeCell ref="A36:D36"/>
    <mergeCell ref="A38:D38"/>
    <mergeCell ref="B40:C40"/>
    <mergeCell ref="A43:B43"/>
    <mergeCell ref="A46:D46"/>
    <mergeCell ref="A57:B57"/>
    <mergeCell ref="A60:D60"/>
    <mergeCell ref="B62:C62"/>
    <mergeCell ref="A15:D15"/>
    <mergeCell ref="B67:C67"/>
    <mergeCell ref="A1:D1"/>
    <mergeCell ref="A3:D3"/>
    <mergeCell ref="A10:D10"/>
    <mergeCell ref="A12:B12"/>
    <mergeCell ref="A13:B13"/>
    <mergeCell ref="B30:C30"/>
    <mergeCell ref="C17:D17"/>
    <mergeCell ref="C18:D18"/>
    <mergeCell ref="C19:D19"/>
    <mergeCell ref="C20:D20"/>
    <mergeCell ref="C21:D21"/>
    <mergeCell ref="A23:D23"/>
    <mergeCell ref="B25:C25"/>
    <mergeCell ref="B26:C26"/>
  </mergeCells>
  <pageMargins left="0.511811024" right="0.511811024" top="0.78740157499999996" bottom="0.78740157499999996" header="0.31496062000000002" footer="0.31496062000000002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14</vt:i4>
      </vt:variant>
    </vt:vector>
  </HeadingPairs>
  <TitlesOfParts>
    <vt:vector size="14" baseType="lpstr">
      <vt:lpstr>AuxArq</vt:lpstr>
      <vt:lpstr>AuxRot</vt:lpstr>
      <vt:lpstr>AuxInf</vt:lpstr>
      <vt:lpstr>Telef</vt:lpstr>
      <vt:lpstr>Super</vt:lpstr>
      <vt:lpstr>AuxSuper</vt:lpstr>
      <vt:lpstr>AuxRotEx</vt:lpstr>
      <vt:lpstr>AuxInfEx</vt:lpstr>
      <vt:lpstr>TelefEx</vt:lpstr>
      <vt:lpstr>SuperEx</vt:lpstr>
      <vt:lpstr>AuxSuperEx</vt:lpstr>
      <vt:lpstr>HExtraAnE</vt:lpstr>
      <vt:lpstr>HExtraAE</vt:lpstr>
      <vt:lpstr>Total</vt:lpstr>
    </vt:vector>
  </TitlesOfParts>
  <Company>Justiça Eleitoral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Alcantara Santos</dc:creator>
  <cp:lastModifiedBy>Marconni Rodrigues de AlcGntara Santos</cp:lastModifiedBy>
  <cp:lastPrinted>2020-01-20T17:31:03Z</cp:lastPrinted>
  <dcterms:created xsi:type="dcterms:W3CDTF">2019-01-29T18:54:26Z</dcterms:created>
  <dcterms:modified xsi:type="dcterms:W3CDTF">2020-01-20T21:25:53Z</dcterms:modified>
</cp:coreProperties>
</file>