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3"/>
  </bookViews>
  <sheets>
    <sheet name="Item1" sheetId="70" r:id="rId1"/>
    <sheet name="Item2" sheetId="71" r:id="rId2"/>
    <sheet name="Item3" sheetId="72" r:id="rId3"/>
    <sheet name="TOTAL" sheetId="5" r:id="rId4"/>
    <sheet name="menores" sheetId="6" r:id="rId5"/>
  </sheets>
  <definedNames>
    <definedName name="_xlnm.Print_Area" localSheetId="4">menores!$A$1:$F$9</definedName>
    <definedName name="_xlnm.Print_Area" localSheetId="3">TOTAL!$A$1:$F$7</definedName>
  </definedNames>
  <calcPr calcId="145621"/>
</workbook>
</file>

<file path=xl/calcChain.xml><?xml version="1.0" encoding="utf-8"?>
<calcChain xmlns="http://schemas.openxmlformats.org/spreadsheetml/2006/main">
  <c r="F7" i="5" l="1"/>
  <c r="F5" i="5"/>
  <c r="E5" i="5"/>
  <c r="C8" i="6" l="1"/>
  <c r="D8" i="6"/>
  <c r="B8" i="6"/>
  <c r="C6" i="6"/>
  <c r="D6" i="6"/>
  <c r="B6" i="6"/>
  <c r="C4" i="6"/>
  <c r="D4" i="6"/>
  <c r="B4" i="6"/>
  <c r="C6" i="5"/>
  <c r="D6" i="5"/>
  <c r="B6" i="5"/>
  <c r="C4" i="5"/>
  <c r="D4" i="5"/>
  <c r="B4" i="5"/>
  <c r="C3" i="5"/>
  <c r="D3" i="5"/>
  <c r="B3" i="5"/>
  <c r="H20" i="72"/>
  <c r="G20" i="72" s="1"/>
  <c r="B7" i="6" s="1"/>
  <c r="F20" i="72"/>
  <c r="D20" i="72"/>
  <c r="B20" i="72"/>
  <c r="I17" i="72"/>
  <c r="I16" i="72"/>
  <c r="I15" i="72"/>
  <c r="I14" i="72"/>
  <c r="I13" i="72"/>
  <c r="I12" i="72"/>
  <c r="I11" i="72"/>
  <c r="I10" i="72"/>
  <c r="I9" i="72"/>
  <c r="I8" i="72"/>
  <c r="I7" i="72"/>
  <c r="F3" i="72"/>
  <c r="E8" i="6" s="1"/>
  <c r="H20" i="71"/>
  <c r="G20" i="71" s="1"/>
  <c r="B5" i="6" s="1"/>
  <c r="F20" i="71"/>
  <c r="D20" i="71"/>
  <c r="B20" i="71"/>
  <c r="A20" i="71" s="1"/>
  <c r="I17" i="71"/>
  <c r="I16" i="71"/>
  <c r="I15" i="71"/>
  <c r="I14" i="71"/>
  <c r="I13" i="71"/>
  <c r="I12" i="71"/>
  <c r="I11" i="71"/>
  <c r="I10" i="71"/>
  <c r="I9" i="71"/>
  <c r="I8" i="71"/>
  <c r="I7" i="71"/>
  <c r="F3" i="71"/>
  <c r="E6" i="6" s="1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I8" i="70"/>
  <c r="I7" i="70"/>
  <c r="I6" i="70"/>
  <c r="F3" i="70"/>
  <c r="E4" i="6" s="1"/>
  <c r="C20" i="71" l="1"/>
  <c r="I6" i="71" s="1"/>
  <c r="A20" i="72"/>
  <c r="F8" i="6"/>
  <c r="F6" i="6"/>
  <c r="I3" i="71"/>
  <c r="E20" i="71" s="1"/>
  <c r="I4" i="71"/>
  <c r="I5" i="71"/>
  <c r="A20" i="70"/>
  <c r="C20" i="70" s="1"/>
  <c r="F4" i="6"/>
  <c r="C20" i="72" l="1"/>
  <c r="F9" i="6"/>
  <c r="H22" i="71"/>
  <c r="H23" i="71" s="1"/>
  <c r="E3" i="71"/>
  <c r="E4" i="5" s="1"/>
  <c r="F4" i="5" s="1"/>
  <c r="I4" i="70"/>
  <c r="I5" i="70"/>
  <c r="I3" i="70"/>
  <c r="E20" i="70" s="1"/>
  <c r="E3" i="70" s="1"/>
  <c r="E3" i="5" s="1"/>
  <c r="F3" i="5" s="1"/>
  <c r="I5" i="72" l="1"/>
  <c r="I6" i="72"/>
  <c r="I4" i="72"/>
  <c r="I3" i="72"/>
  <c r="H22" i="70"/>
  <c r="H23" i="70" s="1"/>
  <c r="E20" i="72" l="1"/>
  <c r="E3" i="72"/>
  <c r="E6" i="5" s="1"/>
  <c r="F6" i="5" s="1"/>
  <c r="H22" i="72"/>
  <c r="H23" i="72" s="1"/>
  <c r="G3" i="5"/>
</calcChain>
</file>

<file path=xl/sharedStrings.xml><?xml version="1.0" encoding="utf-8"?>
<sst xmlns="http://schemas.openxmlformats.org/spreadsheetml/2006/main" count="115" uniqueCount="52">
  <si>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</si>
  <si>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</si>
  <si>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</si>
  <si>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</si>
  <si>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</si>
  <si>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</si>
  <si>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</si>
  <si>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</si>
  <si>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</si>
  <si>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</si>
  <si>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</si>
  <si>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</si>
  <si>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</si>
  <si>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</si>
  <si>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</si>
  <si>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</si>
  <si>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</si>
  <si>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</si>
  <si>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</si>
  <si>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</si>
  <si>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</si>
  <si>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</si>
  <si>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</si>
  <si>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</si>
  <si>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</si>
  <si>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</si>
  <si>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</si>
  <si>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</si>
  <si>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</si>
  <si>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</si>
  <si>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</si>
  <si>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</si>
  <si>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</si>
  <si>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</si>
  <si>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</si>
  <si>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</si>
  <si>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</si>
  <si>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Locação de veículo especial do tipo caminhão baú, adaptado e estruturado para uso exclusivo deste Tribunal, dotado de compartimentos internos, equipamentos de telecomunicações (dados e voz) e demais acessórios, destinado à implantação de serviço de atendimento itinerante ao eleitor no âmbito do Estado da Bahia, com motorista e auxiliar</t>
  </si>
  <si>
    <t>valor mensal</t>
  </si>
  <si>
    <t>LINCY LOCAÇÃO E SERVIÇOS LTDA - 40.573.818/0001-18</t>
  </si>
  <si>
    <t>Locação de veículo utilitário “pick up” movido a diesel, tipo “carroceria estendida”, de modo a conter um grupo gerador de 40kVA (mínimo), com motorista e combustível (tópico 3.1.10.1 do TR).</t>
  </si>
  <si>
    <t>Atendimentos itinerantes em localidades diversas da Capital (20 diárias por profissional - tópico 4.2 do TR)</t>
  </si>
  <si>
    <t>diária</t>
  </si>
  <si>
    <t>LINK - PRESTAÇÃO DE SERV (corrigido+plotagem)</t>
  </si>
  <si>
    <t>TRUKVAN INDÚSTRIA (corrigido+plotagem)</t>
  </si>
  <si>
    <t>SELETTI SERVIÇOS E COMÉRCIO EIRELI (corrigido)</t>
  </si>
  <si>
    <t>MARAJÓ LOCAÇÃO E SERVIÇOS LTDA (corrigido)</t>
  </si>
  <si>
    <t>NORAUTO RENT A CAR LTDA (corrigido)</t>
  </si>
  <si>
    <t>ERP DE OLIVEIRA COMERCIO DE INFORMATICA E SERVIÇOS DE APOIO ADMINISTRATIVO LTDA</t>
  </si>
  <si>
    <t>CRETA COMÉRCIO E SERVIÇOS</t>
  </si>
  <si>
    <t>RADAR TECNOLOGIA E GESTÃO DE PESSOAL</t>
  </si>
  <si>
    <t>Valores mensal e total, exceto diárias: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</si>
</sst>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-416]\ #,##0.00;[Red]\-[$R$-416]\ #,##0.00"/>
  </numFmts>
  <fonts count="20" x14ac:knownFonts="1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  <font>
      <sz val="10"/>
      <name val="Arial"/>
      <family val="2"/>
    </font>
    <font>
      <b/>
      <sz val="15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43" fontId="18" fillId="0" borderId="0" applyFont="0" applyFill="0" applyBorder="0" applyAlignment="0" applyProtection="0"/>
  </cellStyleXfs>
  <cellXfs count="92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43" fontId="11" fillId="9" borderId="7" xfId="21" applyFont="1" applyFill="1" applyBorder="1" applyAlignment="1">
      <alignment vertical="center" wrapText="1"/>
    </xf>
    <xf numFmtId="43" fontId="11" fillId="9" borderId="7" xfId="21" applyFont="1" applyFill="1" applyBorder="1" applyAlignment="1">
      <alignment horizontal="center" vertical="center" wrapText="1"/>
    </xf>
    <xf numFmtId="43" fontId="12" fillId="9" borderId="17" xfId="21" applyFont="1" applyFill="1" applyBorder="1" applyAlignment="1">
      <alignment horizontal="center" vertical="center" wrapText="1"/>
    </xf>
    <xf numFmtId="44" fontId="12" fillId="9" borderId="17" xfId="12" applyFont="1" applyFill="1" applyBorder="1" applyAlignment="1">
      <alignment vertical="center" wrapText="1"/>
    </xf>
    <xf numFmtId="0" fontId="11" fillId="9" borderId="22" xfId="0" applyFont="1" applyFill="1" applyBorder="1" applyAlignment="1">
      <alignment vertical="center" wrapTex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6" fillId="9" borderId="21" xfId="0" applyFont="1" applyFill="1" applyBorder="1" applyAlignment="1">
      <alignment horizontal="right" vertical="center" wrapText="1"/>
    </xf>
    <xf numFmtId="0" fontId="16" fillId="9" borderId="22" xfId="0" applyFont="1" applyFill="1" applyBorder="1" applyAlignment="1">
      <alignment horizontal="right" vertical="center" wrapText="1"/>
    </xf>
    <xf numFmtId="0" fontId="19" fillId="9" borderId="23" xfId="0" applyFont="1" applyFill="1" applyBorder="1" applyAlignment="1">
      <alignment horizontal="center" vertical="center" wrapText="1"/>
    </xf>
    <xf numFmtId="0" fontId="19" fillId="9" borderId="24" xfId="0" applyFont="1" applyFill="1" applyBorder="1" applyAlignment="1">
      <alignment horizontal="center" vertical="center" wrapText="1"/>
    </xf>
    <xf numFmtId="0" fontId="19" fillId="9" borderId="25" xfId="0" applyFont="1" applyFill="1" applyBorder="1" applyAlignment="1">
      <alignment horizontal="center" vertic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</cellXfs>
  <cellStyles count="22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Vírgula" xfId="21" builtinId="3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6" sqref="G6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1" t="s">
        <v>11</v>
      </c>
      <c r="B1" s="62"/>
      <c r="C1" s="62"/>
      <c r="D1" s="62"/>
      <c r="E1" s="62"/>
      <c r="F1" s="62"/>
      <c r="G1" s="62"/>
      <c r="H1" s="62"/>
      <c r="I1" s="63"/>
    </row>
    <row r="2" spans="1:9" ht="25.5" x14ac:dyDescent="0.2">
      <c r="A2" s="64" t="s">
        <v>0</v>
      </c>
      <c r="B2" s="31" t="s">
        <v>23</v>
      </c>
      <c r="C2" s="31" t="s">
        <v>1</v>
      </c>
      <c r="D2" s="31" t="s">
        <v>2</v>
      </c>
      <c r="E2" s="15" t="s">
        <v>31</v>
      </c>
      <c r="F2" s="15" t="s">
        <v>32</v>
      </c>
      <c r="G2" s="31" t="s">
        <v>3</v>
      </c>
      <c r="H2" s="16" t="s">
        <v>4</v>
      </c>
      <c r="I2" s="17" t="s">
        <v>9</v>
      </c>
    </row>
    <row r="3" spans="1:9" ht="12.75" customHeight="1" x14ac:dyDescent="0.2">
      <c r="A3" s="64"/>
      <c r="B3" s="65" t="s">
        <v>37</v>
      </c>
      <c r="C3" s="68" t="s">
        <v>38</v>
      </c>
      <c r="D3" s="71">
        <v>2</v>
      </c>
      <c r="E3" s="74">
        <f>IF(C20&lt;=25%,D20,MIN(E20:F20))</f>
        <v>56752.51</v>
      </c>
      <c r="F3" s="74">
        <f>MIN(H3:H17)</f>
        <v>48800</v>
      </c>
      <c r="G3" s="5" t="s">
        <v>39</v>
      </c>
      <c r="H3" s="14">
        <v>48800</v>
      </c>
      <c r="I3" s="30">
        <f>IF(H3="","",(IF($C$20&lt;25%,"N/A",IF(H3&lt;=($D$20+$A$20),H3,"Descartado"))))</f>
        <v>48800</v>
      </c>
    </row>
    <row r="4" spans="1:9" x14ac:dyDescent="0.2">
      <c r="A4" s="64"/>
      <c r="B4" s="66"/>
      <c r="C4" s="69"/>
      <c r="D4" s="72"/>
      <c r="E4" s="75"/>
      <c r="F4" s="75"/>
      <c r="G4" s="5" t="s">
        <v>43</v>
      </c>
      <c r="H4" s="14">
        <v>64705.01</v>
      </c>
      <c r="I4" s="30">
        <f t="shared" ref="I4:I17" si="0">IF(H4="","",(IF($C$20&lt;25%,"N/A",IF(H4&lt;=($D$20+$A$20),H4,"Descartado"))))</f>
        <v>64705.01</v>
      </c>
    </row>
    <row r="5" spans="1:9" x14ac:dyDescent="0.2">
      <c r="A5" s="64"/>
      <c r="B5" s="66"/>
      <c r="C5" s="69"/>
      <c r="D5" s="72"/>
      <c r="E5" s="75"/>
      <c r="F5" s="75"/>
      <c r="G5" s="5" t="s">
        <v>44</v>
      </c>
      <c r="H5" s="14">
        <v>93274.03</v>
      </c>
      <c r="I5" s="30" t="str">
        <f t="shared" si="0"/>
        <v>Descartado</v>
      </c>
    </row>
    <row r="6" spans="1:9" x14ac:dyDescent="0.2">
      <c r="A6" s="64"/>
      <c r="B6" s="66"/>
      <c r="C6" s="69"/>
      <c r="D6" s="72"/>
      <c r="E6" s="75"/>
      <c r="F6" s="75"/>
      <c r="G6" s="5"/>
      <c r="H6" s="14"/>
      <c r="I6" s="30" t="str">
        <f t="shared" si="0"/>
        <v/>
      </c>
    </row>
    <row r="7" spans="1:9" x14ac:dyDescent="0.2">
      <c r="A7" s="64"/>
      <c r="B7" s="66"/>
      <c r="C7" s="69"/>
      <c r="D7" s="72"/>
      <c r="E7" s="75"/>
      <c r="F7" s="75"/>
      <c r="G7" s="5"/>
      <c r="H7" s="14"/>
      <c r="I7" s="30" t="str">
        <f t="shared" si="0"/>
        <v/>
      </c>
    </row>
    <row r="8" spans="1:9" x14ac:dyDescent="0.2">
      <c r="A8" s="64"/>
      <c r="B8" s="66"/>
      <c r="C8" s="69"/>
      <c r="D8" s="72"/>
      <c r="E8" s="75"/>
      <c r="F8" s="75"/>
      <c r="G8" s="5"/>
      <c r="H8" s="14"/>
      <c r="I8" s="30" t="str">
        <f t="shared" si="0"/>
        <v/>
      </c>
    </row>
    <row r="9" spans="1:9" x14ac:dyDescent="0.2">
      <c r="A9" s="64"/>
      <c r="B9" s="66"/>
      <c r="C9" s="69"/>
      <c r="D9" s="72"/>
      <c r="E9" s="75"/>
      <c r="F9" s="75"/>
      <c r="G9" s="5"/>
      <c r="H9" s="14"/>
      <c r="I9" s="30" t="str">
        <f t="shared" si="0"/>
        <v/>
      </c>
    </row>
    <row r="10" spans="1:9" x14ac:dyDescent="0.2">
      <c r="A10" s="64"/>
      <c r="B10" s="66"/>
      <c r="C10" s="69"/>
      <c r="D10" s="72"/>
      <c r="E10" s="75"/>
      <c r="F10" s="75"/>
      <c r="G10" s="5"/>
      <c r="H10" s="14"/>
      <c r="I10" s="30" t="str">
        <f t="shared" si="0"/>
        <v/>
      </c>
    </row>
    <row r="11" spans="1:9" x14ac:dyDescent="0.2">
      <c r="A11" s="64"/>
      <c r="B11" s="66"/>
      <c r="C11" s="69"/>
      <c r="D11" s="72"/>
      <c r="E11" s="75"/>
      <c r="F11" s="75"/>
      <c r="G11" s="5"/>
      <c r="H11" s="14"/>
      <c r="I11" s="30" t="str">
        <f t="shared" si="0"/>
        <v/>
      </c>
    </row>
    <row r="12" spans="1:9" x14ac:dyDescent="0.2">
      <c r="A12" s="64"/>
      <c r="B12" s="66"/>
      <c r="C12" s="69"/>
      <c r="D12" s="72"/>
      <c r="E12" s="75"/>
      <c r="F12" s="75"/>
      <c r="G12" s="5"/>
      <c r="H12" s="14"/>
      <c r="I12" s="30" t="str">
        <f t="shared" si="0"/>
        <v/>
      </c>
    </row>
    <row r="13" spans="1:9" x14ac:dyDescent="0.2">
      <c r="A13" s="64"/>
      <c r="B13" s="66"/>
      <c r="C13" s="69"/>
      <c r="D13" s="72"/>
      <c r="E13" s="75"/>
      <c r="F13" s="75"/>
      <c r="G13" s="5"/>
      <c r="H13" s="14"/>
      <c r="I13" s="30" t="str">
        <f t="shared" si="0"/>
        <v/>
      </c>
    </row>
    <row r="14" spans="1:9" x14ac:dyDescent="0.2">
      <c r="A14" s="64"/>
      <c r="B14" s="66"/>
      <c r="C14" s="69"/>
      <c r="D14" s="72"/>
      <c r="E14" s="75"/>
      <c r="F14" s="75"/>
      <c r="G14" s="5"/>
      <c r="H14" s="14"/>
      <c r="I14" s="30" t="str">
        <f t="shared" si="0"/>
        <v/>
      </c>
    </row>
    <row r="15" spans="1:9" x14ac:dyDescent="0.2">
      <c r="A15" s="64"/>
      <c r="B15" s="66"/>
      <c r="C15" s="69"/>
      <c r="D15" s="72"/>
      <c r="E15" s="75"/>
      <c r="F15" s="75"/>
      <c r="G15" s="5"/>
      <c r="H15" s="14"/>
      <c r="I15" s="30" t="str">
        <f t="shared" si="0"/>
        <v/>
      </c>
    </row>
    <row r="16" spans="1:9" x14ac:dyDescent="0.2">
      <c r="A16" s="64"/>
      <c r="B16" s="66"/>
      <c r="C16" s="69"/>
      <c r="D16" s="72"/>
      <c r="E16" s="75"/>
      <c r="F16" s="75"/>
      <c r="G16" s="5"/>
      <c r="H16" s="14"/>
      <c r="I16" s="30" t="str">
        <f t="shared" si="0"/>
        <v/>
      </c>
    </row>
    <row r="17" spans="1:11" x14ac:dyDescent="0.2">
      <c r="A17" s="64"/>
      <c r="B17" s="67"/>
      <c r="C17" s="70"/>
      <c r="D17" s="73"/>
      <c r="E17" s="76"/>
      <c r="F17" s="76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34</v>
      </c>
      <c r="B19" s="17" t="s">
        <v>35</v>
      </c>
      <c r="C19" s="16" t="s">
        <v>5</v>
      </c>
      <c r="D19" s="18" t="s">
        <v>6</v>
      </c>
      <c r="E19" s="19" t="s">
        <v>10</v>
      </c>
      <c r="F19" s="18" t="s">
        <v>7</v>
      </c>
      <c r="G19" s="58" t="s">
        <v>33</v>
      </c>
      <c r="H19" s="59"/>
      <c r="I19" s="32"/>
    </row>
    <row r="20" spans="1:11" x14ac:dyDescent="0.2">
      <c r="A20" s="20">
        <f>IF(B20&lt;2,"N/A",(STDEV(H3:H17)))</f>
        <v>22535.518599540414</v>
      </c>
      <c r="B20" s="20">
        <f>COUNT(H3:H17)</f>
        <v>3</v>
      </c>
      <c r="C20" s="21">
        <f>IF(B20&lt;2,"N/A",(A20/D20))</f>
        <v>0.3269507031714346</v>
      </c>
      <c r="D20" s="22">
        <f>ROUND(AVERAGE(H3:H17),2)</f>
        <v>68926.350000000006</v>
      </c>
      <c r="E20" s="23">
        <f>IFERROR(ROUND(IF(B20&lt;2,"N/A",(IF(C20&lt;=25%,"N/A",AVERAGE(I3:I17)))),2),"N/A")</f>
        <v>56752.51</v>
      </c>
      <c r="F20" s="23">
        <f>ROUND(MEDIAN(H3:H17),2)</f>
        <v>64705.01</v>
      </c>
      <c r="G20" s="24" t="str">
        <f>INDEX(G3:G17,MATCH(H20,H3:H17,0))</f>
        <v>LINCY LOCAÇÃO E SERVIÇOS LTDA - 40.573.818/0001-18</v>
      </c>
      <c r="H20" s="25">
        <f>MIN(H3:H17)</f>
        <v>48800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0"/>
      <c r="E22" s="60"/>
      <c r="F22" s="36"/>
      <c r="G22" s="26" t="s">
        <v>36</v>
      </c>
      <c r="H22" s="27">
        <f>IF(C20&lt;=25%,D20,MIN(E20:F20))</f>
        <v>56752.51</v>
      </c>
    </row>
    <row r="23" spans="1:11" x14ac:dyDescent="0.2">
      <c r="B23" s="33"/>
      <c r="C23" s="33"/>
      <c r="D23" s="60"/>
      <c r="E23" s="60"/>
      <c r="F23" s="37"/>
      <c r="G23" s="28" t="s">
        <v>8</v>
      </c>
      <c r="H23" s="29">
        <f>ROUND(H22,2)*D3</f>
        <v>113505.02</v>
      </c>
    </row>
    <row r="24" spans="1:11" x14ac:dyDescent="0.2">
      <c r="B24" s="38"/>
      <c r="C24" s="38"/>
      <c r="D24" s="32"/>
      <c r="E24" s="32"/>
    </row>
    <row r="26" spans="1:11" x14ac:dyDescent="0.2">
      <c r="A26" s="52" t="s">
        <v>24</v>
      </c>
      <c r="B26" s="53"/>
      <c r="C26" s="53"/>
      <c r="D26" s="53"/>
      <c r="E26" s="53"/>
      <c r="F26" s="53"/>
      <c r="G26" s="53"/>
      <c r="H26" s="53"/>
      <c r="I26" s="54"/>
    </row>
    <row r="27" spans="1:11" ht="12.75" customHeight="1" x14ac:dyDescent="0.2">
      <c r="A27" s="52" t="s">
        <v>25</v>
      </c>
      <c r="B27" s="53"/>
      <c r="C27" s="53"/>
      <c r="D27" s="53"/>
      <c r="E27" s="53"/>
      <c r="F27" s="53"/>
      <c r="G27" s="53"/>
      <c r="H27" s="53"/>
      <c r="I27" s="54"/>
    </row>
    <row r="28" spans="1:11" ht="12.75" customHeight="1" x14ac:dyDescent="0.2">
      <c r="A28" s="52" t="s">
        <v>26</v>
      </c>
      <c r="B28" s="53"/>
      <c r="C28" s="53"/>
      <c r="D28" s="53"/>
      <c r="E28" s="53"/>
      <c r="F28" s="53"/>
      <c r="G28" s="53"/>
      <c r="H28" s="53"/>
      <c r="I28" s="54"/>
    </row>
    <row r="29" spans="1:11" x14ac:dyDescent="0.2">
      <c r="A29" s="52" t="s">
        <v>27</v>
      </c>
      <c r="B29" s="53"/>
      <c r="C29" s="53"/>
      <c r="D29" s="53"/>
      <c r="E29" s="53"/>
      <c r="F29" s="53"/>
      <c r="G29" s="53"/>
      <c r="H29" s="53"/>
      <c r="I29" s="54"/>
    </row>
    <row r="30" spans="1:11" ht="12.75" customHeight="1" x14ac:dyDescent="0.2">
      <c r="A30" s="52" t="s">
        <v>28</v>
      </c>
      <c r="B30" s="53"/>
      <c r="C30" s="53"/>
      <c r="D30" s="53"/>
      <c r="E30" s="53"/>
      <c r="F30" s="53"/>
      <c r="G30" s="53"/>
      <c r="H30" s="53"/>
      <c r="I30" s="54"/>
    </row>
    <row r="31" spans="1:11" ht="12.75" customHeight="1" x14ac:dyDescent="0.2">
      <c r="A31" s="52" t="s">
        <v>29</v>
      </c>
      <c r="B31" s="53"/>
      <c r="C31" s="53"/>
      <c r="D31" s="53"/>
      <c r="E31" s="53"/>
      <c r="F31" s="53"/>
      <c r="G31" s="53"/>
      <c r="H31" s="53"/>
      <c r="I31" s="54"/>
    </row>
    <row r="32" spans="1:11" ht="24.75" customHeight="1" x14ac:dyDescent="0.2">
      <c r="A32" s="55" t="s">
        <v>30</v>
      </c>
      <c r="B32" s="56"/>
      <c r="C32" s="56"/>
      <c r="D32" s="56"/>
      <c r="E32" s="56"/>
      <c r="F32" s="56"/>
      <c r="G32" s="56"/>
      <c r="H32" s="56"/>
      <c r="I32" s="5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7" sqref="G7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1" t="s">
        <v>11</v>
      </c>
      <c r="B1" s="62"/>
      <c r="C1" s="62"/>
      <c r="D1" s="62"/>
      <c r="E1" s="62"/>
      <c r="F1" s="62"/>
      <c r="G1" s="62"/>
      <c r="H1" s="62"/>
      <c r="I1" s="63"/>
    </row>
    <row r="2" spans="1:9" ht="25.5" x14ac:dyDescent="0.2">
      <c r="A2" s="64" t="s">
        <v>0</v>
      </c>
      <c r="B2" s="31" t="s">
        <v>23</v>
      </c>
      <c r="C2" s="31" t="s">
        <v>1</v>
      </c>
      <c r="D2" s="31" t="s">
        <v>2</v>
      </c>
      <c r="E2" s="15" t="s">
        <v>31</v>
      </c>
      <c r="F2" s="15" t="s">
        <v>32</v>
      </c>
      <c r="G2" s="31" t="s">
        <v>3</v>
      </c>
      <c r="H2" s="16" t="s">
        <v>4</v>
      </c>
      <c r="I2" s="17" t="s">
        <v>9</v>
      </c>
    </row>
    <row r="3" spans="1:9" ht="12.75" customHeight="1" x14ac:dyDescent="0.2">
      <c r="A3" s="64"/>
      <c r="B3" s="65" t="s">
        <v>40</v>
      </c>
      <c r="C3" s="68" t="s">
        <v>38</v>
      </c>
      <c r="D3" s="71">
        <v>2</v>
      </c>
      <c r="E3" s="74">
        <f>IF(C20&lt;=25%,D20,MIN(E20:F20))</f>
        <v>10007.540000000001</v>
      </c>
      <c r="F3" s="74">
        <f>MIN(H3:H17)</f>
        <v>9860</v>
      </c>
      <c r="G3" s="5" t="s">
        <v>39</v>
      </c>
      <c r="H3" s="14">
        <v>9860</v>
      </c>
      <c r="I3" s="30" t="str">
        <f>IF(H3="","",(IF($C$20&lt;25%,"N/A",IF(H3&lt;=($D$20+$A$20),H3,"Descartado"))))</f>
        <v>N/A</v>
      </c>
    </row>
    <row r="4" spans="1:9" x14ac:dyDescent="0.2">
      <c r="A4" s="64"/>
      <c r="B4" s="66"/>
      <c r="C4" s="69"/>
      <c r="D4" s="72"/>
      <c r="E4" s="75"/>
      <c r="F4" s="75"/>
      <c r="G4" s="5" t="s">
        <v>45</v>
      </c>
      <c r="H4" s="14">
        <v>10107.81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64"/>
      <c r="B5" s="66"/>
      <c r="C5" s="69"/>
      <c r="D5" s="72"/>
      <c r="E5" s="75"/>
      <c r="F5" s="75"/>
      <c r="G5" s="5" t="s">
        <v>46</v>
      </c>
      <c r="H5" s="14">
        <v>10057.799999999999</v>
      </c>
      <c r="I5" s="30" t="str">
        <f t="shared" si="0"/>
        <v>N/A</v>
      </c>
    </row>
    <row r="6" spans="1:9" x14ac:dyDescent="0.2">
      <c r="A6" s="64"/>
      <c r="B6" s="66"/>
      <c r="C6" s="69"/>
      <c r="D6" s="72"/>
      <c r="E6" s="75"/>
      <c r="F6" s="75"/>
      <c r="G6" s="5" t="s">
        <v>47</v>
      </c>
      <c r="H6" s="14">
        <v>10004.530000000001</v>
      </c>
      <c r="I6" s="30" t="str">
        <f t="shared" si="0"/>
        <v>N/A</v>
      </c>
    </row>
    <row r="7" spans="1:9" x14ac:dyDescent="0.2">
      <c r="A7" s="64"/>
      <c r="B7" s="66"/>
      <c r="C7" s="69"/>
      <c r="D7" s="72"/>
      <c r="E7" s="75"/>
      <c r="F7" s="75"/>
      <c r="G7" s="5"/>
      <c r="H7" s="14"/>
      <c r="I7" s="30" t="str">
        <f t="shared" si="0"/>
        <v/>
      </c>
    </row>
    <row r="8" spans="1:9" x14ac:dyDescent="0.2">
      <c r="A8" s="64"/>
      <c r="B8" s="66"/>
      <c r="C8" s="69"/>
      <c r="D8" s="72"/>
      <c r="E8" s="75"/>
      <c r="F8" s="75"/>
      <c r="G8" s="5"/>
      <c r="H8" s="14"/>
      <c r="I8" s="30" t="str">
        <f t="shared" si="0"/>
        <v/>
      </c>
    </row>
    <row r="9" spans="1:9" x14ac:dyDescent="0.2">
      <c r="A9" s="64"/>
      <c r="B9" s="66"/>
      <c r="C9" s="69"/>
      <c r="D9" s="72"/>
      <c r="E9" s="75"/>
      <c r="F9" s="75"/>
      <c r="G9" s="5"/>
      <c r="H9" s="14"/>
      <c r="I9" s="30" t="str">
        <f t="shared" si="0"/>
        <v/>
      </c>
    </row>
    <row r="10" spans="1:9" x14ac:dyDescent="0.2">
      <c r="A10" s="64"/>
      <c r="B10" s="66"/>
      <c r="C10" s="69"/>
      <c r="D10" s="72"/>
      <c r="E10" s="75"/>
      <c r="F10" s="75"/>
      <c r="G10" s="5"/>
      <c r="H10" s="14"/>
      <c r="I10" s="30" t="str">
        <f t="shared" si="0"/>
        <v/>
      </c>
    </row>
    <row r="11" spans="1:9" x14ac:dyDescent="0.2">
      <c r="A11" s="64"/>
      <c r="B11" s="66"/>
      <c r="C11" s="69"/>
      <c r="D11" s="72"/>
      <c r="E11" s="75"/>
      <c r="F11" s="75"/>
      <c r="G11" s="5"/>
      <c r="H11" s="14"/>
      <c r="I11" s="30" t="str">
        <f t="shared" si="0"/>
        <v/>
      </c>
    </row>
    <row r="12" spans="1:9" x14ac:dyDescent="0.2">
      <c r="A12" s="64"/>
      <c r="B12" s="66"/>
      <c r="C12" s="69"/>
      <c r="D12" s="72"/>
      <c r="E12" s="75"/>
      <c r="F12" s="75"/>
      <c r="G12" s="5"/>
      <c r="H12" s="14"/>
      <c r="I12" s="30" t="str">
        <f t="shared" si="0"/>
        <v/>
      </c>
    </row>
    <row r="13" spans="1:9" x14ac:dyDescent="0.2">
      <c r="A13" s="64"/>
      <c r="B13" s="66"/>
      <c r="C13" s="69"/>
      <c r="D13" s="72"/>
      <c r="E13" s="75"/>
      <c r="F13" s="75"/>
      <c r="G13" s="5"/>
      <c r="H13" s="14"/>
      <c r="I13" s="30" t="str">
        <f t="shared" si="0"/>
        <v/>
      </c>
    </row>
    <row r="14" spans="1:9" x14ac:dyDescent="0.2">
      <c r="A14" s="64"/>
      <c r="B14" s="66"/>
      <c r="C14" s="69"/>
      <c r="D14" s="72"/>
      <c r="E14" s="75"/>
      <c r="F14" s="75"/>
      <c r="G14" s="5"/>
      <c r="H14" s="14"/>
      <c r="I14" s="30" t="str">
        <f t="shared" si="0"/>
        <v/>
      </c>
    </row>
    <row r="15" spans="1:9" x14ac:dyDescent="0.2">
      <c r="A15" s="64"/>
      <c r="B15" s="66"/>
      <c r="C15" s="69"/>
      <c r="D15" s="72"/>
      <c r="E15" s="75"/>
      <c r="F15" s="75"/>
      <c r="G15" s="5"/>
      <c r="H15" s="14"/>
      <c r="I15" s="30" t="str">
        <f t="shared" si="0"/>
        <v/>
      </c>
    </row>
    <row r="16" spans="1:9" x14ac:dyDescent="0.2">
      <c r="A16" s="64"/>
      <c r="B16" s="66"/>
      <c r="C16" s="69"/>
      <c r="D16" s="72"/>
      <c r="E16" s="75"/>
      <c r="F16" s="75"/>
      <c r="G16" s="5"/>
      <c r="H16" s="14"/>
      <c r="I16" s="30" t="str">
        <f t="shared" si="0"/>
        <v/>
      </c>
    </row>
    <row r="17" spans="1:11" x14ac:dyDescent="0.2">
      <c r="A17" s="64"/>
      <c r="B17" s="67"/>
      <c r="C17" s="70"/>
      <c r="D17" s="73"/>
      <c r="E17" s="76"/>
      <c r="F17" s="76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34</v>
      </c>
      <c r="B19" s="17" t="s">
        <v>35</v>
      </c>
      <c r="C19" s="16" t="s">
        <v>5</v>
      </c>
      <c r="D19" s="18" t="s">
        <v>6</v>
      </c>
      <c r="E19" s="19" t="s">
        <v>10</v>
      </c>
      <c r="F19" s="18" t="s">
        <v>7</v>
      </c>
      <c r="G19" s="58" t="s">
        <v>33</v>
      </c>
      <c r="H19" s="59"/>
      <c r="I19" s="32"/>
    </row>
    <row r="20" spans="1:11" x14ac:dyDescent="0.2">
      <c r="A20" s="20">
        <f>IF(B20&lt;2,"N/A",(STDEV(H3:H17)))</f>
        <v>107.01596781166167</v>
      </c>
      <c r="B20" s="20">
        <f>COUNT(H3:H17)</f>
        <v>4</v>
      </c>
      <c r="C20" s="21">
        <f>IF(B20&lt;2,"N/A",(A20/D20))</f>
        <v>1.069353385663826E-2</v>
      </c>
      <c r="D20" s="22">
        <f>ROUND(AVERAGE(H3:H17),2)</f>
        <v>10007.540000000001</v>
      </c>
      <c r="E20" s="23" t="str">
        <f>IFERROR(ROUND(IF(B20&lt;2,"N/A",(IF(C20&lt;=25%,"N/A",AVERAGE(I3:I17)))),2),"N/A")</f>
        <v>N/A</v>
      </c>
      <c r="F20" s="23">
        <f>ROUND(MEDIAN(H3:H17),2)</f>
        <v>10031.17</v>
      </c>
      <c r="G20" s="24" t="str">
        <f>INDEX(G3:G17,MATCH(H20,H3:H17,0))</f>
        <v>LINCY LOCAÇÃO E SERVIÇOS LTDA - 40.573.818/0001-18</v>
      </c>
      <c r="H20" s="25">
        <f>MIN(H3:H17)</f>
        <v>9860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0"/>
      <c r="E22" s="60"/>
      <c r="F22" s="36"/>
      <c r="G22" s="26" t="s">
        <v>36</v>
      </c>
      <c r="H22" s="27">
        <f>IF(C20&lt;=25%,D20,MIN(E20:F20))</f>
        <v>10007.540000000001</v>
      </c>
    </row>
    <row r="23" spans="1:11" x14ac:dyDescent="0.2">
      <c r="B23" s="33"/>
      <c r="C23" s="33"/>
      <c r="D23" s="60"/>
      <c r="E23" s="60"/>
      <c r="F23" s="37"/>
      <c r="G23" s="28" t="s">
        <v>8</v>
      </c>
      <c r="H23" s="29">
        <f>ROUND(H22,2)*D3</f>
        <v>20015.080000000002</v>
      </c>
    </row>
    <row r="24" spans="1:11" x14ac:dyDescent="0.2">
      <c r="B24" s="38"/>
      <c r="C24" s="38"/>
      <c r="D24" s="32"/>
      <c r="E24" s="32"/>
    </row>
    <row r="26" spans="1:11" x14ac:dyDescent="0.2">
      <c r="A26" s="52" t="s">
        <v>24</v>
      </c>
      <c r="B26" s="53"/>
      <c r="C26" s="53"/>
      <c r="D26" s="53"/>
      <c r="E26" s="53"/>
      <c r="F26" s="53"/>
      <c r="G26" s="53"/>
      <c r="H26" s="53"/>
      <c r="I26" s="54"/>
    </row>
    <row r="27" spans="1:11" ht="12.75" customHeight="1" x14ac:dyDescent="0.2">
      <c r="A27" s="52" t="s">
        <v>25</v>
      </c>
      <c r="B27" s="53"/>
      <c r="C27" s="53"/>
      <c r="D27" s="53"/>
      <c r="E27" s="53"/>
      <c r="F27" s="53"/>
      <c r="G27" s="53"/>
      <c r="H27" s="53"/>
      <c r="I27" s="54"/>
    </row>
    <row r="28" spans="1:11" ht="12.75" customHeight="1" x14ac:dyDescent="0.2">
      <c r="A28" s="52" t="s">
        <v>26</v>
      </c>
      <c r="B28" s="53"/>
      <c r="C28" s="53"/>
      <c r="D28" s="53"/>
      <c r="E28" s="53"/>
      <c r="F28" s="53"/>
      <c r="G28" s="53"/>
      <c r="H28" s="53"/>
      <c r="I28" s="54"/>
    </row>
    <row r="29" spans="1:11" x14ac:dyDescent="0.2">
      <c r="A29" s="52" t="s">
        <v>27</v>
      </c>
      <c r="B29" s="53"/>
      <c r="C29" s="53"/>
      <c r="D29" s="53"/>
      <c r="E29" s="53"/>
      <c r="F29" s="53"/>
      <c r="G29" s="53"/>
      <c r="H29" s="53"/>
      <c r="I29" s="54"/>
    </row>
    <row r="30" spans="1:11" ht="12.75" customHeight="1" x14ac:dyDescent="0.2">
      <c r="A30" s="52" t="s">
        <v>28</v>
      </c>
      <c r="B30" s="53"/>
      <c r="C30" s="53"/>
      <c r="D30" s="53"/>
      <c r="E30" s="53"/>
      <c r="F30" s="53"/>
      <c r="G30" s="53"/>
      <c r="H30" s="53"/>
      <c r="I30" s="54"/>
    </row>
    <row r="31" spans="1:11" ht="12.75" customHeight="1" x14ac:dyDescent="0.2">
      <c r="A31" s="52" t="s">
        <v>29</v>
      </c>
      <c r="B31" s="53"/>
      <c r="C31" s="53"/>
      <c r="D31" s="53"/>
      <c r="E31" s="53"/>
      <c r="F31" s="53"/>
      <c r="G31" s="53"/>
      <c r="H31" s="53"/>
      <c r="I31" s="54"/>
    </row>
    <row r="32" spans="1:11" ht="24.75" customHeight="1" x14ac:dyDescent="0.2">
      <c r="A32" s="55" t="s">
        <v>30</v>
      </c>
      <c r="B32" s="56"/>
      <c r="C32" s="56"/>
      <c r="D32" s="56"/>
      <c r="E32" s="56"/>
      <c r="F32" s="56"/>
      <c r="G32" s="56"/>
      <c r="H32" s="56"/>
      <c r="I32" s="5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7" sqref="G7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1" t="s">
        <v>11</v>
      </c>
      <c r="B1" s="62"/>
      <c r="C1" s="62"/>
      <c r="D1" s="62"/>
      <c r="E1" s="62"/>
      <c r="F1" s="62"/>
      <c r="G1" s="62"/>
      <c r="H1" s="62"/>
      <c r="I1" s="63"/>
    </row>
    <row r="2" spans="1:9" ht="25.5" x14ac:dyDescent="0.2">
      <c r="A2" s="64" t="s">
        <v>0</v>
      </c>
      <c r="B2" s="31" t="s">
        <v>23</v>
      </c>
      <c r="C2" s="31" t="s">
        <v>1</v>
      </c>
      <c r="D2" s="31" t="s">
        <v>2</v>
      </c>
      <c r="E2" s="15" t="s">
        <v>31</v>
      </c>
      <c r="F2" s="15" t="s">
        <v>32</v>
      </c>
      <c r="G2" s="31" t="s">
        <v>3</v>
      </c>
      <c r="H2" s="16" t="s">
        <v>4</v>
      </c>
      <c r="I2" s="17" t="s">
        <v>9</v>
      </c>
    </row>
    <row r="3" spans="1:9" ht="12.75" customHeight="1" x14ac:dyDescent="0.2">
      <c r="A3" s="64"/>
      <c r="B3" s="65" t="s">
        <v>41</v>
      </c>
      <c r="C3" s="68" t="s">
        <v>42</v>
      </c>
      <c r="D3" s="71">
        <v>60</v>
      </c>
      <c r="E3" s="74">
        <f>IF(C20&lt;=25%,D20,MIN(E20:F20))</f>
        <v>174.64</v>
      </c>
      <c r="F3" s="74">
        <f>MIN(H3:H17)</f>
        <v>78</v>
      </c>
      <c r="G3" s="5" t="s">
        <v>39</v>
      </c>
      <c r="H3" s="14">
        <v>78</v>
      </c>
      <c r="I3" s="30">
        <f>IF(H3="","",(IF($C$20&lt;25%,"N/A",IF(H3&lt;=($D$20+$A$20),H3,"Descartado"))))</f>
        <v>78</v>
      </c>
    </row>
    <row r="4" spans="1:9" x14ac:dyDescent="0.2">
      <c r="A4" s="64"/>
      <c r="B4" s="66"/>
      <c r="C4" s="69"/>
      <c r="D4" s="72"/>
      <c r="E4" s="75"/>
      <c r="F4" s="75"/>
      <c r="G4" s="5" t="s">
        <v>48</v>
      </c>
      <c r="H4" s="14">
        <v>206.3</v>
      </c>
      <c r="I4" s="30">
        <f t="shared" ref="I4:I17" si="0">IF(H4="","",(IF($C$20&lt;25%,"N/A",IF(H4&lt;=($D$20+$A$20),H4,"Descartado"))))</f>
        <v>206.3</v>
      </c>
    </row>
    <row r="5" spans="1:9" x14ac:dyDescent="0.2">
      <c r="A5" s="64"/>
      <c r="B5" s="66"/>
      <c r="C5" s="69"/>
      <c r="D5" s="72"/>
      <c r="E5" s="75"/>
      <c r="F5" s="75"/>
      <c r="G5" s="5" t="s">
        <v>49</v>
      </c>
      <c r="H5" s="14">
        <v>199.1</v>
      </c>
      <c r="I5" s="30">
        <f t="shared" si="0"/>
        <v>199.1</v>
      </c>
    </row>
    <row r="6" spans="1:9" x14ac:dyDescent="0.2">
      <c r="A6" s="64"/>
      <c r="B6" s="66"/>
      <c r="C6" s="69"/>
      <c r="D6" s="72"/>
      <c r="E6" s="75"/>
      <c r="F6" s="75"/>
      <c r="G6" s="5" t="s">
        <v>50</v>
      </c>
      <c r="H6" s="14">
        <v>215.16</v>
      </c>
      <c r="I6" s="30">
        <f t="shared" si="0"/>
        <v>215.16</v>
      </c>
    </row>
    <row r="7" spans="1:9" x14ac:dyDescent="0.2">
      <c r="A7" s="64"/>
      <c r="B7" s="66"/>
      <c r="C7" s="69"/>
      <c r="D7" s="72"/>
      <c r="E7" s="75"/>
      <c r="F7" s="75"/>
      <c r="G7" s="5"/>
      <c r="H7" s="14"/>
      <c r="I7" s="30" t="str">
        <f t="shared" si="0"/>
        <v/>
      </c>
    </row>
    <row r="8" spans="1:9" x14ac:dyDescent="0.2">
      <c r="A8" s="64"/>
      <c r="B8" s="66"/>
      <c r="C8" s="69"/>
      <c r="D8" s="72"/>
      <c r="E8" s="75"/>
      <c r="F8" s="75"/>
      <c r="G8" s="5"/>
      <c r="H8" s="14"/>
      <c r="I8" s="30" t="str">
        <f t="shared" si="0"/>
        <v/>
      </c>
    </row>
    <row r="9" spans="1:9" x14ac:dyDescent="0.2">
      <c r="A9" s="64"/>
      <c r="B9" s="66"/>
      <c r="C9" s="69"/>
      <c r="D9" s="72"/>
      <c r="E9" s="75"/>
      <c r="F9" s="75"/>
      <c r="G9" s="5"/>
      <c r="H9" s="14"/>
      <c r="I9" s="30" t="str">
        <f t="shared" si="0"/>
        <v/>
      </c>
    </row>
    <row r="10" spans="1:9" x14ac:dyDescent="0.2">
      <c r="A10" s="64"/>
      <c r="B10" s="66"/>
      <c r="C10" s="69"/>
      <c r="D10" s="72"/>
      <c r="E10" s="75"/>
      <c r="F10" s="75"/>
      <c r="G10" s="5"/>
      <c r="H10" s="14"/>
      <c r="I10" s="30" t="str">
        <f t="shared" si="0"/>
        <v/>
      </c>
    </row>
    <row r="11" spans="1:9" x14ac:dyDescent="0.2">
      <c r="A11" s="64"/>
      <c r="B11" s="66"/>
      <c r="C11" s="69"/>
      <c r="D11" s="72"/>
      <c r="E11" s="75"/>
      <c r="F11" s="75"/>
      <c r="G11" s="5"/>
      <c r="H11" s="14"/>
      <c r="I11" s="30" t="str">
        <f t="shared" si="0"/>
        <v/>
      </c>
    </row>
    <row r="12" spans="1:9" x14ac:dyDescent="0.2">
      <c r="A12" s="64"/>
      <c r="B12" s="66"/>
      <c r="C12" s="69"/>
      <c r="D12" s="72"/>
      <c r="E12" s="75"/>
      <c r="F12" s="75"/>
      <c r="G12" s="5"/>
      <c r="H12" s="14"/>
      <c r="I12" s="30" t="str">
        <f t="shared" si="0"/>
        <v/>
      </c>
    </row>
    <row r="13" spans="1:9" x14ac:dyDescent="0.2">
      <c r="A13" s="64"/>
      <c r="B13" s="66"/>
      <c r="C13" s="69"/>
      <c r="D13" s="72"/>
      <c r="E13" s="75"/>
      <c r="F13" s="75"/>
      <c r="G13" s="5"/>
      <c r="H13" s="14"/>
      <c r="I13" s="30" t="str">
        <f t="shared" si="0"/>
        <v/>
      </c>
    </row>
    <row r="14" spans="1:9" x14ac:dyDescent="0.2">
      <c r="A14" s="64"/>
      <c r="B14" s="66"/>
      <c r="C14" s="69"/>
      <c r="D14" s="72"/>
      <c r="E14" s="75"/>
      <c r="F14" s="75"/>
      <c r="G14" s="5"/>
      <c r="H14" s="14"/>
      <c r="I14" s="30" t="str">
        <f t="shared" si="0"/>
        <v/>
      </c>
    </row>
    <row r="15" spans="1:9" x14ac:dyDescent="0.2">
      <c r="A15" s="64"/>
      <c r="B15" s="66"/>
      <c r="C15" s="69"/>
      <c r="D15" s="72"/>
      <c r="E15" s="75"/>
      <c r="F15" s="75"/>
      <c r="G15" s="5"/>
      <c r="H15" s="14"/>
      <c r="I15" s="30" t="str">
        <f t="shared" si="0"/>
        <v/>
      </c>
    </row>
    <row r="16" spans="1:9" x14ac:dyDescent="0.2">
      <c r="A16" s="64"/>
      <c r="B16" s="66"/>
      <c r="C16" s="69"/>
      <c r="D16" s="72"/>
      <c r="E16" s="75"/>
      <c r="F16" s="75"/>
      <c r="G16" s="5"/>
      <c r="H16" s="14"/>
      <c r="I16" s="30" t="str">
        <f t="shared" si="0"/>
        <v/>
      </c>
    </row>
    <row r="17" spans="1:11" x14ac:dyDescent="0.2">
      <c r="A17" s="64"/>
      <c r="B17" s="67"/>
      <c r="C17" s="70"/>
      <c r="D17" s="73"/>
      <c r="E17" s="76"/>
      <c r="F17" s="76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34</v>
      </c>
      <c r="B19" s="17" t="s">
        <v>35</v>
      </c>
      <c r="C19" s="16" t="s">
        <v>5</v>
      </c>
      <c r="D19" s="18" t="s">
        <v>6</v>
      </c>
      <c r="E19" s="19" t="s">
        <v>10</v>
      </c>
      <c r="F19" s="18" t="s">
        <v>7</v>
      </c>
      <c r="G19" s="58" t="s">
        <v>33</v>
      </c>
      <c r="H19" s="59"/>
      <c r="I19" s="32"/>
    </row>
    <row r="20" spans="1:11" x14ac:dyDescent="0.2">
      <c r="A20" s="20">
        <f>IF(B20&lt;2,"N/A",(STDEV(H3:H17)))</f>
        <v>64.760603250227149</v>
      </c>
      <c r="B20" s="20">
        <f>COUNT(H3:H17)</f>
        <v>4</v>
      </c>
      <c r="C20" s="21">
        <f>IF(B20&lt;2,"N/A",(A20/D20))</f>
        <v>0.37082342676492874</v>
      </c>
      <c r="D20" s="22">
        <f>ROUND(AVERAGE(H3:H17),2)</f>
        <v>174.64</v>
      </c>
      <c r="E20" s="23">
        <f>IFERROR(ROUND(IF(B20&lt;2,"N/A",(IF(C20&lt;=25%,"N/A",AVERAGE(I3:I17)))),2),"N/A")</f>
        <v>174.64</v>
      </c>
      <c r="F20" s="23">
        <f>ROUND(MEDIAN(H3:H17),2)</f>
        <v>202.7</v>
      </c>
      <c r="G20" s="24" t="str">
        <f>INDEX(G3:G17,MATCH(H20,H3:H17,0))</f>
        <v>LINCY LOCAÇÃO E SERVIÇOS LTDA - 40.573.818/0001-18</v>
      </c>
      <c r="H20" s="25">
        <f>MIN(H3:H17)</f>
        <v>78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0"/>
      <c r="E22" s="60"/>
      <c r="F22" s="36"/>
      <c r="G22" s="26" t="s">
        <v>36</v>
      </c>
      <c r="H22" s="27">
        <f>IF(C20&lt;=25%,D20,MIN(E20:F20))</f>
        <v>174.64</v>
      </c>
    </row>
    <row r="23" spans="1:11" x14ac:dyDescent="0.2">
      <c r="B23" s="33"/>
      <c r="C23" s="33"/>
      <c r="D23" s="60"/>
      <c r="E23" s="60"/>
      <c r="F23" s="37"/>
      <c r="G23" s="28" t="s">
        <v>8</v>
      </c>
      <c r="H23" s="29">
        <f>ROUND(H22,2)*D3</f>
        <v>10478.4</v>
      </c>
    </row>
    <row r="24" spans="1:11" x14ac:dyDescent="0.2">
      <c r="B24" s="38"/>
      <c r="C24" s="38"/>
      <c r="D24" s="32"/>
      <c r="E24" s="32"/>
    </row>
    <row r="26" spans="1:11" x14ac:dyDescent="0.2">
      <c r="A26" s="52" t="s">
        <v>24</v>
      </c>
      <c r="B26" s="53"/>
      <c r="C26" s="53"/>
      <c r="D26" s="53"/>
      <c r="E26" s="53"/>
      <c r="F26" s="53"/>
      <c r="G26" s="53"/>
      <c r="H26" s="53"/>
      <c r="I26" s="54"/>
    </row>
    <row r="27" spans="1:11" ht="12.75" customHeight="1" x14ac:dyDescent="0.2">
      <c r="A27" s="52" t="s">
        <v>25</v>
      </c>
      <c r="B27" s="53"/>
      <c r="C27" s="53"/>
      <c r="D27" s="53"/>
      <c r="E27" s="53"/>
      <c r="F27" s="53"/>
      <c r="G27" s="53"/>
      <c r="H27" s="53"/>
      <c r="I27" s="54"/>
    </row>
    <row r="28" spans="1:11" ht="12.75" customHeight="1" x14ac:dyDescent="0.2">
      <c r="A28" s="52" t="s">
        <v>26</v>
      </c>
      <c r="B28" s="53"/>
      <c r="C28" s="53"/>
      <c r="D28" s="53"/>
      <c r="E28" s="53"/>
      <c r="F28" s="53"/>
      <c r="G28" s="53"/>
      <c r="H28" s="53"/>
      <c r="I28" s="54"/>
    </row>
    <row r="29" spans="1:11" x14ac:dyDescent="0.2">
      <c r="A29" s="52" t="s">
        <v>27</v>
      </c>
      <c r="B29" s="53"/>
      <c r="C29" s="53"/>
      <c r="D29" s="53"/>
      <c r="E29" s="53"/>
      <c r="F29" s="53"/>
      <c r="G29" s="53"/>
      <c r="H29" s="53"/>
      <c r="I29" s="54"/>
    </row>
    <row r="30" spans="1:11" ht="12.75" customHeight="1" x14ac:dyDescent="0.2">
      <c r="A30" s="52" t="s">
        <v>28</v>
      </c>
      <c r="B30" s="53"/>
      <c r="C30" s="53"/>
      <c r="D30" s="53"/>
      <c r="E30" s="53"/>
      <c r="F30" s="53"/>
      <c r="G30" s="53"/>
      <c r="H30" s="53"/>
      <c r="I30" s="54"/>
    </row>
    <row r="31" spans="1:11" ht="12.75" customHeight="1" x14ac:dyDescent="0.2">
      <c r="A31" s="52" t="s">
        <v>29</v>
      </c>
      <c r="B31" s="53"/>
      <c r="C31" s="53"/>
      <c r="D31" s="53"/>
      <c r="E31" s="53"/>
      <c r="F31" s="53"/>
      <c r="G31" s="53"/>
      <c r="H31" s="53"/>
      <c r="I31" s="54"/>
    </row>
    <row r="32" spans="1:11" ht="24.75" customHeight="1" x14ac:dyDescent="0.2">
      <c r="A32" s="55" t="s">
        <v>30</v>
      </c>
      <c r="B32" s="56"/>
      <c r="C32" s="56"/>
      <c r="D32" s="56"/>
      <c r="E32" s="56"/>
      <c r="F32" s="56"/>
      <c r="G32" s="56"/>
      <c r="H32" s="56"/>
      <c r="I32" s="5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"/>
  <sheetViews>
    <sheetView tabSelected="1" view="pageBreakPreview" zoomScaleNormal="100" zoomScaleSheetLayoutView="100" workbookViewId="0">
      <selection activeCell="B20" sqref="B20"/>
    </sheetView>
  </sheetViews>
  <sheetFormatPr defaultRowHeight="12.75" x14ac:dyDescent="0.2"/>
  <cols>
    <col min="1" max="1" width="9.140625" style="1"/>
    <col min="2" max="2" width="86.85546875" style="1" customWidth="1"/>
    <col min="3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7" ht="15.75" x14ac:dyDescent="0.25">
      <c r="A1" s="77" t="s">
        <v>13</v>
      </c>
      <c r="B1" s="77"/>
      <c r="C1" s="77"/>
      <c r="D1" s="77"/>
      <c r="E1" s="77"/>
      <c r="F1" s="77"/>
    </row>
    <row r="2" spans="1:7" ht="25.5" x14ac:dyDescent="0.2">
      <c r="A2" s="41" t="s">
        <v>14</v>
      </c>
      <c r="B2" s="41" t="s">
        <v>15</v>
      </c>
      <c r="C2" s="41" t="s">
        <v>16</v>
      </c>
      <c r="D2" s="41" t="s">
        <v>17</v>
      </c>
      <c r="E2" s="41" t="s">
        <v>12</v>
      </c>
      <c r="F2" s="41" t="s">
        <v>18</v>
      </c>
    </row>
    <row r="3" spans="1:7" ht="51" x14ac:dyDescent="0.2">
      <c r="A3" s="83">
        <v>1</v>
      </c>
      <c r="B3" s="51" t="str">
        <f>Item1!B3</f>
        <v>Locação de veículo especial do tipo caminhão baú, adaptado e estruturado para uso exclusivo deste Tribunal, dotado de compartimentos internos, equipamentos de telecomunicações (dados e voz) e demais acessórios, destinado à implantação de serviço de atendimento itinerante ao eleitor no âmbito do Estado da Bahia, com motorista e auxiliar</v>
      </c>
      <c r="C3" s="42" t="str">
        <f>Item1!C3</f>
        <v>valor mensal</v>
      </c>
      <c r="D3" s="42">
        <f>Item1!D3</f>
        <v>2</v>
      </c>
      <c r="E3" s="47">
        <f>Item1!E3</f>
        <v>56752.51</v>
      </c>
      <c r="F3" s="44">
        <f t="shared" ref="F3:F6" si="0">(ROUND(E3,2)*D3)</f>
        <v>113505.02</v>
      </c>
      <c r="G3" s="3" t="str">
        <f>IF(F3&gt;80000,"necessária a subdivisão deste item em cotas!","")</f>
        <v>necessária a subdivisão deste item em cotas!</v>
      </c>
    </row>
    <row r="4" spans="1:7" ht="25.5" x14ac:dyDescent="0.2">
      <c r="A4" s="84"/>
      <c r="B4" s="51" t="str">
        <f>Item2!B3</f>
        <v>Locação de veículo utilitário “pick up” movido a diesel, tipo “carroceria estendida”, de modo a conter um grupo gerador de 40kVA (mínimo), com motorista e combustível (tópico 3.1.10.1 do TR).</v>
      </c>
      <c r="C4" s="42" t="str">
        <f>Item2!C3</f>
        <v>valor mensal</v>
      </c>
      <c r="D4" s="42">
        <f>Item2!D3</f>
        <v>2</v>
      </c>
      <c r="E4" s="48">
        <f>Item2!E3</f>
        <v>10007.540000000001</v>
      </c>
      <c r="F4" s="44">
        <f t="shared" si="0"/>
        <v>20015.080000000002</v>
      </c>
    </row>
    <row r="5" spans="1:7" ht="15.75" x14ac:dyDescent="0.2">
      <c r="A5" s="84"/>
      <c r="B5" s="81" t="s">
        <v>51</v>
      </c>
      <c r="C5" s="81"/>
      <c r="D5" s="82"/>
      <c r="E5" s="49">
        <f>SUM(E3:E4)</f>
        <v>66760.05</v>
      </c>
      <c r="F5" s="50">
        <f>SUM(F3:F4)</f>
        <v>133520.1</v>
      </c>
    </row>
    <row r="6" spans="1:7" ht="25.5" x14ac:dyDescent="0.2">
      <c r="A6" s="85"/>
      <c r="B6" s="51" t="str">
        <f>Item3!B3</f>
        <v>Atendimentos itinerantes em localidades diversas da Capital (20 diárias por profissional - tópico 4.2 do TR)</v>
      </c>
      <c r="C6" s="42" t="str">
        <f>Item3!C3</f>
        <v>diária</v>
      </c>
      <c r="D6" s="42">
        <f>Item3!D3</f>
        <v>60</v>
      </c>
      <c r="E6" s="47">
        <f>Item3!E3</f>
        <v>174.64</v>
      </c>
      <c r="F6" s="44">
        <f t="shared" si="0"/>
        <v>10478.4</v>
      </c>
    </row>
    <row r="7" spans="1:7" ht="15.75" x14ac:dyDescent="0.25">
      <c r="A7" s="39"/>
      <c r="B7" s="39"/>
      <c r="C7" s="78" t="s">
        <v>19</v>
      </c>
      <c r="D7" s="79"/>
      <c r="E7" s="80"/>
      <c r="F7" s="40">
        <f>SUM(F5:F6)</f>
        <v>143998.5</v>
      </c>
    </row>
  </sheetData>
  <mergeCells count="4">
    <mergeCell ref="A1:F1"/>
    <mergeCell ref="C7:E7"/>
    <mergeCell ref="B5:D5"/>
    <mergeCell ref="A3:A6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view="pageBreakPreview" zoomScaleNormal="100" zoomScaleSheetLayoutView="100" workbookViewId="0">
      <selection activeCell="H7" sqref="H7"/>
    </sheetView>
  </sheetViews>
  <sheetFormatPr defaultRowHeight="12.75" x14ac:dyDescent="0.2"/>
  <cols>
    <col min="1" max="1" width="9.140625" style="1"/>
    <col min="2" max="2" width="86.85546875" style="1" customWidth="1"/>
    <col min="3" max="4" width="13.28515625" style="46" customWidth="1"/>
    <col min="5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 x14ac:dyDescent="0.25">
      <c r="A1" s="77" t="s">
        <v>20</v>
      </c>
      <c r="B1" s="77"/>
      <c r="C1" s="77"/>
      <c r="D1" s="77"/>
      <c r="E1" s="77"/>
      <c r="F1" s="77"/>
    </row>
    <row r="2" spans="1:6" s="2" customFormat="1" ht="25.5" x14ac:dyDescent="0.2">
      <c r="A2" s="41" t="s">
        <v>14</v>
      </c>
      <c r="B2" s="41" t="s">
        <v>15</v>
      </c>
      <c r="C2" s="41" t="s">
        <v>16</v>
      </c>
      <c r="D2" s="41" t="s">
        <v>17</v>
      </c>
      <c r="E2" s="41" t="s">
        <v>12</v>
      </c>
      <c r="F2" s="41" t="s">
        <v>18</v>
      </c>
    </row>
    <row r="3" spans="1:6" s="2" customFormat="1" ht="17.25" x14ac:dyDescent="0.2">
      <c r="A3" s="45" t="s">
        <v>21</v>
      </c>
      <c r="B3" s="86" t="str">
        <f>Item1!G20</f>
        <v>LINCY LOCAÇÃO E SERVIÇOS LTDA - 40.573.818/0001-18</v>
      </c>
      <c r="C3" s="87"/>
      <c r="D3" s="87"/>
      <c r="E3" s="87"/>
      <c r="F3" s="88"/>
    </row>
    <row r="4" spans="1:6" s="2" customFormat="1" ht="51" x14ac:dyDescent="0.2">
      <c r="A4" s="42">
        <v>1</v>
      </c>
      <c r="B4" s="43" t="str">
        <f>Item1!B3</f>
        <v>Locação de veículo especial do tipo caminhão baú, adaptado e estruturado para uso exclusivo deste Tribunal, dotado de compartimentos internos, equipamentos de telecomunicações (dados e voz) e demais acessórios, destinado à implantação de serviço de atendimento itinerante ao eleitor no âmbito do Estado da Bahia, com motorista e auxiliar</v>
      </c>
      <c r="C4" s="42" t="str">
        <f>Item1!C3</f>
        <v>valor mensal</v>
      </c>
      <c r="D4" s="42">
        <f>Item1!D3</f>
        <v>2</v>
      </c>
      <c r="E4" s="44">
        <f>Item1!F3</f>
        <v>48800</v>
      </c>
      <c r="F4" s="44">
        <f>(ROUND(E4,2)*D4)</f>
        <v>97600</v>
      </c>
    </row>
    <row r="5" spans="1:6" s="2" customFormat="1" ht="17.25" x14ac:dyDescent="0.2">
      <c r="A5" s="45" t="s">
        <v>21</v>
      </c>
      <c r="B5" s="86" t="str">
        <f>Item2!G20</f>
        <v>LINCY LOCAÇÃO E SERVIÇOS LTDA - 40.573.818/0001-18</v>
      </c>
      <c r="C5" s="87"/>
      <c r="D5" s="87"/>
      <c r="E5" s="87"/>
      <c r="F5" s="88"/>
    </row>
    <row r="6" spans="1:6" ht="25.5" x14ac:dyDescent="0.2">
      <c r="A6" s="42">
        <v>2</v>
      </c>
      <c r="B6" s="43" t="str">
        <f>Item2!B3</f>
        <v>Locação de veículo utilitário “pick up” movido a diesel, tipo “carroceria estendida”, de modo a conter um grupo gerador de 40kVA (mínimo), com motorista e combustível (tópico 3.1.10.1 do TR).</v>
      </c>
      <c r="C6" s="42" t="str">
        <f>Item2!C3</f>
        <v>valor mensal</v>
      </c>
      <c r="D6" s="42">
        <f>Item2!D3</f>
        <v>2</v>
      </c>
      <c r="E6" s="44">
        <f>Item2!F3</f>
        <v>9860</v>
      </c>
      <c r="F6" s="44">
        <f>(ROUND(E6,2)*D6)</f>
        <v>19720</v>
      </c>
    </row>
    <row r="7" spans="1:6" ht="17.25" x14ac:dyDescent="0.2">
      <c r="A7" s="45" t="s">
        <v>21</v>
      </c>
      <c r="B7" s="89" t="str">
        <f>Item3!G20</f>
        <v>LINCY LOCAÇÃO E SERVIÇOS LTDA - 40.573.818/0001-18</v>
      </c>
      <c r="C7" s="90"/>
      <c r="D7" s="90"/>
      <c r="E7" s="90"/>
      <c r="F7" s="91"/>
    </row>
    <row r="8" spans="1:6" ht="25.5" x14ac:dyDescent="0.2">
      <c r="A8" s="42">
        <v>3</v>
      </c>
      <c r="B8" s="43" t="str">
        <f>Item3!B3</f>
        <v>Atendimentos itinerantes em localidades diversas da Capital (20 diárias por profissional - tópico 4.2 do TR)</v>
      </c>
      <c r="C8" s="42" t="str">
        <f>Item3!C3</f>
        <v>diária</v>
      </c>
      <c r="D8" s="42">
        <f>Item3!D3</f>
        <v>60</v>
      </c>
      <c r="E8" s="44">
        <f>Item3!F3</f>
        <v>78</v>
      </c>
      <c r="F8" s="44">
        <f>(ROUND(E8,2)*D8)</f>
        <v>4680</v>
      </c>
    </row>
    <row r="9" spans="1:6" ht="15.75" x14ac:dyDescent="0.25">
      <c r="A9" s="39"/>
      <c r="B9" s="39"/>
      <c r="C9" s="78" t="s">
        <v>22</v>
      </c>
      <c r="D9" s="79"/>
      <c r="E9" s="80"/>
      <c r="F9" s="40">
        <f>SUM(F4:F8)</f>
        <v>122000</v>
      </c>
    </row>
  </sheetData>
  <mergeCells count="5">
    <mergeCell ref="C9:E9"/>
    <mergeCell ref="B5:F5"/>
    <mergeCell ref="B7:F7"/>
    <mergeCell ref="A1:F1"/>
    <mergeCell ref="B3:F3"/>
  </mergeCells>
  <pageMargins left="0.51181102362204722" right="0.51181102362204722" top="0.78740157480314965" bottom="0.78740157480314965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Item1</vt:lpstr>
      <vt:lpstr>Item2</vt:lpstr>
      <vt:lpstr>Item3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Elias Santos Vieira Ramos</cp:lastModifiedBy>
  <cp:lastPrinted>2020-01-17T14:25:57Z</cp:lastPrinted>
  <dcterms:created xsi:type="dcterms:W3CDTF">2019-01-16T20:04:04Z</dcterms:created>
  <dcterms:modified xsi:type="dcterms:W3CDTF">2020-01-27T18:52:11Z</dcterms:modified>
</cp:coreProperties>
</file>