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6380" windowHeight="8130" tabRatio="661" firstSheet="8" activeTab="22"/>
  </bookViews>
  <sheets>
    <sheet name="Item1" sheetId="2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r:id="rId15"/>
    <sheet name="Item16" sheetId="18" r:id="rId16"/>
    <sheet name="Item17" sheetId="19" r:id="rId17"/>
    <sheet name="Item18" sheetId="20" r:id="rId18"/>
    <sheet name="Item19" sheetId="21" r:id="rId19"/>
    <sheet name="Item20" sheetId="22" r:id="rId20"/>
    <sheet name="Item21" sheetId="24" r:id="rId21"/>
    <sheet name="Item22" sheetId="23" r:id="rId22"/>
    <sheet name="TOTAL" sheetId="3" r:id="rId23"/>
  </sheets>
  <definedNames>
    <definedName name="_xlnm.Print_Titles" localSheetId="22">TOTAL!$1:$2</definedName>
  </definedNames>
  <calcPr calcId="145621"/>
</workbook>
</file>

<file path=xl/calcChain.xml><?xml version="1.0" encoding="utf-8"?>
<calcChain xmlns="http://schemas.openxmlformats.org/spreadsheetml/2006/main">
  <c r="G14" i="3" l="1"/>
  <c r="G15" i="3"/>
  <c r="G16" i="3"/>
  <c r="G17" i="3"/>
  <c r="G18" i="3"/>
  <c r="G19" i="3"/>
  <c r="G20" i="3"/>
  <c r="G21" i="3"/>
  <c r="G22" i="3"/>
  <c r="F23" i="3"/>
  <c r="E23" i="3"/>
  <c r="D23" i="3"/>
  <c r="C23" i="3"/>
  <c r="B23" i="3"/>
  <c r="C24" i="3"/>
  <c r="B24" i="3"/>
  <c r="H23" i="24"/>
  <c r="F20" i="24"/>
  <c r="D20" i="24"/>
  <c r="B20" i="24"/>
  <c r="C20" i="24" s="1"/>
  <c r="I17" i="24"/>
  <c r="I16" i="24"/>
  <c r="I15" i="24"/>
  <c r="I14" i="24"/>
  <c r="I13" i="24"/>
  <c r="I12" i="24"/>
  <c r="I11" i="24"/>
  <c r="I10" i="24"/>
  <c r="I9" i="24"/>
  <c r="I8" i="24"/>
  <c r="I7" i="24"/>
  <c r="I6" i="24"/>
  <c r="E20" i="24" l="1"/>
  <c r="I5" i="24"/>
  <c r="I4" i="24"/>
  <c r="D22" i="24"/>
  <c r="D23" i="24" s="1"/>
  <c r="I3" i="24"/>
  <c r="D24" i="3"/>
  <c r="D22" i="3"/>
  <c r="H23" i="23"/>
  <c r="B20" i="23" s="1"/>
  <c r="F20" i="23"/>
  <c r="D20" i="23"/>
  <c r="I17" i="23"/>
  <c r="I16" i="23"/>
  <c r="I15" i="23"/>
  <c r="I14" i="23"/>
  <c r="I13" i="23"/>
  <c r="I12" i="23"/>
  <c r="I11" i="23"/>
  <c r="I10" i="23"/>
  <c r="I9" i="23"/>
  <c r="I8" i="23"/>
  <c r="I7" i="23"/>
  <c r="I6" i="23"/>
  <c r="C20" i="23" l="1"/>
  <c r="I4" i="23" s="1"/>
  <c r="E20" i="23" l="1"/>
  <c r="I5" i="23"/>
  <c r="D22" i="23"/>
  <c r="I3" i="23"/>
  <c r="B11" i="3"/>
  <c r="D23" i="23" l="1"/>
  <c r="E24" i="3"/>
  <c r="F24" i="3" s="1"/>
  <c r="D15" i="3"/>
  <c r="D16" i="3"/>
  <c r="D17" i="3"/>
  <c r="D18" i="3"/>
  <c r="D19" i="3"/>
  <c r="D20" i="3"/>
  <c r="D21" i="3"/>
  <c r="C22" i="3"/>
  <c r="C21" i="3"/>
  <c r="C20" i="3"/>
  <c r="C19" i="3"/>
  <c r="C18" i="3"/>
  <c r="C17" i="3"/>
  <c r="C16" i="3"/>
  <c r="C15" i="3"/>
  <c r="B22" i="3"/>
  <c r="B21" i="3"/>
  <c r="B20" i="3"/>
  <c r="B19" i="3"/>
  <c r="B18" i="3"/>
  <c r="B17" i="3"/>
  <c r="B16" i="3"/>
  <c r="B15" i="3"/>
  <c r="H23" i="22"/>
  <c r="B20" i="22" s="1"/>
  <c r="F20" i="22"/>
  <c r="D20" i="22"/>
  <c r="I17" i="22"/>
  <c r="I16" i="22"/>
  <c r="I15" i="22"/>
  <c r="I14" i="22"/>
  <c r="I13" i="22"/>
  <c r="I12" i="22"/>
  <c r="I11" i="22"/>
  <c r="I10" i="22"/>
  <c r="I9" i="22"/>
  <c r="I8" i="22"/>
  <c r="I7" i="22"/>
  <c r="I6" i="22"/>
  <c r="H23" i="21"/>
  <c r="B20" i="21" s="1"/>
  <c r="F20" i="21"/>
  <c r="D20" i="21"/>
  <c r="I17" i="21"/>
  <c r="I16" i="21"/>
  <c r="I15" i="21"/>
  <c r="I14" i="21"/>
  <c r="I13" i="21"/>
  <c r="I12" i="21"/>
  <c r="I11" i="21"/>
  <c r="I10" i="21"/>
  <c r="I9" i="21"/>
  <c r="I8" i="21"/>
  <c r="I7" i="21"/>
  <c r="I6" i="21"/>
  <c r="H23" i="20"/>
  <c r="F20" i="20"/>
  <c r="D20" i="20"/>
  <c r="I17" i="20"/>
  <c r="I16" i="20"/>
  <c r="I15" i="20"/>
  <c r="I14" i="20"/>
  <c r="I13" i="20"/>
  <c r="I12" i="20"/>
  <c r="I11" i="20"/>
  <c r="I10" i="20"/>
  <c r="I9" i="20"/>
  <c r="I8" i="20"/>
  <c r="I7" i="20"/>
  <c r="I6" i="20"/>
  <c r="H23" i="19"/>
  <c r="B20" i="19" s="1"/>
  <c r="F20" i="19"/>
  <c r="D20" i="19"/>
  <c r="I17" i="19"/>
  <c r="I16" i="19"/>
  <c r="I15" i="19"/>
  <c r="I14" i="19"/>
  <c r="I13" i="19"/>
  <c r="I12" i="19"/>
  <c r="I11" i="19"/>
  <c r="I10" i="19"/>
  <c r="I9" i="19"/>
  <c r="I8" i="19"/>
  <c r="I7" i="19"/>
  <c r="I6" i="19"/>
  <c r="H23" i="18"/>
  <c r="B20" i="18" s="1"/>
  <c r="C20" i="18" s="1"/>
  <c r="I5" i="18" s="1"/>
  <c r="F20" i="18"/>
  <c r="D20" i="18"/>
  <c r="I17" i="18"/>
  <c r="I16" i="18"/>
  <c r="I15" i="18"/>
  <c r="I14" i="18"/>
  <c r="I13" i="18"/>
  <c r="I12" i="18"/>
  <c r="I11" i="18"/>
  <c r="I10" i="18"/>
  <c r="I9" i="18"/>
  <c r="I8" i="18"/>
  <c r="I7" i="18"/>
  <c r="I6" i="18"/>
  <c r="H23" i="17"/>
  <c r="F20" i="17"/>
  <c r="D20" i="17"/>
  <c r="I17" i="17"/>
  <c r="I16" i="17"/>
  <c r="I15" i="17"/>
  <c r="I14" i="17"/>
  <c r="I13" i="17"/>
  <c r="I12" i="17"/>
  <c r="I11" i="17"/>
  <c r="I10" i="17"/>
  <c r="I9" i="17"/>
  <c r="I8" i="17"/>
  <c r="I7" i="17"/>
  <c r="I6" i="17"/>
  <c r="H23" i="16"/>
  <c r="F20" i="16"/>
  <c r="D20" i="16"/>
  <c r="I17" i="16"/>
  <c r="I16" i="16"/>
  <c r="I15" i="16"/>
  <c r="I14" i="16"/>
  <c r="I13" i="16"/>
  <c r="I12" i="16"/>
  <c r="I11" i="16"/>
  <c r="I10" i="16"/>
  <c r="I9" i="16"/>
  <c r="I8" i="16"/>
  <c r="I7" i="16"/>
  <c r="H23" i="15"/>
  <c r="B20" i="15" s="1"/>
  <c r="F20" i="15"/>
  <c r="D20" i="15"/>
  <c r="I17" i="15"/>
  <c r="I16" i="15"/>
  <c r="I15" i="15"/>
  <c r="I14" i="15"/>
  <c r="I13" i="15"/>
  <c r="I12" i="15"/>
  <c r="I11" i="15"/>
  <c r="I10" i="15"/>
  <c r="I9" i="15"/>
  <c r="I8" i="15"/>
  <c r="I7" i="15"/>
  <c r="I6" i="15"/>
  <c r="C20" i="19" l="1"/>
  <c r="I5" i="19" s="1"/>
  <c r="B20" i="16"/>
  <c r="C20" i="16" s="1"/>
  <c r="B20" i="17"/>
  <c r="C20" i="17" s="1"/>
  <c r="I5" i="17" s="1"/>
  <c r="C20" i="21"/>
  <c r="C20" i="22"/>
  <c r="I4" i="22" s="1"/>
  <c r="I4" i="18"/>
  <c r="I3" i="18"/>
  <c r="E20" i="18" s="1"/>
  <c r="D22" i="18" s="1"/>
  <c r="I4" i="19"/>
  <c r="I3" i="19"/>
  <c r="C20" i="15"/>
  <c r="I5" i="15" s="1"/>
  <c r="B20" i="20"/>
  <c r="C20" i="20" s="1"/>
  <c r="I5" i="20" s="1"/>
  <c r="D4" i="3"/>
  <c r="C4" i="3"/>
  <c r="B4" i="3"/>
  <c r="H23" i="14"/>
  <c r="B20" i="14" s="1"/>
  <c r="F20" i="14"/>
  <c r="D20" i="14"/>
  <c r="I17" i="14"/>
  <c r="I16" i="14"/>
  <c r="I15" i="14"/>
  <c r="I14" i="14"/>
  <c r="I13" i="14"/>
  <c r="I12" i="14"/>
  <c r="I11" i="14"/>
  <c r="I10" i="14"/>
  <c r="I9" i="14"/>
  <c r="H23" i="13"/>
  <c r="B20" i="13" s="1"/>
  <c r="F20" i="13"/>
  <c r="D20" i="13"/>
  <c r="I17" i="13"/>
  <c r="I16" i="13"/>
  <c r="I15" i="13"/>
  <c r="I14" i="13"/>
  <c r="I13" i="13"/>
  <c r="I12" i="13"/>
  <c r="I11" i="13"/>
  <c r="I10" i="13"/>
  <c r="I9" i="13"/>
  <c r="I8" i="13"/>
  <c r="I7" i="13"/>
  <c r="H23" i="12"/>
  <c r="B20" i="12" s="1"/>
  <c r="F20" i="12"/>
  <c r="D20" i="12"/>
  <c r="I17" i="12"/>
  <c r="I16" i="12"/>
  <c r="I15" i="12"/>
  <c r="I14" i="12"/>
  <c r="I13" i="12"/>
  <c r="I12" i="12"/>
  <c r="I11" i="12"/>
  <c r="I10" i="12"/>
  <c r="H23" i="11"/>
  <c r="B20" i="11" s="1"/>
  <c r="F20" i="11"/>
  <c r="D20" i="11"/>
  <c r="I17" i="11"/>
  <c r="I16" i="11"/>
  <c r="I15" i="11"/>
  <c r="I14" i="11"/>
  <c r="I13" i="11"/>
  <c r="I12" i="11"/>
  <c r="I11" i="11"/>
  <c r="I10" i="11"/>
  <c r="I9" i="11"/>
  <c r="I8" i="11"/>
  <c r="I7" i="11"/>
  <c r="H23" i="10"/>
  <c r="B20" i="10" s="1"/>
  <c r="F20" i="10"/>
  <c r="D20" i="10"/>
  <c r="I17" i="10"/>
  <c r="I16" i="10"/>
  <c r="I15" i="10"/>
  <c r="I14" i="10"/>
  <c r="I13" i="10"/>
  <c r="I12" i="10"/>
  <c r="I11" i="10"/>
  <c r="I10" i="10"/>
  <c r="I9" i="10"/>
  <c r="I8" i="10"/>
  <c r="I7" i="10"/>
  <c r="H23" i="9"/>
  <c r="B20" i="9" s="1"/>
  <c r="F20" i="9"/>
  <c r="D20" i="9"/>
  <c r="I17" i="9"/>
  <c r="I16" i="9"/>
  <c r="I15" i="9"/>
  <c r="I14" i="9"/>
  <c r="I13" i="9"/>
  <c r="I12" i="9"/>
  <c r="I11" i="9"/>
  <c r="I10" i="9"/>
  <c r="I9" i="9"/>
  <c r="I8" i="9"/>
  <c r="I7" i="9"/>
  <c r="H23" i="8"/>
  <c r="B20" i="8" s="1"/>
  <c r="F20" i="8"/>
  <c r="D20" i="8"/>
  <c r="I17" i="8"/>
  <c r="I16" i="8"/>
  <c r="I15" i="8"/>
  <c r="I14" i="8"/>
  <c r="I13" i="8"/>
  <c r="I12" i="8"/>
  <c r="I11" i="8"/>
  <c r="I10" i="8"/>
  <c r="I9" i="8"/>
  <c r="I8" i="8"/>
  <c r="I7" i="8"/>
  <c r="H23" i="7"/>
  <c r="B20" i="7" s="1"/>
  <c r="F20" i="7"/>
  <c r="D20" i="7"/>
  <c r="I17" i="7"/>
  <c r="I16" i="7"/>
  <c r="I15" i="7"/>
  <c r="I14" i="7"/>
  <c r="I13" i="7"/>
  <c r="I12" i="7"/>
  <c r="I11" i="7"/>
  <c r="I10" i="7"/>
  <c r="I9" i="7"/>
  <c r="I8" i="7"/>
  <c r="I7" i="7"/>
  <c r="H23" i="6"/>
  <c r="B20" i="6" s="1"/>
  <c r="F20" i="6"/>
  <c r="D20" i="6"/>
  <c r="I17" i="6"/>
  <c r="I16" i="6"/>
  <c r="I15" i="6"/>
  <c r="I14" i="6"/>
  <c r="I13" i="6"/>
  <c r="I12" i="6"/>
  <c r="I11" i="6"/>
  <c r="I10" i="6"/>
  <c r="I9" i="6"/>
  <c r="I8" i="6"/>
  <c r="I7" i="6"/>
  <c r="H23" i="5"/>
  <c r="B20" i="5" s="1"/>
  <c r="F20" i="5"/>
  <c r="D20" i="5"/>
  <c r="I17" i="5"/>
  <c r="I16" i="5"/>
  <c r="I15" i="5"/>
  <c r="I14" i="5"/>
  <c r="I13" i="5"/>
  <c r="I12" i="5"/>
  <c r="I11" i="5"/>
  <c r="I10" i="5"/>
  <c r="I9" i="5"/>
  <c r="I8" i="5"/>
  <c r="I7" i="5"/>
  <c r="H23" i="4"/>
  <c r="F20" i="4"/>
  <c r="D20" i="4"/>
  <c r="I17" i="4"/>
  <c r="I16" i="4"/>
  <c r="I15" i="4"/>
  <c r="I14" i="4"/>
  <c r="I13" i="4"/>
  <c r="I12" i="4"/>
  <c r="I11" i="4"/>
  <c r="I10" i="4"/>
  <c r="I9" i="4"/>
  <c r="I8" i="4"/>
  <c r="I7" i="4"/>
  <c r="H23" i="2"/>
  <c r="B20" i="2" s="1"/>
  <c r="B5" i="3"/>
  <c r="D5" i="3"/>
  <c r="D6" i="3"/>
  <c r="D7" i="3"/>
  <c r="D8" i="3"/>
  <c r="D9" i="3"/>
  <c r="D10" i="3"/>
  <c r="D11" i="3"/>
  <c r="D12" i="3"/>
  <c r="D13" i="3"/>
  <c r="D14" i="3"/>
  <c r="C14" i="3"/>
  <c r="C13" i="3"/>
  <c r="C12" i="3"/>
  <c r="C11" i="3"/>
  <c r="C10" i="3"/>
  <c r="C9" i="3"/>
  <c r="C8" i="3"/>
  <c r="C7" i="3"/>
  <c r="C6" i="3"/>
  <c r="C5" i="3"/>
  <c r="B14" i="3"/>
  <c r="B13" i="3"/>
  <c r="B12" i="3"/>
  <c r="B10" i="3"/>
  <c r="B9" i="3"/>
  <c r="B8" i="3"/>
  <c r="B7" i="3"/>
  <c r="B6" i="3"/>
  <c r="D3" i="3"/>
  <c r="C3" i="3"/>
  <c r="B3" i="3"/>
  <c r="F20" i="2"/>
  <c r="D20" i="2"/>
  <c r="I12" i="2"/>
  <c r="I13" i="2"/>
  <c r="I14" i="2"/>
  <c r="I15" i="2"/>
  <c r="I16" i="2"/>
  <c r="I17" i="2"/>
  <c r="I6" i="7"/>
  <c r="I6" i="5"/>
  <c r="I10" i="2"/>
  <c r="I9" i="2"/>
  <c r="I8" i="2"/>
  <c r="I11" i="2"/>
  <c r="I7" i="2"/>
  <c r="I6" i="9"/>
  <c r="I6" i="8"/>
  <c r="I6" i="6"/>
  <c r="I6" i="13"/>
  <c r="I6" i="11"/>
  <c r="I6" i="4"/>
  <c r="I6" i="2"/>
  <c r="C20" i="12" l="1"/>
  <c r="I5" i="16"/>
  <c r="I6" i="16"/>
  <c r="I3" i="22"/>
  <c r="I5" i="22"/>
  <c r="I4" i="21"/>
  <c r="I5" i="21"/>
  <c r="I3" i="21"/>
  <c r="E20" i="19"/>
  <c r="D22" i="19" s="1"/>
  <c r="D23" i="19" s="1"/>
  <c r="I3" i="17"/>
  <c r="I4" i="17"/>
  <c r="I3" i="16"/>
  <c r="I4" i="16"/>
  <c r="C20" i="2"/>
  <c r="I5" i="2" s="1"/>
  <c r="C20" i="11"/>
  <c r="I5" i="11" s="1"/>
  <c r="D23" i="18"/>
  <c r="E18" i="3"/>
  <c r="F18" i="3" s="1"/>
  <c r="C20" i="14"/>
  <c r="I3" i="14" s="1"/>
  <c r="C20" i="13"/>
  <c r="I3" i="13" s="1"/>
  <c r="C20" i="10"/>
  <c r="C20" i="7"/>
  <c r="C20" i="6"/>
  <c r="I3" i="20"/>
  <c r="I4" i="20"/>
  <c r="I4" i="15"/>
  <c r="I3" i="15"/>
  <c r="B20" i="4"/>
  <c r="C20" i="4" s="1"/>
  <c r="I5" i="4" s="1"/>
  <c r="C20" i="8"/>
  <c r="I5" i="8" s="1"/>
  <c r="C20" i="5"/>
  <c r="I5" i="5" s="1"/>
  <c r="C20" i="9"/>
  <c r="I5" i="9" s="1"/>
  <c r="I5" i="12" l="1"/>
  <c r="I9" i="12"/>
  <c r="E20" i="20"/>
  <c r="D22" i="20" s="1"/>
  <c r="E20" i="3" s="1"/>
  <c r="F20" i="3" s="1"/>
  <c r="I7" i="14"/>
  <c r="I6" i="14"/>
  <c r="I5" i="14"/>
  <c r="I8" i="14"/>
  <c r="I7" i="12"/>
  <c r="I6" i="12"/>
  <c r="I8" i="12"/>
  <c r="I4" i="12"/>
  <c r="I3" i="12"/>
  <c r="E20" i="21"/>
  <c r="D22" i="21" s="1"/>
  <c r="I4" i="10"/>
  <c r="I6" i="10"/>
  <c r="I3" i="2"/>
  <c r="I4" i="2"/>
  <c r="E20" i="22"/>
  <c r="D22" i="22" s="1"/>
  <c r="E22" i="3" s="1"/>
  <c r="F22" i="3" s="1"/>
  <c r="I4" i="11"/>
  <c r="I3" i="11"/>
  <c r="I4" i="13"/>
  <c r="I5" i="13"/>
  <c r="E20" i="13"/>
  <c r="D22" i="13" s="1"/>
  <c r="D23" i="13" s="1"/>
  <c r="I3" i="10"/>
  <c r="I5" i="10"/>
  <c r="E19" i="3"/>
  <c r="F19" i="3" s="1"/>
  <c r="I3" i="7"/>
  <c r="I5" i="7"/>
  <c r="I4" i="6"/>
  <c r="I5" i="6"/>
  <c r="I4" i="14"/>
  <c r="E20" i="17"/>
  <c r="D22" i="17" s="1"/>
  <c r="E20" i="16"/>
  <c r="D22" i="16" s="1"/>
  <c r="E16" i="3" s="1"/>
  <c r="F16" i="3" s="1"/>
  <c r="E20" i="15"/>
  <c r="D22" i="15" s="1"/>
  <c r="D23" i="15" s="1"/>
  <c r="E20" i="2"/>
  <c r="D22" i="2" s="1"/>
  <c r="E3" i="3" s="1"/>
  <c r="F3" i="3" s="1"/>
  <c r="I4" i="7"/>
  <c r="I3" i="6"/>
  <c r="I3" i="4"/>
  <c r="I4" i="4"/>
  <c r="I3" i="9"/>
  <c r="I4" i="9"/>
  <c r="E20" i="9" s="1"/>
  <c r="D22" i="9" s="1"/>
  <c r="I4" i="5"/>
  <c r="I3" i="5"/>
  <c r="I3" i="8"/>
  <c r="I4" i="8"/>
  <c r="D23" i="21" l="1"/>
  <c r="E21" i="3"/>
  <c r="F21" i="3" s="1"/>
  <c r="E20" i="12"/>
  <c r="D22" i="12" s="1"/>
  <c r="D23" i="12" s="1"/>
  <c r="D23" i="20"/>
  <c r="E20" i="11"/>
  <c r="D22" i="11" s="1"/>
  <c r="E11" i="3" s="1"/>
  <c r="F11" i="3" s="1"/>
  <c r="G11" i="3" s="1"/>
  <c r="E20" i="10"/>
  <c r="D22" i="10" s="1"/>
  <c r="D23" i="10" s="1"/>
  <c r="D23" i="22"/>
  <c r="E20" i="6"/>
  <c r="D22" i="6" s="1"/>
  <c r="D23" i="6" s="1"/>
  <c r="E20" i="7"/>
  <c r="D22" i="7" s="1"/>
  <c r="D23" i="7" s="1"/>
  <c r="E20" i="5"/>
  <c r="D22" i="5" s="1"/>
  <c r="D23" i="5" s="1"/>
  <c r="E20" i="14"/>
  <c r="D22" i="14" s="1"/>
  <c r="E14" i="3" s="1"/>
  <c r="F14" i="3" s="1"/>
  <c r="D23" i="17"/>
  <c r="E17" i="3"/>
  <c r="F17" i="3" s="1"/>
  <c r="D23" i="16"/>
  <c r="E15" i="3"/>
  <c r="F15" i="3" s="1"/>
  <c r="D23" i="2"/>
  <c r="E20" i="4"/>
  <c r="D22" i="4" s="1"/>
  <c r="D23" i="4" s="1"/>
  <c r="E20" i="8"/>
  <c r="D22" i="8" s="1"/>
  <c r="D23" i="8" s="1"/>
  <c r="E13" i="3"/>
  <c r="F13" i="3" s="1"/>
  <c r="G13" i="3" s="1"/>
  <c r="E9" i="3"/>
  <c r="F9" i="3" s="1"/>
  <c r="G9" i="3" s="1"/>
  <c r="D23" i="9"/>
  <c r="G3" i="3"/>
  <c r="E12" i="3" l="1"/>
  <c r="F12" i="3" s="1"/>
  <c r="G12" i="3" s="1"/>
  <c r="D23" i="11"/>
  <c r="E10" i="3"/>
  <c r="F10" i="3" s="1"/>
  <c r="G10" i="3" s="1"/>
  <c r="E6" i="3"/>
  <c r="F6" i="3" s="1"/>
  <c r="G6" i="3" s="1"/>
  <c r="E8" i="3"/>
  <c r="F8" i="3" s="1"/>
  <c r="G8" i="3" s="1"/>
  <c r="E7" i="3"/>
  <c r="F7" i="3" s="1"/>
  <c r="G7" i="3" s="1"/>
  <c r="E5" i="3"/>
  <c r="F5" i="3" s="1"/>
  <c r="G5" i="3" s="1"/>
  <c r="E4" i="3"/>
  <c r="F4" i="3" s="1"/>
  <c r="D23" i="14"/>
  <c r="F25" i="3" l="1"/>
  <c r="G4" i="3"/>
</calcChain>
</file>

<file path=xl/sharedStrings.xml><?xml version="1.0" encoding="utf-8"?>
<sst xmlns="http://schemas.openxmlformats.org/spreadsheetml/2006/main" count="623" uniqueCount="111">
  <si>
    <t>ITEM 1</t>
  </si>
  <si>
    <t>UNIDADE</t>
  </si>
  <si>
    <t>QUANT.</t>
  </si>
  <si>
    <t>FONTE DE PESQUISA</t>
  </si>
  <si>
    <t>PREÇOS</t>
  </si>
  <si>
    <t>DESVIO</t>
  </si>
  <si>
    <t>COEF.</t>
  </si>
  <si>
    <t>MÉDIA</t>
  </si>
  <si>
    <t>MEDIANA</t>
  </si>
  <si>
    <t>unidade</t>
  </si>
  <si>
    <t>VALOR TOTAL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</si>
  <si>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</si>
  <si>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</si>
  <si>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</si>
  <si>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</si>
  <si>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</si>
  <si>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</si>
  <si>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</si>
  <si>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</si>
  <si>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</si>
  <si>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</si>
  <si>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</si>
  <si>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DESCARTE</t>
  </si>
  <si>
    <t>MÉDIA APÓS DESCARTE</t>
  </si>
  <si>
    <t>ESTIMATIVA DO ITEM</t>
  </si>
  <si>
    <t>Valor Unitário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</si>
  <si>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</si>
  <si>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</si>
  <si>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</si>
  <si>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</si>
  <si>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</si>
  <si>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MEDIANA: valor estatístico que separa a metade maior da metade menor da amostra, calculado pela função MED do editor de planilhas.</t>
  </si>
  <si>
    <t>VALOR UNITÁRIO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</si>
  <si>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</si>
  <si>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</si>
  <si>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</si>
  <si>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</si>
  <si>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</si>
  <si>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</si>
  <si>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</si>
  <si>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</si>
  <si>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Quantidade de preços coletados =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</si>
  <si>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</si>
  <si>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</si>
  <si>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</si>
  <si>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</si>
  <si>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</si>
  <si>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</si>
  <si>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</si>
  <si>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</si>
  <si>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MATERIAL OU SERVIÇO</t>
  </si>
  <si>
    <r>
      <rPr>
        <b/>
        <sz val="10"/>
        <color indexed="8"/>
        <rFont val="Calibri"/>
        <family val="2"/>
        <scheme val="minor"/>
      </rPr>
      <t>FITA ADESIVA</t>
    </r>
    <r>
      <rPr>
        <sz val="10"/>
        <color indexed="8"/>
        <rFont val="Calibri"/>
        <family val="2"/>
        <scheme val="minor"/>
      </rPr>
      <t xml:space="preserve">
Em polipropileno; Dimensões: 48mm x 50m – largura x comprimento; Incolor; Com impressão ao longo do comprimento, com intervalos regulares de 5 cm, da inscrição ‘TREBA’ Tamanho aproximado da fonte: 1 cm (+ 0,2cm); Acondicionadas em caixas.</t>
    </r>
  </si>
  <si>
    <r>
      <rPr>
        <b/>
        <sz val="10"/>
        <color indexed="8"/>
        <rFont val="Calibri"/>
        <family val="2"/>
        <scheme val="minor"/>
      </rPr>
      <t>FITA ADESIVA</t>
    </r>
    <r>
      <rPr>
        <sz val="10"/>
        <color indexed="8"/>
        <rFont val="Calibri"/>
        <family val="2"/>
        <scheme val="minor"/>
      </rPr>
      <t xml:space="preserve">
Em polipropileno; Dimensões: 48mm x 50m – largura x comprimento; Incolor; Sem impressão; Acondicionadas em caixas com até 100 unidades.
</t>
    </r>
  </si>
  <si>
    <t>RL</t>
  </si>
  <si>
    <r>
      <rPr>
        <b/>
        <sz val="10"/>
        <color indexed="8"/>
        <rFont val="Calibri"/>
        <family val="2"/>
        <scheme val="minor"/>
      </rPr>
      <t>FOLHA ISOPOR</t>
    </r>
    <r>
      <rPr>
        <sz val="10"/>
        <color indexed="8"/>
        <rFont val="Calibri"/>
        <family val="2"/>
        <scheme val="minor"/>
      </rPr>
      <t xml:space="preserve">
Comprimento: 1 m; Largura: 0,50 m; Espessura: 25 mm; Podendo variar em +/- 0,5cm.</t>
    </r>
  </si>
  <si>
    <t>PC</t>
  </si>
  <si>
    <r>
      <rPr>
        <b/>
        <sz val="10"/>
        <color indexed="8"/>
        <rFont val="Calibri"/>
        <family val="2"/>
        <scheme val="minor"/>
      </rPr>
      <t>SACO PLÁSTICO</t>
    </r>
    <r>
      <rPr>
        <sz val="10"/>
        <color indexed="8"/>
        <rFont val="Calibri"/>
        <family val="2"/>
        <scheme val="minor"/>
      </rPr>
      <t xml:space="preserve">
Em polipropileno; Transparente; Dimensão: 30 x 40 cm (largura x altura); Espessura mínima de 6 micras; Embalagem: pacote com 100 unidades.</t>
    </r>
  </si>
  <si>
    <r>
      <rPr>
        <b/>
        <sz val="10"/>
        <color indexed="8"/>
        <rFont val="Calibri"/>
        <family val="2"/>
        <scheme val="minor"/>
      </rPr>
      <t>ELÁSTICO PARA PROCESSO</t>
    </r>
    <r>
      <rPr>
        <sz val="10"/>
        <color indexed="8"/>
        <rFont val="Calibri"/>
        <family val="2"/>
        <scheme val="minor"/>
      </rPr>
      <t>Cor azul ou preta; Dimensões: 50 x 4,0cm (comprimento x largura), com variação permitida de ±1cm na medida do comprimento, excluída a costura; Composição: 70% poliéster e 30% látex; Com sigla "TRE-BA", verticalmente centralizada, ao longo de todo o seu comprimento, nas dimensões 6,0x2,0 cm (largura x altura), na cor branca, mantendo um espaçamento entre as siglas de 4,0 cm; Costura reforçada ao longo da inteira seção transversal;</t>
    </r>
  </si>
  <si>
    <r>
      <rPr>
        <b/>
        <sz val="10"/>
        <color indexed="8"/>
        <rFont val="Calibri"/>
        <family val="2"/>
        <scheme val="minor"/>
      </rPr>
      <t>CAIXA ARQUIVO</t>
    </r>
    <r>
      <rPr>
        <sz val="10"/>
        <color indexed="8"/>
        <rFont val="Calibri"/>
        <family val="2"/>
        <scheme val="minor"/>
      </rPr>
      <t xml:space="preserve">
Confeccionadas em papelão; Parede simples; Paredes externas na cor branca; Baixa acidez (ph acima de 6); Dimensões da caixa montada: (14,0 x 24,0 x 38,0) cm, correspondendo respectivamente a largura, altura e profundidade (podendo variar em +/- 0,5cm); Em fardos cintados com duas fitas; Estritamente conforme modelo disponível na Seção de Gestão de Almoxarifado do TRE-BA;</t>
    </r>
  </si>
  <si>
    <r>
      <rPr>
        <b/>
        <sz val="10"/>
        <color indexed="8"/>
        <rFont val="Calibri"/>
        <family val="2"/>
        <scheme val="minor"/>
      </rPr>
      <t>CAIXA DE PAPELÃO</t>
    </r>
    <r>
      <rPr>
        <sz val="10"/>
        <color indexed="8"/>
        <rFont val="Calibri"/>
        <family val="2"/>
        <scheme val="minor"/>
      </rPr>
      <t xml:space="preserve">
De parede simples; Confeccionadas em Kraft Gramatura: 450g/m2; Dimensões da caixa montada: (37 x 29 x 24,5) cm (comprimento x largura x altura). (podendo variar em +/- 0,5cm); Embalagem: fardo com 25 unidades, cintados com 2 fitas; Conforme modelo disponível na Seção de Gestão de Almoxarifado do TRE-BA</t>
    </r>
  </si>
  <si>
    <r>
      <rPr>
        <b/>
        <sz val="10"/>
        <color indexed="8"/>
        <rFont val="Calibri"/>
        <family val="2"/>
        <scheme val="minor"/>
      </rPr>
      <t>CAIXA DE PAPELÃO</t>
    </r>
    <r>
      <rPr>
        <sz val="10"/>
        <color indexed="8"/>
        <rFont val="Calibri"/>
        <family val="2"/>
        <scheme val="minor"/>
      </rPr>
      <t xml:space="preserve">
De parede simples; Confeccionadas em Kraft Gramatura: 450 g/m2; Dimensões da caixa montada: (37 x 29 x 12,5) cm (comprimento x largura x altura). (podendo variar em +/- 0,5cm); Embalagem: fardo com 25 unidades, cintados com 2 fitas; Conforme modelo disponível na Seção de Gestão de Almoxarifado do TRE-BA;</t>
    </r>
  </si>
  <si>
    <r>
      <rPr>
        <b/>
        <sz val="10"/>
        <color indexed="8"/>
        <rFont val="Calibri"/>
        <family val="2"/>
        <scheme val="minor"/>
      </rPr>
      <t>BARBANTE DE ALGODÃO</t>
    </r>
    <r>
      <rPr>
        <sz val="10"/>
        <color indexed="8"/>
        <rFont val="Calibri"/>
        <family val="2"/>
        <scheme val="minor"/>
      </rPr>
      <t xml:space="preserve">
Cor branca; Rolo com 250g; N.º 8; Em embalagem individual; Acondicionado em embalagens com até 20 unidades</t>
    </r>
  </si>
  <si>
    <r>
      <rPr>
        <b/>
        <sz val="10"/>
        <color indexed="8"/>
        <rFont val="Calibri"/>
        <family val="2"/>
        <scheme val="minor"/>
      </rPr>
      <t>FITILHO</t>
    </r>
    <r>
      <rPr>
        <sz val="10"/>
        <color indexed="8"/>
        <rFont val="Calibri"/>
        <family val="2"/>
        <scheme val="minor"/>
      </rPr>
      <t xml:space="preserve">
Em nylon; Rolo com 1000g; Embalados em fardos com até 25 unidades.</t>
    </r>
  </si>
  <si>
    <r>
      <rPr>
        <b/>
        <sz val="10"/>
        <color indexed="8"/>
        <rFont val="Calibri"/>
        <family val="2"/>
        <scheme val="minor"/>
      </rPr>
      <t>PLÁSTICO BOLHA</t>
    </r>
    <r>
      <rPr>
        <sz val="10"/>
        <color indexed="8"/>
        <rFont val="Calibri"/>
        <family val="2"/>
        <scheme val="minor"/>
      </rPr>
      <t xml:space="preserve">
Bobina 1,30 x 100 metros; Bolhas com, no máximo, 1cm.</t>
    </r>
  </si>
  <si>
    <r>
      <rPr>
        <b/>
        <sz val="10"/>
        <color indexed="8"/>
        <rFont val="Calibri"/>
        <family val="2"/>
        <scheme val="minor"/>
      </rPr>
      <t>FILME PARA EMBALAGEM, EM</t>
    </r>
    <r>
      <rPr>
        <sz val="10"/>
        <color indexed="8"/>
        <rFont val="Calibri"/>
        <family val="2"/>
        <scheme val="minor"/>
      </rPr>
      <t xml:space="preserve">
</t>
    </r>
    <r>
      <rPr>
        <b/>
        <sz val="10"/>
        <color indexed="8"/>
        <rFont val="Calibri"/>
        <family val="2"/>
        <scheme val="minor"/>
      </rPr>
      <t>POLIETILENO, TIPO STRETCH</t>
    </r>
    <r>
      <rPr>
        <sz val="10"/>
        <color indexed="8"/>
        <rFont val="Calibri"/>
        <family val="2"/>
        <scheme val="minor"/>
      </rPr>
      <t xml:space="preserve">
Para aplicação manual; Com estiramento não superior a 60%; Para vedação de paletes e proteção do material; Isento de partículas estranhas, ranhuras, furos e deformações; Inodoro, incolor e com transparência; Dimensões: Largura 500mm; Espessura 0,025mm (25 micra); Peso aproximado de 4kg.</t>
    </r>
  </si>
  <si>
    <r>
      <rPr>
        <b/>
        <sz val="10"/>
        <color indexed="8"/>
        <rFont val="Calibri"/>
        <family val="2"/>
        <scheme val="minor"/>
      </rPr>
      <t>CADEADO</t>
    </r>
    <r>
      <rPr>
        <sz val="10"/>
        <color indexed="8"/>
        <rFont val="Calibri"/>
        <family val="2"/>
        <scheme val="minor"/>
      </rPr>
      <t xml:space="preserve">
Corpo em latão maciço; Haste em aço cromado; Cor amarelo bronze; Largura: 50 mm; Altura da haste: 30 mm; Acondicionados individualmente em caixa de
papelão.</t>
    </r>
  </si>
  <si>
    <r>
      <rPr>
        <b/>
        <sz val="10"/>
        <color indexed="8"/>
        <rFont val="Calibri"/>
        <family val="2"/>
        <scheme val="minor"/>
      </rPr>
      <t>CADEADO</t>
    </r>
    <r>
      <rPr>
        <sz val="10"/>
        <color indexed="8"/>
        <rFont val="Calibri"/>
        <family val="2"/>
        <scheme val="minor"/>
      </rPr>
      <t xml:space="preserve">
Corpo em latão maciço; Haste em aço cromado; Cor amarelo bronze; Largura: 20 mm; Altura da haste: 20 mm; Acondicionados individualmente em caixa de papelão.</t>
    </r>
  </si>
  <si>
    <t>MT</t>
  </si>
  <si>
    <r>
      <rPr>
        <b/>
        <sz val="10"/>
        <color indexed="8"/>
        <rFont val="Calibri"/>
        <family val="2"/>
        <scheme val="minor"/>
      </rPr>
      <t>CORRENTE SOLDADA EM AÇO GALVANIZADA</t>
    </r>
    <r>
      <rPr>
        <sz val="10"/>
        <color indexed="8"/>
        <rFont val="Calibri"/>
        <family val="2"/>
        <scheme val="minor"/>
      </rPr>
      <t xml:space="preserve">
Com elos curtos, soldados; Dimensões: diâmetro 6,5mm – ¼ polegada.</t>
    </r>
  </si>
  <si>
    <r>
      <rPr>
        <b/>
        <sz val="10"/>
        <color indexed="8"/>
        <rFont val="Calibri"/>
        <family val="2"/>
        <scheme val="minor"/>
      </rPr>
      <t>PALETE EM MADEIRA</t>
    </r>
    <r>
      <rPr>
        <sz val="10"/>
        <color indexed="8"/>
        <rFont val="Calibri"/>
        <family val="2"/>
        <scheme val="minor"/>
      </rPr>
      <t xml:space="preserve">
PBR-I – padrão brasileiro; Em madeira de reflorestamento; Não reversível; Dupla face; Quatro entradas, que permitam movimentação com paleteira ou empilhadeira; Dimensões: 1200 mm x 1000 mm x 148 mm (comprimento x largura x altura); Capacidade de carga: Dinâmica – 1.600kg; Estática – 3.200kg; Espessura da madeira: 24 mm para a face superior, face inferior e tábua de ligação; 76 mm para o bloco; Conforme modelo constante do ANEXO D.</t>
    </r>
  </si>
  <si>
    <r>
      <rPr>
        <b/>
        <sz val="10"/>
        <color indexed="8"/>
        <rFont val="Calibri"/>
        <family val="2"/>
        <scheme val="minor"/>
      </rPr>
      <t>PALETE EM PLÁSTICO</t>
    </r>
    <r>
      <rPr>
        <sz val="10"/>
        <color indexed="8"/>
        <rFont val="Calibri"/>
        <family val="2"/>
        <scheme val="minor"/>
      </rPr>
      <t xml:space="preserve">
Na cor preta, atóxico, não corrosivo, lavável, reciclável e empilhável; Alta durabilidade e alta densidade; Capacidade mínima de carga: dinâmica de 3.000Kg; estática de 8.500Kg; no rack de 2.500Kg; Medidas aproximadas: 1200mm x 1000mm de área superior e altura de 170mm; Fendas nas quatro laterais para manuseio por meio de carro plataforma; Com sapata e deslizante.</t>
    </r>
  </si>
  <si>
    <r>
      <rPr>
        <b/>
        <sz val="10"/>
        <color indexed="8"/>
        <rFont val="Calibri"/>
        <family val="2"/>
        <scheme val="minor"/>
      </rPr>
      <t>CONE PARA SINALIZAÇÃO</t>
    </r>
    <r>
      <rPr>
        <sz val="10"/>
        <color indexed="8"/>
        <rFont val="Calibri"/>
        <family val="2"/>
        <scheme val="minor"/>
      </rPr>
      <t xml:space="preserve">
Confeccionado em PVC flexível moldado (sem emendas). Predominantemente na cor laranja, Com, no mínimo, 700 mm de altura e largura da base de 360 mm, Com duas faixas brancas, Refletividade conforme películas tipo II (NBR 14644 da ABNT).</t>
    </r>
  </si>
  <si>
    <r>
      <rPr>
        <b/>
        <sz val="10"/>
        <color indexed="8"/>
        <rFont val="Calibri"/>
        <family val="2"/>
        <scheme val="minor"/>
      </rPr>
      <t>ENVELOPE CONFECCIONADO EM PAPEL KRAFT</t>
    </r>
    <r>
      <rPr>
        <sz val="10"/>
        <color indexed="8"/>
        <rFont val="Calibri"/>
        <family val="2"/>
        <scheme val="minor"/>
      </rPr>
      <t>Gramatura não inferior a 90g/m²; Medidas: 135x175mm, com variação de 10mm para mais ou para menos, com aba para fechamento; Revestido internamente com plástico bolha de, no mínimo, 25 micras; Fita dupla face na aba para fechamento Emblema do TRE/BA Modelo Anexo D. 3</t>
    </r>
  </si>
  <si>
    <t>AMARAL COMERCIO DE EPI S EIRELI</t>
  </si>
  <si>
    <t>G C C COMERCIAL E SERVICOS P/ ESCRITORIOS EIRELI</t>
  </si>
  <si>
    <t>RC TEIVE COMERCIO E DISTRIBUICAO LTDA</t>
  </si>
  <si>
    <t>MASTER PAPELARIA E MATERIAIS DE LIMPEZA LTDA</t>
  </si>
  <si>
    <t>GAMBOA COMERCIO DE MATERIAIS E SERVICOS EM EQUIPAMENTOS</t>
  </si>
  <si>
    <t>ALEA COMERCIAL LTDA</t>
  </si>
  <si>
    <t>M3 COMERCIAL E SERVICOS EIRELI</t>
  </si>
  <si>
    <t>NORLUX LTDA</t>
  </si>
  <si>
    <t>PABLO LUIS MARTINS</t>
  </si>
  <si>
    <t>TEM DE TUDO COMERCIO EM GERAL EIRELI</t>
  </si>
  <si>
    <t>ADEMIR PEREIRA DE FREITAS</t>
  </si>
  <si>
    <t>B DO C CORDEIRO ELVEDOSA</t>
  </si>
  <si>
    <t>MAX FELIPE HOYER DA SILVA COSTA</t>
  </si>
  <si>
    <t>CARTONAGEM PERIMETRAL INDUSTRIA E COMERCIO LTDA</t>
  </si>
  <si>
    <t>PRISMA PAPELARIA EIRELI</t>
  </si>
  <si>
    <t xml:space="preserve">PORTAL DO VALE COMÉRCIO E SERVIÇOS EIRELI </t>
  </si>
  <si>
    <r>
      <rPr>
        <b/>
        <sz val="10"/>
        <color indexed="8"/>
        <rFont val="Calibri"/>
        <family val="2"/>
        <scheme val="minor"/>
      </rPr>
      <t>PASTA TIPO MALOTE</t>
    </r>
    <r>
      <rPr>
        <sz val="10"/>
        <color indexed="8"/>
        <rFont val="Calibri"/>
        <family val="2"/>
        <scheme val="minor"/>
      </rPr>
      <t xml:space="preserve">
Em material bagum; Cor: verde floresta; Dimensões: 40cm x 33cm x 1,5cm – largura xalturax profundidade, com variação de ± 1,0 cm na altura ou largura. Com zíper e dois cursores n.º 3, em cor preta, compatível com fechamento com lacre tipo espinha de peixe; Com bolso em plástico cristal transparente, com abertura no lado direito; Acabamento em Debrum na cor amarelo claro; Estampa do brasão da república e demais inscrições na cor branca; Inscrições: Justiça Eleitoral Tribunal Regional Eleitoral da Bahia.</t>
    </r>
  </si>
  <si>
    <t>BRASIDAS EIRELI</t>
  </si>
  <si>
    <t>RM COMERCIO DE MERCADORIAS E MATERIAIS LTDA</t>
  </si>
  <si>
    <t>AMAC MANUTENCAO LTDA</t>
  </si>
  <si>
    <t>QUARTFRATTELI DESCARTAVEIS E EQUIPAMENTOS EIRELI</t>
  </si>
  <si>
    <t>SABIC COMERCIO E SERVICOS EIRELI</t>
  </si>
  <si>
    <t>AJX TELECOM E SERVICOS COMERCIAIS LTDA</t>
  </si>
  <si>
    <t>QUALITY MADEIRAS EIRELI</t>
  </si>
  <si>
    <t>TDF COMERCIO DE MATERIAIS EIRELI</t>
  </si>
  <si>
    <t>DJP MAIS COMERCIO DE PLASTICOS LTDA</t>
  </si>
  <si>
    <t>ECC COMERCIO E LICITACOES EIRELI</t>
  </si>
  <si>
    <t>EPINET INDUSTRIA E COMERCIO DE EQUIPAMENTOS DE PROTECAO</t>
  </si>
  <si>
    <t>MENEZES E RODRIGUES COMERCIAL LTDA</t>
  </si>
  <si>
    <t>DENIS ERNANI BECKER</t>
  </si>
  <si>
    <t xml:space="preserve">ARREMATE COMÉRCIO </t>
  </si>
  <si>
    <t>GERBRA COMERCIO EIRELI</t>
  </si>
  <si>
    <t>VERA LUCIA FRANCISCA DOS SANTOS</t>
  </si>
  <si>
    <t>MAXIMO INDUSTRIA E COMERCIO EIRELI</t>
  </si>
  <si>
    <t>ITEM 21</t>
  </si>
  <si>
    <t xml:space="preserve">ZEUS DO BRASIL LTDA </t>
  </si>
  <si>
    <t>COMERCIAL CONQUISTA DE EQUIPAMENTOS LTDA</t>
  </si>
  <si>
    <t>ITEM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</si>
</sst>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[$R$-416]\ #,##0.00;[Red]\-[$R$-416]\ #,##0.00"/>
  </numFmts>
  <fonts count="17" x14ac:knownFonts="1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91">
    <xf numFmtId="0" fontId="0" fillId="0" borderId="0" xfId="0"/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/>
    <xf numFmtId="164" fontId="14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5" xfId="0" applyFont="1" applyBorder="1"/>
    <xf numFmtId="164" fontId="14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3" fillId="0" borderId="7" xfId="0" applyFont="1" applyBorder="1"/>
    <xf numFmtId="164" fontId="14" fillId="0" borderId="0" xfId="0" applyNumberFormat="1" applyFont="1" applyBorder="1" applyAlignment="1">
      <alignment horizontal="center"/>
    </xf>
    <xf numFmtId="0" fontId="12" fillId="0" borderId="6" xfId="0" applyFont="1" applyBorder="1" applyAlignment="1"/>
    <xf numFmtId="0" fontId="11" fillId="0" borderId="8" xfId="0" applyFont="1" applyBorder="1" applyAlignment="1">
      <alignment horizontal="center"/>
    </xf>
    <xf numFmtId="10" fontId="11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 wrapText="1"/>
    </xf>
    <xf numFmtId="164" fontId="11" fillId="0" borderId="7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/>
    <xf numFmtId="164" fontId="11" fillId="0" borderId="5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4" fontId="11" fillId="0" borderId="9" xfId="12" applyFont="1" applyBorder="1" applyAlignment="1">
      <alignment vertical="center" wrapText="1"/>
    </xf>
    <xf numFmtId="44" fontId="16" fillId="9" borderId="9" xfId="0" applyNumberFormat="1" applyFont="1" applyFill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7" fontId="11" fillId="0" borderId="9" xfId="1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9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2" fillId="0" borderId="2" xfId="0" applyFont="1" applyBorder="1" applyAlignment="1">
      <alignment horizontal="center" vertical="center"/>
    </xf>
    <xf numFmtId="164" fontId="14" fillId="0" borderId="3" xfId="0" applyNumberFormat="1" applyFont="1" applyFill="1" applyBorder="1" applyAlignment="1">
      <alignment horizontal="center"/>
    </xf>
    <xf numFmtId="0" fontId="11" fillId="0" borderId="9" xfId="0" applyFont="1" applyFill="1" applyBorder="1" applyAlignment="1">
      <alignment horizontal="left" vertical="top" wrapText="1"/>
    </xf>
    <xf numFmtId="0" fontId="12" fillId="0" borderId="2" xfId="0" applyFont="1" applyBorder="1" applyAlignment="1">
      <alignment horizontal="center" vertical="center"/>
    </xf>
    <xf numFmtId="3" fontId="11" fillId="0" borderId="9" xfId="0" applyNumberFormat="1" applyFont="1" applyBorder="1" applyAlignment="1">
      <alignment horizontal="center" vertical="center" wrapText="1"/>
    </xf>
    <xf numFmtId="0" fontId="11" fillId="10" borderId="9" xfId="0" applyFont="1" applyFill="1" applyBorder="1" applyAlignment="1">
      <alignment horizontal="center" vertical="center" wrapText="1"/>
    </xf>
    <xf numFmtId="0" fontId="11" fillId="10" borderId="9" xfId="0" applyFont="1" applyFill="1" applyBorder="1" applyAlignment="1">
      <alignment vertical="center" wrapText="1"/>
    </xf>
    <xf numFmtId="7" fontId="11" fillId="10" borderId="9" xfId="12" applyNumberFormat="1" applyFont="1" applyFill="1" applyBorder="1" applyAlignment="1">
      <alignment horizontal="center" vertical="center" wrapText="1"/>
    </xf>
    <xf numFmtId="44" fontId="11" fillId="10" borderId="9" xfId="12" applyFont="1" applyFill="1" applyBorder="1" applyAlignment="1">
      <alignment vertical="center" wrapText="1"/>
    </xf>
    <xf numFmtId="3" fontId="11" fillId="10" borderId="9" xfId="0" applyNumberFormat="1" applyFont="1" applyFill="1" applyBorder="1" applyAlignment="1">
      <alignment horizontal="center" vertical="center" wrapText="1"/>
    </xf>
    <xf numFmtId="164" fontId="14" fillId="0" borderId="3" xfId="0" quotePrefix="1" applyNumberFormat="1" applyFont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1" fillId="0" borderId="22" xfId="0" applyFont="1" applyBorder="1"/>
    <xf numFmtId="0" fontId="11" fillId="0" borderId="0" xfId="0" applyFont="1" applyBorder="1"/>
    <xf numFmtId="0" fontId="11" fillId="0" borderId="23" xfId="0" applyFont="1" applyBorder="1"/>
    <xf numFmtId="0" fontId="16" fillId="4" borderId="2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3" fontId="15" fillId="0" borderId="3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164" fontId="11" fillId="0" borderId="9" xfId="0" applyNumberFormat="1" applyFont="1" applyBorder="1" applyAlignment="1">
      <alignment horizontal="left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/>
    <xf numFmtId="0" fontId="11" fillId="0" borderId="20" xfId="0" applyFont="1" applyBorder="1"/>
    <xf numFmtId="0" fontId="11" fillId="0" borderId="21" xfId="0" applyFont="1" applyBorder="1"/>
    <xf numFmtId="0" fontId="11" fillId="0" borderId="2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5" fillId="0" borderId="3" xfId="0" applyFont="1" applyBorder="1" applyAlignment="1">
      <alignment horizontal="center" vertical="center"/>
    </xf>
    <xf numFmtId="0" fontId="16" fillId="9" borderId="9" xfId="0" applyFont="1" applyFill="1" applyBorder="1" applyAlignment="1">
      <alignment horizontal="center" wrapText="1"/>
    </xf>
    <xf numFmtId="0" fontId="11" fillId="11" borderId="9" xfId="0" applyFont="1" applyFill="1" applyBorder="1" applyAlignment="1">
      <alignment horizontal="center" vertical="center" wrapText="1"/>
    </xf>
    <xf numFmtId="0" fontId="11" fillId="11" borderId="9" xfId="0" applyFont="1" applyFill="1" applyBorder="1" applyAlignment="1">
      <alignment vertical="center" wrapText="1"/>
    </xf>
    <xf numFmtId="7" fontId="11" fillId="11" borderId="9" xfId="12" applyNumberFormat="1" applyFont="1" applyFill="1" applyBorder="1" applyAlignment="1">
      <alignment horizontal="center" vertical="center" wrapText="1"/>
    </xf>
    <xf numFmtId="44" fontId="11" fillId="11" borderId="9" xfId="12" applyFont="1" applyFill="1" applyBorder="1" applyAlignment="1">
      <alignment vertical="center" wrapText="1"/>
    </xf>
    <xf numFmtId="3" fontId="11" fillId="11" borderId="9" xfId="0" applyNumberFormat="1" applyFont="1" applyFill="1" applyBorder="1" applyAlignment="1">
      <alignment horizontal="center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B3" sqref="B3:D1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5" width="10.28515625" style="1" bestFit="1" customWidth="1"/>
    <col min="6" max="6" width="8.5703125" style="1" bestFit="1" customWidth="1"/>
    <col min="7" max="7" width="42.425781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8" t="s">
        <v>24</v>
      </c>
      <c r="B1" s="69"/>
      <c r="C1" s="69"/>
      <c r="D1" s="69"/>
      <c r="E1" s="69"/>
      <c r="F1" s="69"/>
      <c r="G1" s="69"/>
      <c r="H1" s="69"/>
      <c r="I1" s="70"/>
    </row>
    <row r="2" spans="1:9" x14ac:dyDescent="0.2">
      <c r="A2" s="53" t="s">
        <v>0</v>
      </c>
      <c r="B2" s="53" t="s">
        <v>50</v>
      </c>
      <c r="C2" s="54"/>
      <c r="D2" s="55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53"/>
      <c r="B3" s="56" t="s">
        <v>51</v>
      </c>
      <c r="C3" s="57"/>
      <c r="D3" s="58"/>
      <c r="E3" s="71" t="s">
        <v>53</v>
      </c>
      <c r="F3" s="72">
        <v>7500</v>
      </c>
      <c r="G3" s="17" t="s">
        <v>73</v>
      </c>
      <c r="H3" s="42">
        <v>3.8</v>
      </c>
      <c r="I3" s="5" t="str">
        <f>IF(H3="","",(IF($C$20&lt;25%,"N/A",IF(H3&lt;=($D$20+$B$20),H3,"Descartado"))))</f>
        <v>N/A</v>
      </c>
    </row>
    <row r="4" spans="1:9" ht="12.75" customHeight="1" x14ac:dyDescent="0.2">
      <c r="A4" s="53"/>
      <c r="B4" s="59"/>
      <c r="C4" s="60"/>
      <c r="D4" s="61"/>
      <c r="E4" s="71"/>
      <c r="F4" s="71"/>
      <c r="G4" s="17" t="s">
        <v>74</v>
      </c>
      <c r="H4" s="42">
        <v>3.79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3"/>
      <c r="B5" s="59"/>
      <c r="C5" s="60"/>
      <c r="D5" s="61"/>
      <c r="E5" s="71"/>
      <c r="F5" s="71"/>
      <c r="G5" s="17" t="s">
        <v>75</v>
      </c>
      <c r="H5" s="42">
        <v>3.78</v>
      </c>
      <c r="I5" s="5" t="str">
        <f t="shared" si="0"/>
        <v>N/A</v>
      </c>
    </row>
    <row r="6" spans="1:9" x14ac:dyDescent="0.2">
      <c r="A6" s="53"/>
      <c r="B6" s="59"/>
      <c r="C6" s="60"/>
      <c r="D6" s="61"/>
      <c r="E6" s="71"/>
      <c r="F6" s="71"/>
      <c r="G6" s="4"/>
      <c r="H6" s="5"/>
      <c r="I6" s="5" t="str">
        <f t="shared" si="0"/>
        <v/>
      </c>
    </row>
    <row r="7" spans="1:9" x14ac:dyDescent="0.2">
      <c r="A7" s="53"/>
      <c r="B7" s="59"/>
      <c r="C7" s="60"/>
      <c r="D7" s="61"/>
      <c r="E7" s="71"/>
      <c r="F7" s="71"/>
      <c r="G7" s="4"/>
      <c r="H7" s="5"/>
      <c r="I7" s="5" t="str">
        <f t="shared" si="0"/>
        <v/>
      </c>
    </row>
    <row r="8" spans="1:9" x14ac:dyDescent="0.2">
      <c r="A8" s="53"/>
      <c r="B8" s="59"/>
      <c r="C8" s="60"/>
      <c r="D8" s="61"/>
      <c r="E8" s="71"/>
      <c r="F8" s="71"/>
      <c r="G8" s="4"/>
      <c r="H8" s="5"/>
      <c r="I8" s="5" t="str">
        <f t="shared" si="0"/>
        <v/>
      </c>
    </row>
    <row r="9" spans="1:9" x14ac:dyDescent="0.2">
      <c r="A9" s="53"/>
      <c r="B9" s="59"/>
      <c r="C9" s="60"/>
      <c r="D9" s="61"/>
      <c r="E9" s="71"/>
      <c r="F9" s="71"/>
      <c r="G9" s="4"/>
      <c r="H9" s="5"/>
      <c r="I9" s="5" t="str">
        <f t="shared" si="0"/>
        <v/>
      </c>
    </row>
    <row r="10" spans="1:9" x14ac:dyDescent="0.2">
      <c r="A10" s="53"/>
      <c r="B10" s="59"/>
      <c r="C10" s="60"/>
      <c r="D10" s="61"/>
      <c r="E10" s="71"/>
      <c r="F10" s="71"/>
      <c r="G10" s="4"/>
      <c r="H10" s="5"/>
      <c r="I10" s="5" t="str">
        <f t="shared" si="0"/>
        <v/>
      </c>
    </row>
    <row r="11" spans="1:9" x14ac:dyDescent="0.2">
      <c r="A11" s="53"/>
      <c r="B11" s="59"/>
      <c r="C11" s="60"/>
      <c r="D11" s="61"/>
      <c r="E11" s="71"/>
      <c r="F11" s="71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71"/>
      <c r="F12" s="71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71"/>
      <c r="F13" s="71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71"/>
      <c r="F14" s="71"/>
      <c r="G14" s="4"/>
      <c r="H14" s="5"/>
      <c r="I14" s="5" t="str">
        <f t="shared" si="0"/>
        <v/>
      </c>
    </row>
    <row r="15" spans="1:9" x14ac:dyDescent="0.2">
      <c r="A15" s="53"/>
      <c r="B15" s="59"/>
      <c r="C15" s="60"/>
      <c r="D15" s="61"/>
      <c r="E15" s="71"/>
      <c r="F15" s="71"/>
      <c r="G15" s="4"/>
      <c r="H15" s="5"/>
      <c r="I15" s="5" t="str">
        <f t="shared" si="0"/>
        <v/>
      </c>
    </row>
    <row r="16" spans="1:9" x14ac:dyDescent="0.2">
      <c r="A16" s="53"/>
      <c r="B16" s="59"/>
      <c r="C16" s="60"/>
      <c r="D16" s="61"/>
      <c r="E16" s="71"/>
      <c r="F16" s="71"/>
      <c r="G16" s="4"/>
      <c r="H16" s="5"/>
      <c r="I16" s="5" t="str">
        <f t="shared" si="0"/>
        <v/>
      </c>
    </row>
    <row r="17" spans="1:9" x14ac:dyDescent="0.2">
      <c r="A17" s="53"/>
      <c r="B17" s="62"/>
      <c r="C17" s="63"/>
      <c r="D17" s="64"/>
      <c r="E17" s="71"/>
      <c r="F17" s="7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1.0000000000000009E-2</v>
      </c>
      <c r="C20" s="18">
        <f>IF(H23&lt;2,"N/A",(B20/D20))</f>
        <v>2.6385224274406358E-3</v>
      </c>
      <c r="D20" s="19">
        <f>AVERAGE(H3:H17)</f>
        <v>3.7899999999999996</v>
      </c>
      <c r="E20" s="20" t="str">
        <f>IF(H23&lt;2,"N/A",(IF(C20&lt;=25%,"N/A",AVERAGE(I3:I17))))</f>
        <v>N/A</v>
      </c>
      <c r="F20" s="19">
        <f>MEDIAN(H3:H17)</f>
        <v>3.79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3" t="s">
        <v>32</v>
      </c>
      <c r="C22" s="73"/>
      <c r="D22" s="74">
        <f>IF(C20&lt;=25%,D20,MIN(E20:F20))</f>
        <v>3.7899999999999996</v>
      </c>
      <c r="E22" s="74"/>
    </row>
    <row r="23" spans="1:9" x14ac:dyDescent="0.2">
      <c r="B23" s="73" t="s">
        <v>10</v>
      </c>
      <c r="C23" s="73"/>
      <c r="D23" s="74">
        <f>ROUND(D22,2)*F3</f>
        <v>28425</v>
      </c>
      <c r="E23" s="74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78" t="s">
        <v>28</v>
      </c>
      <c r="B26" s="79"/>
      <c r="C26" s="79"/>
      <c r="D26" s="79"/>
      <c r="E26" s="79"/>
      <c r="F26" s="79"/>
      <c r="G26" s="79"/>
      <c r="H26" s="79"/>
      <c r="I26" s="80"/>
    </row>
    <row r="27" spans="1:9" x14ac:dyDescent="0.2">
      <c r="A27" s="65" t="s">
        <v>29</v>
      </c>
      <c r="B27" s="66"/>
      <c r="C27" s="66"/>
      <c r="D27" s="66"/>
      <c r="E27" s="66"/>
      <c r="F27" s="66"/>
      <c r="G27" s="66"/>
      <c r="H27" s="66"/>
      <c r="I27" s="67"/>
    </row>
    <row r="28" spans="1:9" x14ac:dyDescent="0.2">
      <c r="A28" s="65" t="s">
        <v>30</v>
      </c>
      <c r="B28" s="66"/>
      <c r="C28" s="66"/>
      <c r="D28" s="66"/>
      <c r="E28" s="66"/>
      <c r="F28" s="66"/>
      <c r="G28" s="66"/>
      <c r="H28" s="66"/>
      <c r="I28" s="67"/>
    </row>
    <row r="29" spans="1:9" ht="25.5" customHeight="1" x14ac:dyDescent="0.2">
      <c r="A29" s="81" t="s">
        <v>26</v>
      </c>
      <c r="B29" s="82"/>
      <c r="C29" s="82"/>
      <c r="D29" s="82"/>
      <c r="E29" s="82"/>
      <c r="F29" s="82"/>
      <c r="G29" s="82"/>
      <c r="H29" s="82"/>
      <c r="I29" s="83"/>
    </row>
    <row r="30" spans="1:9" x14ac:dyDescent="0.2">
      <c r="A30" s="65" t="s">
        <v>27</v>
      </c>
      <c r="B30" s="66"/>
      <c r="C30" s="66"/>
      <c r="D30" s="66"/>
      <c r="E30" s="66"/>
      <c r="F30" s="66"/>
      <c r="G30" s="66"/>
      <c r="H30" s="66"/>
      <c r="I30" s="67"/>
    </row>
    <row r="31" spans="1:9" x14ac:dyDescent="0.2">
      <c r="A31" s="65" t="s">
        <v>31</v>
      </c>
      <c r="B31" s="66"/>
      <c r="C31" s="66"/>
      <c r="D31" s="66"/>
      <c r="E31" s="66"/>
      <c r="F31" s="66"/>
      <c r="G31" s="66"/>
      <c r="H31" s="66"/>
      <c r="I31" s="67"/>
    </row>
    <row r="32" spans="1:9" ht="25.5" customHeight="1" x14ac:dyDescent="0.2">
      <c r="A32" s="75" t="s">
        <v>33</v>
      </c>
      <c r="B32" s="76"/>
      <c r="C32" s="76"/>
      <c r="D32" s="76"/>
      <c r="E32" s="76"/>
      <c r="F32" s="76"/>
      <c r="G32" s="76"/>
      <c r="H32" s="76"/>
      <c r="I32" s="77"/>
    </row>
  </sheetData>
  <mergeCells count="17">
    <mergeCell ref="A32:I32"/>
    <mergeCell ref="A26:I26"/>
    <mergeCell ref="A27:I27"/>
    <mergeCell ref="A28:I28"/>
    <mergeCell ref="A29:I29"/>
    <mergeCell ref="B2:D2"/>
    <mergeCell ref="B3:D17"/>
    <mergeCell ref="A31:I31"/>
    <mergeCell ref="A1:I1"/>
    <mergeCell ref="A2:A17"/>
    <mergeCell ref="E3:E17"/>
    <mergeCell ref="F3:F17"/>
    <mergeCell ref="A30:I30"/>
    <mergeCell ref="B22:C22"/>
    <mergeCell ref="B23:C23"/>
    <mergeCell ref="D22:E22"/>
    <mergeCell ref="D23:E23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I6" sqref="I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8" t="s">
        <v>24</v>
      </c>
      <c r="B1" s="69"/>
      <c r="C1" s="69"/>
      <c r="D1" s="69"/>
      <c r="E1" s="69"/>
      <c r="F1" s="69"/>
      <c r="G1" s="69"/>
      <c r="H1" s="69"/>
      <c r="I1" s="70"/>
    </row>
    <row r="2" spans="1:9" x14ac:dyDescent="0.2">
      <c r="A2" s="53" t="s">
        <v>19</v>
      </c>
      <c r="B2" s="53" t="s">
        <v>50</v>
      </c>
      <c r="C2" s="54"/>
      <c r="D2" s="55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53"/>
      <c r="B3" s="56" t="s">
        <v>62</v>
      </c>
      <c r="C3" s="57"/>
      <c r="D3" s="58"/>
      <c r="E3" s="71" t="s">
        <v>53</v>
      </c>
      <c r="F3" s="84">
        <v>500</v>
      </c>
      <c r="G3" s="17" t="s">
        <v>87</v>
      </c>
      <c r="H3" s="5">
        <v>20.53</v>
      </c>
      <c r="I3" s="5" t="str">
        <f>IF(H3="","",(IF($C$20&lt;25%,"N/A",IF(H3&lt;=($D$20+$B$20),H3,"Descartado"))))</f>
        <v>Descartado</v>
      </c>
    </row>
    <row r="4" spans="1:9" x14ac:dyDescent="0.2">
      <c r="A4" s="53"/>
      <c r="B4" s="59"/>
      <c r="C4" s="60"/>
      <c r="D4" s="61"/>
      <c r="E4" s="71"/>
      <c r="F4" s="71"/>
      <c r="G4" s="17" t="s">
        <v>88</v>
      </c>
      <c r="H4" s="5">
        <v>20.53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53"/>
      <c r="B5" s="59"/>
      <c r="C5" s="60"/>
      <c r="D5" s="61"/>
      <c r="E5" s="71"/>
      <c r="F5" s="71"/>
      <c r="G5" s="17" t="s">
        <v>76</v>
      </c>
      <c r="H5" s="5">
        <v>10.72</v>
      </c>
      <c r="I5" s="5">
        <f t="shared" si="0"/>
        <v>10.72</v>
      </c>
    </row>
    <row r="6" spans="1:9" x14ac:dyDescent="0.2">
      <c r="A6" s="53"/>
      <c r="B6" s="59"/>
      <c r="C6" s="60"/>
      <c r="D6" s="61"/>
      <c r="E6" s="71"/>
      <c r="F6" s="71"/>
      <c r="G6" s="17" t="s">
        <v>78</v>
      </c>
      <c r="H6" s="5">
        <v>7.46</v>
      </c>
      <c r="I6" s="5">
        <f t="shared" si="0"/>
        <v>7.46</v>
      </c>
    </row>
    <row r="7" spans="1:9" x14ac:dyDescent="0.2">
      <c r="A7" s="53"/>
      <c r="B7" s="59"/>
      <c r="C7" s="60"/>
      <c r="D7" s="61"/>
      <c r="E7" s="71"/>
      <c r="F7" s="71"/>
      <c r="G7" s="17" t="s">
        <v>103</v>
      </c>
      <c r="H7" s="5">
        <v>7.44</v>
      </c>
      <c r="I7" s="5">
        <f t="shared" si="0"/>
        <v>7.44</v>
      </c>
    </row>
    <row r="8" spans="1:9" x14ac:dyDescent="0.2">
      <c r="A8" s="53"/>
      <c r="B8" s="59"/>
      <c r="C8" s="60"/>
      <c r="D8" s="61"/>
      <c r="E8" s="71"/>
      <c r="F8" s="71"/>
      <c r="G8" s="17" t="s">
        <v>104</v>
      </c>
      <c r="H8" s="5">
        <v>7.44</v>
      </c>
      <c r="I8" s="5">
        <f t="shared" si="0"/>
        <v>7.44</v>
      </c>
    </row>
    <row r="9" spans="1:9" x14ac:dyDescent="0.2">
      <c r="A9" s="53"/>
      <c r="B9" s="59"/>
      <c r="C9" s="60"/>
      <c r="D9" s="61"/>
      <c r="E9" s="71"/>
      <c r="F9" s="71"/>
      <c r="G9" s="17" t="s">
        <v>101</v>
      </c>
      <c r="H9" s="5">
        <v>7.39</v>
      </c>
      <c r="I9" s="5">
        <f t="shared" si="0"/>
        <v>7.39</v>
      </c>
    </row>
    <row r="10" spans="1:9" x14ac:dyDescent="0.2">
      <c r="A10" s="53"/>
      <c r="B10" s="59"/>
      <c r="C10" s="60"/>
      <c r="D10" s="61"/>
      <c r="E10" s="71"/>
      <c r="F10" s="71"/>
      <c r="G10" s="4"/>
      <c r="H10" s="5"/>
      <c r="I10" s="5" t="str">
        <f t="shared" si="0"/>
        <v/>
      </c>
    </row>
    <row r="11" spans="1:9" x14ac:dyDescent="0.2">
      <c r="A11" s="53"/>
      <c r="B11" s="59"/>
      <c r="C11" s="60"/>
      <c r="D11" s="61"/>
      <c r="E11" s="71"/>
      <c r="F11" s="71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71"/>
      <c r="F12" s="71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71"/>
      <c r="F13" s="71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71"/>
      <c r="F14" s="71"/>
      <c r="G14" s="4"/>
      <c r="H14" s="5"/>
      <c r="I14" s="5" t="str">
        <f t="shared" si="0"/>
        <v/>
      </c>
    </row>
    <row r="15" spans="1:9" x14ac:dyDescent="0.2">
      <c r="A15" s="53"/>
      <c r="B15" s="59"/>
      <c r="C15" s="60"/>
      <c r="D15" s="61"/>
      <c r="E15" s="71"/>
      <c r="F15" s="71"/>
      <c r="G15" s="4"/>
      <c r="H15" s="5"/>
      <c r="I15" s="5" t="str">
        <f t="shared" si="0"/>
        <v/>
      </c>
    </row>
    <row r="16" spans="1:9" x14ac:dyDescent="0.2">
      <c r="A16" s="53"/>
      <c r="B16" s="59"/>
      <c r="C16" s="60"/>
      <c r="D16" s="61"/>
      <c r="E16" s="71"/>
      <c r="F16" s="71"/>
      <c r="G16" s="4"/>
      <c r="H16" s="5"/>
      <c r="I16" s="5" t="str">
        <f t="shared" si="0"/>
        <v/>
      </c>
    </row>
    <row r="17" spans="1:9" x14ac:dyDescent="0.2">
      <c r="A17" s="53"/>
      <c r="B17" s="62"/>
      <c r="C17" s="63"/>
      <c r="D17" s="64"/>
      <c r="E17" s="71"/>
      <c r="F17" s="7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6.1876943932907578</v>
      </c>
      <c r="C20" s="18">
        <f>IF(H23&lt;2,"N/A",(B20/D20))</f>
        <v>0.53139321252650351</v>
      </c>
      <c r="D20" s="19">
        <f>AVERAGE(H3:H17)</f>
        <v>11.644285714285715</v>
      </c>
      <c r="E20" s="20">
        <f>IF(H23&lt;2,"N/A",(IF(C20&lt;=25%,"N/A",AVERAGE(I3:I17))))</f>
        <v>8.09</v>
      </c>
      <c r="F20" s="19">
        <f>MEDIAN(H3:H17)</f>
        <v>7.46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3" t="s">
        <v>32</v>
      </c>
      <c r="C22" s="73"/>
      <c r="D22" s="74">
        <f>IF(C20&lt;=25%,D20,MIN(E20:F20))</f>
        <v>7.46</v>
      </c>
      <c r="E22" s="74"/>
    </row>
    <row r="23" spans="1:9" x14ac:dyDescent="0.2">
      <c r="B23" s="73" t="s">
        <v>10</v>
      </c>
      <c r="C23" s="73"/>
      <c r="D23" s="74">
        <f>ROUND(D22,2)*F3</f>
        <v>3730</v>
      </c>
      <c r="E23" s="74"/>
      <c r="G23" s="36" t="s">
        <v>41</v>
      </c>
      <c r="H23" s="37">
        <f>COUNT(H3:H17)</f>
        <v>7</v>
      </c>
    </row>
    <row r="24" spans="1:9" x14ac:dyDescent="0.2">
      <c r="B24" s="28"/>
      <c r="C24" s="28"/>
      <c r="D24" s="22"/>
      <c r="E24" s="22"/>
    </row>
    <row r="26" spans="1:9" x14ac:dyDescent="0.2">
      <c r="A26" s="78" t="s">
        <v>28</v>
      </c>
      <c r="B26" s="79"/>
      <c r="C26" s="79"/>
      <c r="D26" s="79"/>
      <c r="E26" s="79"/>
      <c r="F26" s="79"/>
      <c r="G26" s="79"/>
      <c r="H26" s="79"/>
      <c r="I26" s="80"/>
    </row>
    <row r="27" spans="1:9" x14ac:dyDescent="0.2">
      <c r="A27" s="65" t="s">
        <v>29</v>
      </c>
      <c r="B27" s="66"/>
      <c r="C27" s="66"/>
      <c r="D27" s="66"/>
      <c r="E27" s="66"/>
      <c r="F27" s="66"/>
      <c r="G27" s="66"/>
      <c r="H27" s="66"/>
      <c r="I27" s="67"/>
    </row>
    <row r="28" spans="1:9" x14ac:dyDescent="0.2">
      <c r="A28" s="65" t="s">
        <v>30</v>
      </c>
      <c r="B28" s="66"/>
      <c r="C28" s="66"/>
      <c r="D28" s="66"/>
      <c r="E28" s="66"/>
      <c r="F28" s="66"/>
      <c r="G28" s="66"/>
      <c r="H28" s="66"/>
      <c r="I28" s="67"/>
    </row>
    <row r="29" spans="1:9" ht="25.5" customHeight="1" x14ac:dyDescent="0.2">
      <c r="A29" s="81" t="s">
        <v>26</v>
      </c>
      <c r="B29" s="82"/>
      <c r="C29" s="82"/>
      <c r="D29" s="82"/>
      <c r="E29" s="82"/>
      <c r="F29" s="82"/>
      <c r="G29" s="82"/>
      <c r="H29" s="82"/>
      <c r="I29" s="83"/>
    </row>
    <row r="30" spans="1:9" x14ac:dyDescent="0.2">
      <c r="A30" s="65" t="s">
        <v>27</v>
      </c>
      <c r="B30" s="66"/>
      <c r="C30" s="66"/>
      <c r="D30" s="66"/>
      <c r="E30" s="66"/>
      <c r="F30" s="66"/>
      <c r="G30" s="66"/>
      <c r="H30" s="66"/>
      <c r="I30" s="67"/>
    </row>
    <row r="31" spans="1:9" x14ac:dyDescent="0.2">
      <c r="A31" s="65" t="s">
        <v>31</v>
      </c>
      <c r="B31" s="66"/>
      <c r="C31" s="66"/>
      <c r="D31" s="66"/>
      <c r="E31" s="66"/>
      <c r="F31" s="66"/>
      <c r="G31" s="66"/>
      <c r="H31" s="66"/>
      <c r="I31" s="67"/>
    </row>
    <row r="32" spans="1:9" ht="25.5" customHeight="1" x14ac:dyDescent="0.2">
      <c r="A32" s="75" t="s">
        <v>33</v>
      </c>
      <c r="B32" s="76"/>
      <c r="C32" s="76"/>
      <c r="D32" s="76"/>
      <c r="E32" s="76"/>
      <c r="F32" s="76"/>
      <c r="G32" s="76"/>
      <c r="H32" s="76"/>
      <c r="I32" s="7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3" sqref="G3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8" t="s">
        <v>24</v>
      </c>
      <c r="B1" s="69"/>
      <c r="C1" s="69"/>
      <c r="D1" s="69"/>
      <c r="E1" s="69"/>
      <c r="F1" s="69"/>
      <c r="G1" s="69"/>
      <c r="H1" s="69"/>
      <c r="I1" s="70"/>
    </row>
    <row r="2" spans="1:9" x14ac:dyDescent="0.2">
      <c r="A2" s="53" t="s">
        <v>20</v>
      </c>
      <c r="B2" s="53" t="s">
        <v>50</v>
      </c>
      <c r="C2" s="54"/>
      <c r="D2" s="55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53"/>
      <c r="B3" s="56" t="s">
        <v>63</v>
      </c>
      <c r="C3" s="57"/>
      <c r="D3" s="58"/>
      <c r="E3" s="71" t="s">
        <v>9</v>
      </c>
      <c r="F3" s="84">
        <v>50</v>
      </c>
      <c r="G3" s="17" t="s">
        <v>76</v>
      </c>
      <c r="H3" s="5">
        <v>75.180000000000007</v>
      </c>
      <c r="I3" s="5" t="e">
        <f t="shared" ref="I3" si="0">IF(H3="","",(IF($C$20&lt;25%,"N/A",IF(H3&lt;=($D$20+$B$20),H3,"Descartado"))))</f>
        <v>#VALUE!</v>
      </c>
    </row>
    <row r="4" spans="1:9" x14ac:dyDescent="0.2">
      <c r="A4" s="53"/>
      <c r="B4" s="59"/>
      <c r="C4" s="60"/>
      <c r="D4" s="61"/>
      <c r="E4" s="71"/>
      <c r="F4" s="71"/>
      <c r="G4" s="4"/>
      <c r="H4" s="5"/>
      <c r="I4" s="5" t="str">
        <f t="shared" ref="I4:I17" si="1">IF(H4="","",(IF($C$20&lt;25%,"N/A",IF(H4&lt;=($D$20+$B$20),H4,"Descartado"))))</f>
        <v/>
      </c>
    </row>
    <row r="5" spans="1:9" x14ac:dyDescent="0.2">
      <c r="A5" s="53"/>
      <c r="B5" s="59"/>
      <c r="C5" s="60"/>
      <c r="D5" s="61"/>
      <c r="E5" s="71"/>
      <c r="F5" s="71"/>
      <c r="G5" s="4"/>
      <c r="H5" s="5"/>
      <c r="I5" s="5" t="str">
        <f t="shared" si="1"/>
        <v/>
      </c>
    </row>
    <row r="6" spans="1:9" x14ac:dyDescent="0.2">
      <c r="A6" s="53"/>
      <c r="B6" s="59"/>
      <c r="C6" s="60"/>
      <c r="D6" s="61"/>
      <c r="E6" s="71"/>
      <c r="F6" s="71"/>
      <c r="G6" s="4"/>
      <c r="H6" s="5"/>
      <c r="I6" s="5" t="str">
        <f t="shared" si="1"/>
        <v/>
      </c>
    </row>
    <row r="7" spans="1:9" x14ac:dyDescent="0.2">
      <c r="A7" s="53"/>
      <c r="B7" s="59"/>
      <c r="C7" s="60"/>
      <c r="D7" s="61"/>
      <c r="E7" s="71"/>
      <c r="F7" s="71"/>
      <c r="G7" s="4"/>
      <c r="H7" s="5"/>
      <c r="I7" s="5" t="str">
        <f t="shared" si="1"/>
        <v/>
      </c>
    </row>
    <row r="8" spans="1:9" x14ac:dyDescent="0.2">
      <c r="A8" s="53"/>
      <c r="B8" s="59"/>
      <c r="C8" s="60"/>
      <c r="D8" s="61"/>
      <c r="E8" s="71"/>
      <c r="F8" s="71"/>
      <c r="G8" s="4"/>
      <c r="H8" s="5"/>
      <c r="I8" s="5" t="str">
        <f t="shared" si="1"/>
        <v/>
      </c>
    </row>
    <row r="9" spans="1:9" x14ac:dyDescent="0.2">
      <c r="A9" s="53"/>
      <c r="B9" s="59"/>
      <c r="C9" s="60"/>
      <c r="D9" s="61"/>
      <c r="E9" s="71"/>
      <c r="F9" s="71"/>
      <c r="G9" s="4"/>
      <c r="H9" s="5"/>
      <c r="I9" s="5" t="str">
        <f t="shared" si="1"/>
        <v/>
      </c>
    </row>
    <row r="10" spans="1:9" x14ac:dyDescent="0.2">
      <c r="A10" s="53"/>
      <c r="B10" s="59"/>
      <c r="C10" s="60"/>
      <c r="D10" s="61"/>
      <c r="E10" s="71"/>
      <c r="F10" s="71"/>
      <c r="G10" s="4"/>
      <c r="H10" s="5"/>
      <c r="I10" s="5" t="str">
        <f t="shared" si="1"/>
        <v/>
      </c>
    </row>
    <row r="11" spans="1:9" x14ac:dyDescent="0.2">
      <c r="A11" s="53"/>
      <c r="B11" s="59"/>
      <c r="C11" s="60"/>
      <c r="D11" s="61"/>
      <c r="E11" s="71"/>
      <c r="F11" s="71"/>
      <c r="G11" s="4"/>
      <c r="H11" s="5"/>
      <c r="I11" s="5" t="str">
        <f t="shared" si="1"/>
        <v/>
      </c>
    </row>
    <row r="12" spans="1:9" x14ac:dyDescent="0.2">
      <c r="A12" s="53"/>
      <c r="B12" s="59"/>
      <c r="C12" s="60"/>
      <c r="D12" s="61"/>
      <c r="E12" s="71"/>
      <c r="F12" s="71"/>
      <c r="G12" s="4"/>
      <c r="H12" s="5"/>
      <c r="I12" s="5" t="str">
        <f t="shared" si="1"/>
        <v/>
      </c>
    </row>
    <row r="13" spans="1:9" x14ac:dyDescent="0.2">
      <c r="A13" s="53"/>
      <c r="B13" s="59"/>
      <c r="C13" s="60"/>
      <c r="D13" s="61"/>
      <c r="E13" s="71"/>
      <c r="F13" s="71"/>
      <c r="G13" s="4"/>
      <c r="H13" s="5"/>
      <c r="I13" s="5" t="str">
        <f t="shared" si="1"/>
        <v/>
      </c>
    </row>
    <row r="14" spans="1:9" x14ac:dyDescent="0.2">
      <c r="A14" s="53"/>
      <c r="B14" s="59"/>
      <c r="C14" s="60"/>
      <c r="D14" s="61"/>
      <c r="E14" s="71"/>
      <c r="F14" s="71"/>
      <c r="G14" s="4"/>
      <c r="H14" s="5"/>
      <c r="I14" s="5" t="str">
        <f t="shared" si="1"/>
        <v/>
      </c>
    </row>
    <row r="15" spans="1:9" x14ac:dyDescent="0.2">
      <c r="A15" s="53"/>
      <c r="B15" s="59"/>
      <c r="C15" s="60"/>
      <c r="D15" s="61"/>
      <c r="E15" s="71"/>
      <c r="F15" s="71"/>
      <c r="G15" s="4"/>
      <c r="H15" s="5"/>
      <c r="I15" s="5" t="str">
        <f t="shared" si="1"/>
        <v/>
      </c>
    </row>
    <row r="16" spans="1:9" x14ac:dyDescent="0.2">
      <c r="A16" s="53"/>
      <c r="B16" s="59"/>
      <c r="C16" s="60"/>
      <c r="D16" s="61"/>
      <c r="E16" s="71"/>
      <c r="F16" s="71"/>
      <c r="G16" s="4"/>
      <c r="H16" s="5"/>
      <c r="I16" s="5" t="str">
        <f t="shared" si="1"/>
        <v/>
      </c>
    </row>
    <row r="17" spans="1:9" x14ac:dyDescent="0.2">
      <c r="A17" s="53"/>
      <c r="B17" s="62"/>
      <c r="C17" s="63"/>
      <c r="D17" s="64"/>
      <c r="E17" s="71"/>
      <c r="F17" s="71"/>
      <c r="G17" s="4"/>
      <c r="H17" s="5"/>
      <c r="I17" s="5" t="str">
        <f t="shared" si="1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 t="str">
        <f>IF(H23&lt;2,"N/A",(STDEV(H3:H17)))</f>
        <v>N/A</v>
      </c>
      <c r="C20" s="18" t="str">
        <f>IF(H23&lt;2,"N/A",(B20/D20))</f>
        <v>N/A</v>
      </c>
      <c r="D20" s="19">
        <f>AVERAGE(H3:H17)</f>
        <v>75.180000000000007</v>
      </c>
      <c r="E20" s="20" t="str">
        <f>IF(H23&lt;2,"N/A",(IF(C20&lt;=25%,"N/A",AVERAGE(I3:I17))))</f>
        <v>N/A</v>
      </c>
      <c r="F20" s="19">
        <f>MEDIAN(H3:H17)</f>
        <v>75.180000000000007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3" t="s">
        <v>32</v>
      </c>
      <c r="C22" s="73"/>
      <c r="D22" s="74">
        <f>IF(C20&lt;=25%,D20,MIN(E20:F20))</f>
        <v>75.180000000000007</v>
      </c>
      <c r="E22" s="74"/>
    </row>
    <row r="23" spans="1:9" x14ac:dyDescent="0.2">
      <c r="B23" s="73" t="s">
        <v>10</v>
      </c>
      <c r="C23" s="73"/>
      <c r="D23" s="74">
        <f>ROUND(D22,2)*F3</f>
        <v>3759.0000000000005</v>
      </c>
      <c r="E23" s="74"/>
      <c r="G23" s="36" t="s">
        <v>41</v>
      </c>
      <c r="H23" s="37">
        <f>COUNT(H3:H17)</f>
        <v>1</v>
      </c>
    </row>
    <row r="24" spans="1:9" x14ac:dyDescent="0.2">
      <c r="B24" s="28"/>
      <c r="C24" s="28"/>
      <c r="D24" s="22"/>
      <c r="E24" s="22"/>
    </row>
    <row r="26" spans="1:9" x14ac:dyDescent="0.2">
      <c r="A26" s="78" t="s">
        <v>28</v>
      </c>
      <c r="B26" s="79"/>
      <c r="C26" s="79"/>
      <c r="D26" s="79"/>
      <c r="E26" s="79"/>
      <c r="F26" s="79"/>
      <c r="G26" s="79"/>
      <c r="H26" s="79"/>
      <c r="I26" s="80"/>
    </row>
    <row r="27" spans="1:9" x14ac:dyDescent="0.2">
      <c r="A27" s="65" t="s">
        <v>29</v>
      </c>
      <c r="B27" s="66"/>
      <c r="C27" s="66"/>
      <c r="D27" s="66"/>
      <c r="E27" s="66"/>
      <c r="F27" s="66"/>
      <c r="G27" s="66"/>
      <c r="H27" s="66"/>
      <c r="I27" s="67"/>
    </row>
    <row r="28" spans="1:9" x14ac:dyDescent="0.2">
      <c r="A28" s="65" t="s">
        <v>30</v>
      </c>
      <c r="B28" s="66"/>
      <c r="C28" s="66"/>
      <c r="D28" s="66"/>
      <c r="E28" s="66"/>
      <c r="F28" s="66"/>
      <c r="G28" s="66"/>
      <c r="H28" s="66"/>
      <c r="I28" s="67"/>
    </row>
    <row r="29" spans="1:9" ht="25.5" customHeight="1" x14ac:dyDescent="0.2">
      <c r="A29" s="81" t="s">
        <v>26</v>
      </c>
      <c r="B29" s="82"/>
      <c r="C29" s="82"/>
      <c r="D29" s="82"/>
      <c r="E29" s="82"/>
      <c r="F29" s="82"/>
      <c r="G29" s="82"/>
      <c r="H29" s="82"/>
      <c r="I29" s="83"/>
    </row>
    <row r="30" spans="1:9" x14ac:dyDescent="0.2">
      <c r="A30" s="65" t="s">
        <v>27</v>
      </c>
      <c r="B30" s="66"/>
      <c r="C30" s="66"/>
      <c r="D30" s="66"/>
      <c r="E30" s="66"/>
      <c r="F30" s="66"/>
      <c r="G30" s="66"/>
      <c r="H30" s="66"/>
      <c r="I30" s="67"/>
    </row>
    <row r="31" spans="1:9" x14ac:dyDescent="0.2">
      <c r="A31" s="65" t="s">
        <v>31</v>
      </c>
      <c r="B31" s="66"/>
      <c r="C31" s="66"/>
      <c r="D31" s="66"/>
      <c r="E31" s="66"/>
      <c r="F31" s="66"/>
      <c r="G31" s="66"/>
      <c r="H31" s="66"/>
      <c r="I31" s="67"/>
    </row>
    <row r="32" spans="1:9" ht="25.5" customHeight="1" x14ac:dyDescent="0.2">
      <c r="A32" s="75" t="s">
        <v>33</v>
      </c>
      <c r="B32" s="76"/>
      <c r="C32" s="76"/>
      <c r="D32" s="76"/>
      <c r="E32" s="76"/>
      <c r="F32" s="76"/>
      <c r="G32" s="76"/>
      <c r="H32" s="76"/>
      <c r="I32" s="7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J13" sqref="J13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4" style="1" customWidth="1"/>
    <col min="5" max="5" width="10.28515625" style="1" bestFit="1" customWidth="1"/>
    <col min="6" max="6" width="11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68" t="s">
        <v>24</v>
      </c>
      <c r="B1" s="69"/>
      <c r="C1" s="69"/>
      <c r="D1" s="69"/>
      <c r="E1" s="69"/>
      <c r="F1" s="69"/>
      <c r="G1" s="69"/>
      <c r="H1" s="69"/>
      <c r="I1" s="70"/>
    </row>
    <row r="2" spans="1:9" x14ac:dyDescent="0.2">
      <c r="A2" s="53" t="s">
        <v>21</v>
      </c>
      <c r="B2" s="53" t="s">
        <v>50</v>
      </c>
      <c r="C2" s="54"/>
      <c r="D2" s="55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53"/>
      <c r="B3" s="56" t="s">
        <v>89</v>
      </c>
      <c r="C3" s="57"/>
      <c r="D3" s="58"/>
      <c r="E3" s="71" t="s">
        <v>9</v>
      </c>
      <c r="F3" s="72">
        <v>15000</v>
      </c>
      <c r="G3" s="17" t="s">
        <v>105</v>
      </c>
      <c r="H3" s="42">
        <v>3.04</v>
      </c>
      <c r="I3" s="5" t="str">
        <f t="shared" ref="I3:I8" si="0">IF(H3="","",(IF($C$20&lt;25%,"N/A",IF(H3&lt;=($D$20+$B$20),H3,"Descartado"))))</f>
        <v>N/A</v>
      </c>
    </row>
    <row r="4" spans="1:9" x14ac:dyDescent="0.2">
      <c r="A4" s="53"/>
      <c r="B4" s="59"/>
      <c r="C4" s="60"/>
      <c r="D4" s="61"/>
      <c r="E4" s="71"/>
      <c r="F4" s="71"/>
      <c r="G4" s="17" t="s">
        <v>106</v>
      </c>
      <c r="H4" s="5">
        <v>3.06</v>
      </c>
      <c r="I4" s="5" t="str">
        <f t="shared" si="0"/>
        <v>N/A</v>
      </c>
    </row>
    <row r="5" spans="1:9" x14ac:dyDescent="0.2">
      <c r="A5" s="53"/>
      <c r="B5" s="59"/>
      <c r="C5" s="60"/>
      <c r="D5" s="61"/>
      <c r="E5" s="71"/>
      <c r="F5" s="71"/>
      <c r="G5" s="17" t="s">
        <v>103</v>
      </c>
      <c r="H5" s="5">
        <v>3.05</v>
      </c>
      <c r="I5" s="5" t="str">
        <f t="shared" si="0"/>
        <v>N/A</v>
      </c>
    </row>
    <row r="6" spans="1:9" x14ac:dyDescent="0.2">
      <c r="A6" s="53"/>
      <c r="B6" s="59"/>
      <c r="C6" s="60"/>
      <c r="D6" s="61"/>
      <c r="E6" s="71"/>
      <c r="F6" s="71"/>
      <c r="G6" s="17"/>
      <c r="H6" s="42"/>
      <c r="I6" s="5" t="str">
        <f t="shared" si="0"/>
        <v/>
      </c>
    </row>
    <row r="7" spans="1:9" x14ac:dyDescent="0.2">
      <c r="A7" s="53"/>
      <c r="B7" s="59"/>
      <c r="C7" s="60"/>
      <c r="D7" s="61"/>
      <c r="E7" s="71"/>
      <c r="F7" s="71"/>
      <c r="G7" s="17"/>
      <c r="H7" s="5"/>
      <c r="I7" s="5" t="str">
        <f t="shared" si="0"/>
        <v/>
      </c>
    </row>
    <row r="8" spans="1:9" x14ac:dyDescent="0.2">
      <c r="A8" s="53"/>
      <c r="B8" s="59"/>
      <c r="C8" s="60"/>
      <c r="D8" s="61"/>
      <c r="E8" s="71"/>
      <c r="F8" s="71"/>
      <c r="G8" s="17"/>
      <c r="H8" s="5"/>
      <c r="I8" s="5" t="str">
        <f t="shared" si="0"/>
        <v/>
      </c>
    </row>
    <row r="9" spans="1:9" x14ac:dyDescent="0.2">
      <c r="A9" s="53"/>
      <c r="B9" s="59"/>
      <c r="C9" s="60"/>
      <c r="D9" s="61"/>
      <c r="E9" s="71"/>
      <c r="F9" s="71"/>
      <c r="G9" s="17"/>
      <c r="H9" s="5"/>
      <c r="I9" s="5" t="str">
        <f t="shared" ref="I9:I17" si="1">IF(H9="","",(IF($C$20&lt;25%,"N/A",IF(H9&lt;=($D$20+$B$20),H9,"Descartado"))))</f>
        <v/>
      </c>
    </row>
    <row r="10" spans="1:9" x14ac:dyDescent="0.2">
      <c r="A10" s="53"/>
      <c r="B10" s="59"/>
      <c r="C10" s="60"/>
      <c r="D10" s="61"/>
      <c r="E10" s="71"/>
      <c r="F10" s="71"/>
      <c r="G10" s="17"/>
      <c r="H10" s="5"/>
      <c r="I10" s="5" t="str">
        <f t="shared" si="1"/>
        <v/>
      </c>
    </row>
    <row r="11" spans="1:9" x14ac:dyDescent="0.2">
      <c r="A11" s="53"/>
      <c r="B11" s="59"/>
      <c r="C11" s="60"/>
      <c r="D11" s="61"/>
      <c r="E11" s="71"/>
      <c r="F11" s="71"/>
      <c r="G11" s="17"/>
      <c r="H11" s="5"/>
      <c r="I11" s="5" t="str">
        <f t="shared" si="1"/>
        <v/>
      </c>
    </row>
    <row r="12" spans="1:9" x14ac:dyDescent="0.2">
      <c r="A12" s="53"/>
      <c r="B12" s="59"/>
      <c r="C12" s="60"/>
      <c r="D12" s="61"/>
      <c r="E12" s="71"/>
      <c r="F12" s="71"/>
      <c r="G12" s="17"/>
      <c r="H12" s="5"/>
      <c r="I12" s="5" t="str">
        <f t="shared" si="1"/>
        <v/>
      </c>
    </row>
    <row r="13" spans="1:9" x14ac:dyDescent="0.2">
      <c r="A13" s="53"/>
      <c r="B13" s="59"/>
      <c r="C13" s="60"/>
      <c r="D13" s="61"/>
      <c r="E13" s="71"/>
      <c r="F13" s="71"/>
      <c r="G13" s="17"/>
      <c r="H13" s="5"/>
      <c r="I13" s="5" t="str">
        <f t="shared" si="1"/>
        <v/>
      </c>
    </row>
    <row r="14" spans="1:9" x14ac:dyDescent="0.2">
      <c r="A14" s="53"/>
      <c r="B14" s="59"/>
      <c r="C14" s="60"/>
      <c r="D14" s="61"/>
      <c r="E14" s="71"/>
      <c r="F14" s="71"/>
      <c r="G14" s="4"/>
      <c r="H14" s="5"/>
      <c r="I14" s="5" t="str">
        <f t="shared" si="1"/>
        <v/>
      </c>
    </row>
    <row r="15" spans="1:9" x14ac:dyDescent="0.2">
      <c r="A15" s="53"/>
      <c r="B15" s="59"/>
      <c r="C15" s="60"/>
      <c r="D15" s="61"/>
      <c r="E15" s="71"/>
      <c r="F15" s="71"/>
      <c r="G15" s="4"/>
      <c r="H15" s="5"/>
      <c r="I15" s="5" t="str">
        <f t="shared" si="1"/>
        <v/>
      </c>
    </row>
    <row r="16" spans="1:9" ht="19.5" customHeight="1" x14ac:dyDescent="0.2">
      <c r="A16" s="53"/>
      <c r="B16" s="59"/>
      <c r="C16" s="60"/>
      <c r="D16" s="61"/>
      <c r="E16" s="71"/>
      <c r="F16" s="71"/>
      <c r="G16" s="4"/>
      <c r="H16" s="5"/>
      <c r="I16" s="5" t="str">
        <f t="shared" si="1"/>
        <v/>
      </c>
    </row>
    <row r="17" spans="1:9" ht="17.25" customHeight="1" x14ac:dyDescent="0.2">
      <c r="A17" s="53"/>
      <c r="B17" s="62"/>
      <c r="C17" s="63"/>
      <c r="D17" s="64"/>
      <c r="E17" s="71"/>
      <c r="F17" s="71"/>
      <c r="G17" s="4"/>
      <c r="H17" s="5"/>
      <c r="I17" s="5" t="str">
        <f t="shared" si="1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1.0000000000000009E-2</v>
      </c>
      <c r="C20" s="18">
        <f>IF(H23&lt;2,"N/A",(B20/D20))</f>
        <v>3.2786885245901674E-3</v>
      </c>
      <c r="D20" s="19">
        <f>AVERAGE(H3:H17)</f>
        <v>3.0499999999999994</v>
      </c>
      <c r="E20" s="20" t="str">
        <f>IF(H23&lt;2,"N/A",(IF(C20&lt;=25%,"N/A",AVERAGE(I3:I17))))</f>
        <v>N/A</v>
      </c>
      <c r="F20" s="19">
        <f>MEDIAN(H3:H17)</f>
        <v>3.05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3" t="s">
        <v>32</v>
      </c>
      <c r="C22" s="73"/>
      <c r="D22" s="74">
        <f>IF(C20&lt;=25%,D20,MIN(E20:F20))</f>
        <v>3.0499999999999994</v>
      </c>
      <c r="E22" s="74"/>
    </row>
    <row r="23" spans="1:9" x14ac:dyDescent="0.2">
      <c r="B23" s="73" t="s">
        <v>10</v>
      </c>
      <c r="C23" s="73"/>
      <c r="D23" s="74">
        <f>ROUND(D22,2)*F3</f>
        <v>45750</v>
      </c>
      <c r="E23" s="74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78" t="s">
        <v>28</v>
      </c>
      <c r="B26" s="79"/>
      <c r="C26" s="79"/>
      <c r="D26" s="79"/>
      <c r="E26" s="79"/>
      <c r="F26" s="79"/>
      <c r="G26" s="79"/>
      <c r="H26" s="79"/>
      <c r="I26" s="80"/>
    </row>
    <row r="27" spans="1:9" x14ac:dyDescent="0.2">
      <c r="A27" s="65" t="s">
        <v>29</v>
      </c>
      <c r="B27" s="66"/>
      <c r="C27" s="66"/>
      <c r="D27" s="66"/>
      <c r="E27" s="66"/>
      <c r="F27" s="66"/>
      <c r="G27" s="66"/>
      <c r="H27" s="66"/>
      <c r="I27" s="67"/>
    </row>
    <row r="28" spans="1:9" x14ac:dyDescent="0.2">
      <c r="A28" s="65" t="s">
        <v>30</v>
      </c>
      <c r="B28" s="66"/>
      <c r="C28" s="66"/>
      <c r="D28" s="66"/>
      <c r="E28" s="66"/>
      <c r="F28" s="66"/>
      <c r="G28" s="66"/>
      <c r="H28" s="66"/>
      <c r="I28" s="67"/>
    </row>
    <row r="29" spans="1:9" ht="25.5" customHeight="1" x14ac:dyDescent="0.2">
      <c r="A29" s="81" t="s">
        <v>26</v>
      </c>
      <c r="B29" s="82"/>
      <c r="C29" s="82"/>
      <c r="D29" s="82"/>
      <c r="E29" s="82"/>
      <c r="F29" s="82"/>
      <c r="G29" s="82"/>
      <c r="H29" s="82"/>
      <c r="I29" s="83"/>
    </row>
    <row r="30" spans="1:9" x14ac:dyDescent="0.2">
      <c r="A30" s="65" t="s">
        <v>27</v>
      </c>
      <c r="B30" s="66"/>
      <c r="C30" s="66"/>
      <c r="D30" s="66"/>
      <c r="E30" s="66"/>
      <c r="F30" s="66"/>
      <c r="G30" s="66"/>
      <c r="H30" s="66"/>
      <c r="I30" s="67"/>
    </row>
    <row r="31" spans="1:9" x14ac:dyDescent="0.2">
      <c r="A31" s="65" t="s">
        <v>31</v>
      </c>
      <c r="B31" s="66"/>
      <c r="C31" s="66"/>
      <c r="D31" s="66"/>
      <c r="E31" s="66"/>
      <c r="F31" s="66"/>
      <c r="G31" s="66"/>
      <c r="H31" s="66"/>
      <c r="I31" s="67"/>
    </row>
    <row r="32" spans="1:9" ht="25.5" customHeight="1" x14ac:dyDescent="0.2">
      <c r="A32" s="75" t="s">
        <v>33</v>
      </c>
      <c r="B32" s="76"/>
      <c r="C32" s="76"/>
      <c r="D32" s="76"/>
      <c r="E32" s="76"/>
      <c r="F32" s="76"/>
      <c r="G32" s="76"/>
      <c r="H32" s="76"/>
      <c r="I32" s="7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4" sqref="G4:G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8" t="s">
        <v>24</v>
      </c>
      <c r="B1" s="69"/>
      <c r="C1" s="69"/>
      <c r="D1" s="69"/>
      <c r="E1" s="69"/>
      <c r="F1" s="69"/>
      <c r="G1" s="69"/>
      <c r="H1" s="69"/>
      <c r="I1" s="70"/>
    </row>
    <row r="2" spans="1:9" x14ac:dyDescent="0.2">
      <c r="A2" s="53" t="s">
        <v>42</v>
      </c>
      <c r="B2" s="53" t="s">
        <v>50</v>
      </c>
      <c r="C2" s="54"/>
      <c r="D2" s="55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x14ac:dyDescent="0.2">
      <c r="A3" s="53"/>
      <c r="B3" s="56" t="s">
        <v>64</v>
      </c>
      <c r="C3" s="57"/>
      <c r="D3" s="58"/>
      <c r="E3" s="71" t="s">
        <v>9</v>
      </c>
      <c r="F3" s="84">
        <v>300</v>
      </c>
      <c r="G3" s="17" t="s">
        <v>76</v>
      </c>
      <c r="H3" s="5">
        <v>37.619999999999997</v>
      </c>
      <c r="I3" s="5">
        <f>IF(H3="","",(IF($C$20&lt;25%,"N/A",IF(H3&lt;=($D$20+$B$20),H3,"Descartado"))))</f>
        <v>37.619999999999997</v>
      </c>
    </row>
    <row r="4" spans="1:9" x14ac:dyDescent="0.2">
      <c r="A4" s="53"/>
      <c r="B4" s="59"/>
      <c r="C4" s="60"/>
      <c r="D4" s="61"/>
      <c r="E4" s="71"/>
      <c r="F4" s="71"/>
      <c r="G4" s="17" t="s">
        <v>79</v>
      </c>
      <c r="H4" s="5">
        <v>37.72</v>
      </c>
      <c r="I4" s="5">
        <f t="shared" ref="I4:I17" si="0">IF(H4="","",(IF($C$20&lt;25%,"N/A",IF(H4&lt;=($D$20+$B$20),H4,"Descartado"))))</f>
        <v>37.72</v>
      </c>
    </row>
    <row r="5" spans="1:9" x14ac:dyDescent="0.2">
      <c r="A5" s="53"/>
      <c r="B5" s="59"/>
      <c r="C5" s="60"/>
      <c r="D5" s="61"/>
      <c r="E5" s="71"/>
      <c r="F5" s="71"/>
      <c r="G5" s="17" t="s">
        <v>87</v>
      </c>
      <c r="H5" s="5">
        <v>307.91000000000003</v>
      </c>
      <c r="I5" s="5" t="str">
        <f t="shared" si="0"/>
        <v>Descartado</v>
      </c>
    </row>
    <row r="6" spans="1:9" x14ac:dyDescent="0.2">
      <c r="A6" s="53"/>
      <c r="B6" s="59"/>
      <c r="C6" s="60"/>
      <c r="D6" s="61"/>
      <c r="E6" s="71"/>
      <c r="F6" s="71"/>
      <c r="G6" s="4"/>
      <c r="H6" s="5"/>
      <c r="I6" s="5" t="str">
        <f t="shared" si="0"/>
        <v/>
      </c>
    </row>
    <row r="7" spans="1:9" x14ac:dyDescent="0.2">
      <c r="A7" s="53"/>
      <c r="B7" s="59"/>
      <c r="C7" s="60"/>
      <c r="D7" s="61"/>
      <c r="E7" s="71"/>
      <c r="F7" s="71"/>
      <c r="G7" s="4"/>
      <c r="H7" s="5"/>
      <c r="I7" s="5" t="str">
        <f t="shared" si="0"/>
        <v/>
      </c>
    </row>
    <row r="8" spans="1:9" x14ac:dyDescent="0.2">
      <c r="A8" s="53"/>
      <c r="B8" s="59"/>
      <c r="C8" s="60"/>
      <c r="D8" s="61"/>
      <c r="E8" s="71"/>
      <c r="F8" s="71"/>
      <c r="G8" s="4"/>
      <c r="H8" s="5"/>
      <c r="I8" s="5" t="str">
        <f t="shared" si="0"/>
        <v/>
      </c>
    </row>
    <row r="9" spans="1:9" x14ac:dyDescent="0.2">
      <c r="A9" s="53"/>
      <c r="B9" s="59"/>
      <c r="C9" s="60"/>
      <c r="D9" s="61"/>
      <c r="E9" s="71"/>
      <c r="F9" s="71"/>
      <c r="G9" s="4"/>
      <c r="H9" s="5"/>
      <c r="I9" s="5" t="str">
        <f t="shared" si="0"/>
        <v/>
      </c>
    </row>
    <row r="10" spans="1:9" x14ac:dyDescent="0.2">
      <c r="A10" s="53"/>
      <c r="B10" s="59"/>
      <c r="C10" s="60"/>
      <c r="D10" s="61"/>
      <c r="E10" s="71"/>
      <c r="F10" s="71"/>
      <c r="G10" s="4"/>
      <c r="H10" s="5"/>
      <c r="I10" s="5" t="str">
        <f t="shared" si="0"/>
        <v/>
      </c>
    </row>
    <row r="11" spans="1:9" x14ac:dyDescent="0.2">
      <c r="A11" s="53"/>
      <c r="B11" s="59"/>
      <c r="C11" s="60"/>
      <c r="D11" s="61"/>
      <c r="E11" s="71"/>
      <c r="F11" s="71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71"/>
      <c r="F12" s="71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71"/>
      <c r="F13" s="71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71"/>
      <c r="F14" s="71"/>
      <c r="G14" s="4"/>
      <c r="H14" s="5"/>
      <c r="I14" s="5" t="str">
        <f t="shared" si="0"/>
        <v/>
      </c>
    </row>
    <row r="15" spans="1:9" x14ac:dyDescent="0.2">
      <c r="A15" s="53"/>
      <c r="B15" s="59"/>
      <c r="C15" s="60"/>
      <c r="D15" s="61"/>
      <c r="E15" s="71"/>
      <c r="F15" s="71"/>
      <c r="G15" s="4"/>
      <c r="H15" s="5"/>
      <c r="I15" s="5" t="str">
        <f t="shared" si="0"/>
        <v/>
      </c>
    </row>
    <row r="16" spans="1:9" x14ac:dyDescent="0.2">
      <c r="A16" s="53"/>
      <c r="B16" s="59"/>
      <c r="C16" s="60"/>
      <c r="D16" s="61"/>
      <c r="E16" s="71"/>
      <c r="F16" s="71"/>
      <c r="G16" s="4"/>
      <c r="H16" s="5"/>
      <c r="I16" s="5" t="str">
        <f t="shared" si="0"/>
        <v/>
      </c>
    </row>
    <row r="17" spans="1:9" x14ac:dyDescent="0.2">
      <c r="A17" s="53"/>
      <c r="B17" s="62"/>
      <c r="C17" s="63"/>
      <c r="D17" s="64"/>
      <c r="E17" s="71"/>
      <c r="F17" s="7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156.02314475743657</v>
      </c>
      <c r="C20" s="18">
        <f>IF(H23&lt;2,"N/A",(B20/D20))</f>
        <v>1.2213162016237695</v>
      </c>
      <c r="D20" s="19">
        <f>AVERAGE(H3:H17)</f>
        <v>127.75</v>
      </c>
      <c r="E20" s="20">
        <f>IF(H23&lt;2,"N/A",(IF(C20&lt;=25%,"N/A",AVERAGE(I3:I17))))</f>
        <v>37.67</v>
      </c>
      <c r="F20" s="19">
        <f>MEDIAN(H3:H17)</f>
        <v>37.72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3" t="s">
        <v>32</v>
      </c>
      <c r="C22" s="73"/>
      <c r="D22" s="74">
        <f>IF(C20&lt;=25%,D20,MIN(E20:F20))</f>
        <v>37.67</v>
      </c>
      <c r="E22" s="74"/>
    </row>
    <row r="23" spans="1:9" x14ac:dyDescent="0.2">
      <c r="B23" s="73" t="s">
        <v>10</v>
      </c>
      <c r="C23" s="73"/>
      <c r="D23" s="74">
        <f>ROUND(D22,2)*F3</f>
        <v>11301</v>
      </c>
      <c r="E23" s="74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78" t="s">
        <v>28</v>
      </c>
      <c r="B26" s="79"/>
      <c r="C26" s="79"/>
      <c r="D26" s="79"/>
      <c r="E26" s="79"/>
      <c r="F26" s="79"/>
      <c r="G26" s="79"/>
      <c r="H26" s="79"/>
      <c r="I26" s="80"/>
    </row>
    <row r="27" spans="1:9" x14ac:dyDescent="0.2">
      <c r="A27" s="65" t="s">
        <v>29</v>
      </c>
      <c r="B27" s="66"/>
      <c r="C27" s="66"/>
      <c r="D27" s="66"/>
      <c r="E27" s="66"/>
      <c r="F27" s="66"/>
      <c r="G27" s="66"/>
      <c r="H27" s="66"/>
      <c r="I27" s="67"/>
    </row>
    <row r="28" spans="1:9" x14ac:dyDescent="0.2">
      <c r="A28" s="65" t="s">
        <v>30</v>
      </c>
      <c r="B28" s="66"/>
      <c r="C28" s="66"/>
      <c r="D28" s="66"/>
      <c r="E28" s="66"/>
      <c r="F28" s="66"/>
      <c r="G28" s="66"/>
      <c r="H28" s="66"/>
      <c r="I28" s="67"/>
    </row>
    <row r="29" spans="1:9" ht="25.5" customHeight="1" x14ac:dyDescent="0.2">
      <c r="A29" s="81" t="s">
        <v>26</v>
      </c>
      <c r="B29" s="82"/>
      <c r="C29" s="82"/>
      <c r="D29" s="82"/>
      <c r="E29" s="82"/>
      <c r="F29" s="82"/>
      <c r="G29" s="82"/>
      <c r="H29" s="82"/>
      <c r="I29" s="83"/>
    </row>
    <row r="30" spans="1:9" x14ac:dyDescent="0.2">
      <c r="A30" s="65" t="s">
        <v>27</v>
      </c>
      <c r="B30" s="66"/>
      <c r="C30" s="66"/>
      <c r="D30" s="66"/>
      <c r="E30" s="66"/>
      <c r="F30" s="66"/>
      <c r="G30" s="66"/>
      <c r="H30" s="66"/>
      <c r="I30" s="67"/>
    </row>
    <row r="31" spans="1:9" x14ac:dyDescent="0.2">
      <c r="A31" s="65" t="s">
        <v>31</v>
      </c>
      <c r="B31" s="66"/>
      <c r="C31" s="66"/>
      <c r="D31" s="66"/>
      <c r="E31" s="66"/>
      <c r="F31" s="66"/>
      <c r="G31" s="66"/>
      <c r="H31" s="66"/>
      <c r="I31" s="67"/>
    </row>
    <row r="32" spans="1:9" ht="25.5" customHeight="1" x14ac:dyDescent="0.2">
      <c r="A32" s="75" t="s">
        <v>33</v>
      </c>
      <c r="B32" s="76"/>
      <c r="C32" s="76"/>
      <c r="D32" s="76"/>
      <c r="E32" s="76"/>
      <c r="F32" s="76"/>
      <c r="G32" s="76"/>
      <c r="H32" s="76"/>
      <c r="I32" s="7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8" t="s">
        <v>24</v>
      </c>
      <c r="B1" s="69"/>
      <c r="C1" s="69"/>
      <c r="D1" s="69"/>
      <c r="E1" s="69"/>
      <c r="F1" s="69"/>
      <c r="G1" s="69"/>
      <c r="H1" s="69"/>
      <c r="I1" s="70"/>
    </row>
    <row r="2" spans="1:9" x14ac:dyDescent="0.2">
      <c r="A2" s="53" t="s">
        <v>43</v>
      </c>
      <c r="B2" s="53" t="s">
        <v>50</v>
      </c>
      <c r="C2" s="54"/>
      <c r="D2" s="55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53"/>
      <c r="B3" s="56" t="s">
        <v>65</v>
      </c>
      <c r="C3" s="57"/>
      <c r="D3" s="58"/>
      <c r="E3" s="71" t="s">
        <v>9</v>
      </c>
      <c r="F3" s="84">
        <v>400</v>
      </c>
      <c r="G3" s="17" t="s">
        <v>101</v>
      </c>
      <c r="H3" s="5">
        <v>18.170000000000002</v>
      </c>
      <c r="I3" s="5" t="str">
        <f>IF(H3="","",(IF($C$20&lt;25%,"N/A",IF(H3&lt;=($D$20+$B$20),H3,"Descartado"))))</f>
        <v>N/A</v>
      </c>
    </row>
    <row r="4" spans="1:9" x14ac:dyDescent="0.2">
      <c r="A4" s="53"/>
      <c r="B4" s="59"/>
      <c r="C4" s="60"/>
      <c r="D4" s="61"/>
      <c r="E4" s="71"/>
      <c r="F4" s="71"/>
      <c r="G4" s="17" t="s">
        <v>82</v>
      </c>
      <c r="H4" s="5">
        <v>18.420000000000002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3"/>
      <c r="B5" s="59"/>
      <c r="C5" s="60"/>
      <c r="D5" s="61"/>
      <c r="E5" s="71"/>
      <c r="F5" s="71"/>
      <c r="G5" s="17" t="s">
        <v>90</v>
      </c>
      <c r="H5" s="5">
        <v>18.16</v>
      </c>
      <c r="I5" s="5" t="str">
        <f t="shared" si="0"/>
        <v>N/A</v>
      </c>
    </row>
    <row r="6" spans="1:9" x14ac:dyDescent="0.2">
      <c r="A6" s="53"/>
      <c r="B6" s="59"/>
      <c r="C6" s="60"/>
      <c r="D6" s="61"/>
      <c r="E6" s="71"/>
      <c r="F6" s="71"/>
      <c r="G6" s="17"/>
      <c r="H6" s="5"/>
      <c r="I6" s="5" t="str">
        <f t="shared" si="0"/>
        <v/>
      </c>
    </row>
    <row r="7" spans="1:9" x14ac:dyDescent="0.2">
      <c r="A7" s="53"/>
      <c r="B7" s="59"/>
      <c r="C7" s="60"/>
      <c r="D7" s="61"/>
      <c r="E7" s="71"/>
      <c r="F7" s="71"/>
      <c r="G7" s="17"/>
      <c r="H7" s="5"/>
      <c r="I7" s="5" t="str">
        <f t="shared" si="0"/>
        <v/>
      </c>
    </row>
    <row r="8" spans="1:9" x14ac:dyDescent="0.2">
      <c r="A8" s="53"/>
      <c r="B8" s="59"/>
      <c r="C8" s="60"/>
      <c r="D8" s="61"/>
      <c r="E8" s="71"/>
      <c r="F8" s="71"/>
      <c r="G8" s="17"/>
      <c r="H8" s="5"/>
      <c r="I8" s="5" t="str">
        <f t="shared" si="0"/>
        <v/>
      </c>
    </row>
    <row r="9" spans="1:9" x14ac:dyDescent="0.2">
      <c r="A9" s="53"/>
      <c r="B9" s="59"/>
      <c r="C9" s="60"/>
      <c r="D9" s="61"/>
      <c r="E9" s="71"/>
      <c r="F9" s="71"/>
      <c r="G9" s="4"/>
      <c r="H9" s="5"/>
      <c r="I9" s="5" t="str">
        <f t="shared" si="0"/>
        <v/>
      </c>
    </row>
    <row r="10" spans="1:9" x14ac:dyDescent="0.2">
      <c r="A10" s="53"/>
      <c r="B10" s="59"/>
      <c r="C10" s="60"/>
      <c r="D10" s="61"/>
      <c r="E10" s="71"/>
      <c r="F10" s="71"/>
      <c r="G10" s="4"/>
      <c r="H10" s="5"/>
      <c r="I10" s="5" t="str">
        <f t="shared" si="0"/>
        <v/>
      </c>
    </row>
    <row r="11" spans="1:9" x14ac:dyDescent="0.2">
      <c r="A11" s="53"/>
      <c r="B11" s="59"/>
      <c r="C11" s="60"/>
      <c r="D11" s="61"/>
      <c r="E11" s="71"/>
      <c r="F11" s="71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71"/>
      <c r="F12" s="71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71"/>
      <c r="F13" s="71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71"/>
      <c r="F14" s="71"/>
      <c r="G14" s="4"/>
      <c r="H14" s="5"/>
      <c r="I14" s="5" t="str">
        <f t="shared" si="0"/>
        <v/>
      </c>
    </row>
    <row r="15" spans="1:9" x14ac:dyDescent="0.2">
      <c r="A15" s="53"/>
      <c r="B15" s="59"/>
      <c r="C15" s="60"/>
      <c r="D15" s="61"/>
      <c r="E15" s="71"/>
      <c r="F15" s="71"/>
      <c r="G15" s="4"/>
      <c r="H15" s="5"/>
      <c r="I15" s="5" t="str">
        <f t="shared" si="0"/>
        <v/>
      </c>
    </row>
    <row r="16" spans="1:9" x14ac:dyDescent="0.2">
      <c r="A16" s="53"/>
      <c r="B16" s="59"/>
      <c r="C16" s="60"/>
      <c r="D16" s="61"/>
      <c r="E16" s="71"/>
      <c r="F16" s="71"/>
      <c r="G16" s="4"/>
      <c r="H16" s="5"/>
      <c r="I16" s="5" t="str">
        <f t="shared" si="0"/>
        <v/>
      </c>
    </row>
    <row r="17" spans="1:9" x14ac:dyDescent="0.2">
      <c r="A17" s="53"/>
      <c r="B17" s="62"/>
      <c r="C17" s="63"/>
      <c r="D17" s="64"/>
      <c r="E17" s="71"/>
      <c r="F17" s="7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0.14730919862656283</v>
      </c>
      <c r="C20" s="18">
        <f>IF(H23&lt;2,"N/A",(B20/D20))</f>
        <v>8.0717369110445379E-3</v>
      </c>
      <c r="D20" s="19">
        <f>AVERAGE(H3:H17)</f>
        <v>18.25</v>
      </c>
      <c r="E20" s="20" t="str">
        <f>IF(H23&lt;2,"N/A",(IF(C20&lt;=25%,"N/A",AVERAGE(I3:I17))))</f>
        <v>N/A</v>
      </c>
      <c r="F20" s="19">
        <f>MEDIAN(H3:H17)</f>
        <v>18.170000000000002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3" t="s">
        <v>32</v>
      </c>
      <c r="C22" s="73"/>
      <c r="D22" s="74">
        <f>IF(C20&lt;=25%,D20,MIN(E20:F20))</f>
        <v>18.25</v>
      </c>
      <c r="E22" s="74"/>
    </row>
    <row r="23" spans="1:9" x14ac:dyDescent="0.2">
      <c r="B23" s="73" t="s">
        <v>10</v>
      </c>
      <c r="C23" s="73"/>
      <c r="D23" s="74">
        <f>ROUND(D22,2)*F3</f>
        <v>7300</v>
      </c>
      <c r="E23" s="74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78" t="s">
        <v>28</v>
      </c>
      <c r="B26" s="79"/>
      <c r="C26" s="79"/>
      <c r="D26" s="79"/>
      <c r="E26" s="79"/>
      <c r="F26" s="79"/>
      <c r="G26" s="79"/>
      <c r="H26" s="79"/>
      <c r="I26" s="80"/>
    </row>
    <row r="27" spans="1:9" x14ac:dyDescent="0.2">
      <c r="A27" s="65" t="s">
        <v>29</v>
      </c>
      <c r="B27" s="66"/>
      <c r="C27" s="66"/>
      <c r="D27" s="66"/>
      <c r="E27" s="66"/>
      <c r="F27" s="66"/>
      <c r="G27" s="66"/>
      <c r="H27" s="66"/>
      <c r="I27" s="67"/>
    </row>
    <row r="28" spans="1:9" x14ac:dyDescent="0.2">
      <c r="A28" s="65" t="s">
        <v>30</v>
      </c>
      <c r="B28" s="66"/>
      <c r="C28" s="66"/>
      <c r="D28" s="66"/>
      <c r="E28" s="66"/>
      <c r="F28" s="66"/>
      <c r="G28" s="66"/>
      <c r="H28" s="66"/>
      <c r="I28" s="67"/>
    </row>
    <row r="29" spans="1:9" ht="25.5" customHeight="1" x14ac:dyDescent="0.2">
      <c r="A29" s="81" t="s">
        <v>26</v>
      </c>
      <c r="B29" s="82"/>
      <c r="C29" s="82"/>
      <c r="D29" s="82"/>
      <c r="E29" s="82"/>
      <c r="F29" s="82"/>
      <c r="G29" s="82"/>
      <c r="H29" s="82"/>
      <c r="I29" s="83"/>
    </row>
    <row r="30" spans="1:9" x14ac:dyDescent="0.2">
      <c r="A30" s="65" t="s">
        <v>27</v>
      </c>
      <c r="B30" s="66"/>
      <c r="C30" s="66"/>
      <c r="D30" s="66"/>
      <c r="E30" s="66"/>
      <c r="F30" s="66"/>
      <c r="G30" s="66"/>
      <c r="H30" s="66"/>
      <c r="I30" s="67"/>
    </row>
    <row r="31" spans="1:9" x14ac:dyDescent="0.2">
      <c r="A31" s="65" t="s">
        <v>31</v>
      </c>
      <c r="B31" s="66"/>
      <c r="C31" s="66"/>
      <c r="D31" s="66"/>
      <c r="E31" s="66"/>
      <c r="F31" s="66"/>
      <c r="G31" s="66"/>
      <c r="H31" s="66"/>
      <c r="I31" s="67"/>
    </row>
    <row r="32" spans="1:9" ht="25.5" customHeight="1" x14ac:dyDescent="0.2">
      <c r="A32" s="75" t="s">
        <v>33</v>
      </c>
      <c r="B32" s="76"/>
      <c r="C32" s="76"/>
      <c r="D32" s="76"/>
      <c r="E32" s="76"/>
      <c r="F32" s="76"/>
      <c r="G32" s="76"/>
      <c r="H32" s="76"/>
      <c r="I32" s="7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6" sqref="H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1.28515625" style="1" bestFit="1" customWidth="1"/>
    <col min="5" max="5" width="10.28515625" style="1" bestFit="1" customWidth="1"/>
    <col min="6" max="6" width="11.28515625" style="1" bestFit="1" customWidth="1"/>
    <col min="7" max="7" width="41.8554687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68" t="s">
        <v>24</v>
      </c>
      <c r="B1" s="69"/>
      <c r="C1" s="69"/>
      <c r="D1" s="69"/>
      <c r="E1" s="69"/>
      <c r="F1" s="69"/>
      <c r="G1" s="69"/>
      <c r="H1" s="69"/>
      <c r="I1" s="70"/>
    </row>
    <row r="2" spans="1:9" x14ac:dyDescent="0.2">
      <c r="A2" s="53" t="s">
        <v>44</v>
      </c>
      <c r="B2" s="53" t="s">
        <v>50</v>
      </c>
      <c r="C2" s="54"/>
      <c r="D2" s="55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53"/>
      <c r="B3" s="56" t="s">
        <v>66</v>
      </c>
      <c r="C3" s="57"/>
      <c r="D3" s="58"/>
      <c r="E3" s="71" t="s">
        <v>9</v>
      </c>
      <c r="F3" s="84">
        <v>300</v>
      </c>
      <c r="G3" s="17" t="s">
        <v>82</v>
      </c>
      <c r="H3" s="5">
        <v>7.29</v>
      </c>
      <c r="I3" s="5" t="str">
        <f>IF(H3="","",(IF($C$20&lt;25%,"N/A",IF(H3&lt;=($D$20+$B$20),H3,"Descartado"))))</f>
        <v>N/A</v>
      </c>
    </row>
    <row r="4" spans="1:9" x14ac:dyDescent="0.2">
      <c r="A4" s="53"/>
      <c r="B4" s="59"/>
      <c r="C4" s="60"/>
      <c r="D4" s="61"/>
      <c r="E4" s="71"/>
      <c r="F4" s="71"/>
      <c r="G4" s="17" t="s">
        <v>91</v>
      </c>
      <c r="H4" s="5">
        <v>7.33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3"/>
      <c r="B5" s="59"/>
      <c r="C5" s="60"/>
      <c r="D5" s="61"/>
      <c r="E5" s="71"/>
      <c r="F5" s="71"/>
      <c r="G5" s="17" t="s">
        <v>92</v>
      </c>
      <c r="H5" s="5">
        <v>7.8</v>
      </c>
      <c r="I5" s="5" t="str">
        <f t="shared" si="0"/>
        <v>N/A</v>
      </c>
    </row>
    <row r="6" spans="1:9" x14ac:dyDescent="0.2">
      <c r="A6" s="53"/>
      <c r="B6" s="59"/>
      <c r="C6" s="60"/>
      <c r="D6" s="61"/>
      <c r="E6" s="71"/>
      <c r="F6" s="71"/>
      <c r="G6" s="4"/>
      <c r="H6" s="5"/>
      <c r="I6" s="5" t="str">
        <f t="shared" si="0"/>
        <v/>
      </c>
    </row>
    <row r="7" spans="1:9" x14ac:dyDescent="0.2">
      <c r="A7" s="53"/>
      <c r="B7" s="59"/>
      <c r="C7" s="60"/>
      <c r="D7" s="61"/>
      <c r="E7" s="71"/>
      <c r="F7" s="71"/>
      <c r="G7" s="4"/>
      <c r="H7" s="5"/>
      <c r="I7" s="5" t="str">
        <f t="shared" si="0"/>
        <v/>
      </c>
    </row>
    <row r="8" spans="1:9" x14ac:dyDescent="0.2">
      <c r="A8" s="53"/>
      <c r="B8" s="59"/>
      <c r="C8" s="60"/>
      <c r="D8" s="61"/>
      <c r="E8" s="71"/>
      <c r="F8" s="71"/>
      <c r="G8" s="4"/>
      <c r="H8" s="5"/>
      <c r="I8" s="5" t="str">
        <f t="shared" si="0"/>
        <v/>
      </c>
    </row>
    <row r="9" spans="1:9" x14ac:dyDescent="0.2">
      <c r="A9" s="53"/>
      <c r="B9" s="59"/>
      <c r="C9" s="60"/>
      <c r="D9" s="61"/>
      <c r="E9" s="71"/>
      <c r="F9" s="71"/>
      <c r="G9" s="4"/>
      <c r="H9" s="5"/>
      <c r="I9" s="5" t="str">
        <f t="shared" si="0"/>
        <v/>
      </c>
    </row>
    <row r="10" spans="1:9" x14ac:dyDescent="0.2">
      <c r="A10" s="53"/>
      <c r="B10" s="59"/>
      <c r="C10" s="60"/>
      <c r="D10" s="61"/>
      <c r="E10" s="71"/>
      <c r="F10" s="71"/>
      <c r="G10" s="4"/>
      <c r="H10" s="5"/>
      <c r="I10" s="5" t="str">
        <f t="shared" si="0"/>
        <v/>
      </c>
    </row>
    <row r="11" spans="1:9" x14ac:dyDescent="0.2">
      <c r="A11" s="53"/>
      <c r="B11" s="59"/>
      <c r="C11" s="60"/>
      <c r="D11" s="61"/>
      <c r="E11" s="71"/>
      <c r="F11" s="71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71"/>
      <c r="F12" s="71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71"/>
      <c r="F13" s="71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71"/>
      <c r="F14" s="71"/>
      <c r="G14" s="4"/>
      <c r="H14" s="5"/>
      <c r="I14" s="5" t="str">
        <f t="shared" si="0"/>
        <v/>
      </c>
    </row>
    <row r="15" spans="1:9" x14ac:dyDescent="0.2">
      <c r="A15" s="53"/>
      <c r="B15" s="59"/>
      <c r="C15" s="60"/>
      <c r="D15" s="61"/>
      <c r="E15" s="71"/>
      <c r="F15" s="71"/>
      <c r="G15" s="4"/>
      <c r="H15" s="5"/>
      <c r="I15" s="5" t="str">
        <f t="shared" si="0"/>
        <v/>
      </c>
    </row>
    <row r="16" spans="1:9" x14ac:dyDescent="0.2">
      <c r="A16" s="53"/>
      <c r="B16" s="59"/>
      <c r="C16" s="60"/>
      <c r="D16" s="61"/>
      <c r="E16" s="71"/>
      <c r="F16" s="71"/>
      <c r="G16" s="4"/>
      <c r="H16" s="5"/>
      <c r="I16" s="5" t="str">
        <f t="shared" si="0"/>
        <v/>
      </c>
    </row>
    <row r="17" spans="1:9" x14ac:dyDescent="0.2">
      <c r="A17" s="53"/>
      <c r="B17" s="62"/>
      <c r="C17" s="63"/>
      <c r="D17" s="64"/>
      <c r="E17" s="71"/>
      <c r="F17" s="7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0.28360771028541032</v>
      </c>
      <c r="C20" s="18">
        <f>IF(H23&lt;2,"N/A",(B20/D20))</f>
        <v>3.7949292188056684E-2</v>
      </c>
      <c r="D20" s="19">
        <f>AVERAGE(H3:H17)</f>
        <v>7.4733333333333336</v>
      </c>
      <c r="E20" s="20" t="str">
        <f>IF(H23&lt;2,"N/A",(IF(C20&lt;=25%,"N/A",AVERAGE(I3:I17))))</f>
        <v>N/A</v>
      </c>
      <c r="F20" s="19">
        <f>MEDIAN(H3:H17)</f>
        <v>7.33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3" t="s">
        <v>32</v>
      </c>
      <c r="C22" s="73"/>
      <c r="D22" s="74">
        <f>IF(C20&lt;=25%,D20,MIN(E20:F20))</f>
        <v>7.4733333333333336</v>
      </c>
      <c r="E22" s="74"/>
    </row>
    <row r="23" spans="1:9" x14ac:dyDescent="0.2">
      <c r="B23" s="73" t="s">
        <v>10</v>
      </c>
      <c r="C23" s="73"/>
      <c r="D23" s="74">
        <f>ROUND(D22,2)*F3</f>
        <v>2241</v>
      </c>
      <c r="E23" s="74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78" t="s">
        <v>28</v>
      </c>
      <c r="B26" s="79"/>
      <c r="C26" s="79"/>
      <c r="D26" s="79"/>
      <c r="E26" s="79"/>
      <c r="F26" s="79"/>
      <c r="G26" s="79"/>
      <c r="H26" s="79"/>
      <c r="I26" s="80"/>
    </row>
    <row r="27" spans="1:9" x14ac:dyDescent="0.2">
      <c r="A27" s="65" t="s">
        <v>29</v>
      </c>
      <c r="B27" s="66"/>
      <c r="C27" s="66"/>
      <c r="D27" s="66"/>
      <c r="E27" s="66"/>
      <c r="F27" s="66"/>
      <c r="G27" s="66"/>
      <c r="H27" s="66"/>
      <c r="I27" s="67"/>
    </row>
    <row r="28" spans="1:9" x14ac:dyDescent="0.2">
      <c r="A28" s="65" t="s">
        <v>30</v>
      </c>
      <c r="B28" s="66"/>
      <c r="C28" s="66"/>
      <c r="D28" s="66"/>
      <c r="E28" s="66"/>
      <c r="F28" s="66"/>
      <c r="G28" s="66"/>
      <c r="H28" s="66"/>
      <c r="I28" s="67"/>
    </row>
    <row r="29" spans="1:9" ht="25.5" customHeight="1" x14ac:dyDescent="0.2">
      <c r="A29" s="81" t="s">
        <v>26</v>
      </c>
      <c r="B29" s="82"/>
      <c r="C29" s="82"/>
      <c r="D29" s="82"/>
      <c r="E29" s="82"/>
      <c r="F29" s="82"/>
      <c r="G29" s="82"/>
      <c r="H29" s="82"/>
      <c r="I29" s="83"/>
    </row>
    <row r="30" spans="1:9" x14ac:dyDescent="0.2">
      <c r="A30" s="65" t="s">
        <v>27</v>
      </c>
      <c r="B30" s="66"/>
      <c r="C30" s="66"/>
      <c r="D30" s="66"/>
      <c r="E30" s="66"/>
      <c r="F30" s="66"/>
      <c r="G30" s="66"/>
      <c r="H30" s="66"/>
      <c r="I30" s="67"/>
    </row>
    <row r="31" spans="1:9" x14ac:dyDescent="0.2">
      <c r="A31" s="65" t="s">
        <v>31</v>
      </c>
      <c r="B31" s="66"/>
      <c r="C31" s="66"/>
      <c r="D31" s="66"/>
      <c r="E31" s="66"/>
      <c r="F31" s="66"/>
      <c r="G31" s="66"/>
      <c r="H31" s="66"/>
      <c r="I31" s="67"/>
    </row>
    <row r="32" spans="1:9" ht="25.5" customHeight="1" x14ac:dyDescent="0.2">
      <c r="A32" s="75" t="s">
        <v>33</v>
      </c>
      <c r="B32" s="76"/>
      <c r="C32" s="76"/>
      <c r="D32" s="76"/>
      <c r="E32" s="76"/>
      <c r="F32" s="76"/>
      <c r="G32" s="76"/>
      <c r="H32" s="76"/>
      <c r="I32" s="7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1.28515625" style="1" bestFit="1" customWidth="1"/>
    <col min="5" max="5" width="10.28515625" style="1" bestFit="1" customWidth="1"/>
    <col min="6" max="6" width="11.28515625" style="1" bestFit="1" customWidth="1"/>
    <col min="7" max="7" width="44.710937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68" t="s">
        <v>24</v>
      </c>
      <c r="B1" s="69"/>
      <c r="C1" s="69"/>
      <c r="D1" s="69"/>
      <c r="E1" s="69"/>
      <c r="F1" s="69"/>
      <c r="G1" s="69"/>
      <c r="H1" s="69"/>
      <c r="I1" s="70"/>
    </row>
    <row r="2" spans="1:9" x14ac:dyDescent="0.2">
      <c r="A2" s="53" t="s">
        <v>45</v>
      </c>
      <c r="B2" s="53" t="s">
        <v>50</v>
      </c>
      <c r="C2" s="54"/>
      <c r="D2" s="55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53"/>
      <c r="B3" s="56" t="s">
        <v>68</v>
      </c>
      <c r="C3" s="57"/>
      <c r="D3" s="58"/>
      <c r="E3" s="71" t="s">
        <v>67</v>
      </c>
      <c r="F3" s="84">
        <v>50</v>
      </c>
      <c r="G3" s="17" t="s">
        <v>93</v>
      </c>
      <c r="H3" s="5">
        <v>14.71</v>
      </c>
      <c r="I3" s="5" t="e">
        <f>IF(H3="","",(IF($C$20&lt;25%,"N/A",IF(H3&lt;=($D$20+$B$20),H3,"Descartado"))))</f>
        <v>#VALUE!</v>
      </c>
    </row>
    <row r="4" spans="1:9" x14ac:dyDescent="0.2">
      <c r="A4" s="53"/>
      <c r="B4" s="59"/>
      <c r="C4" s="60"/>
      <c r="D4" s="61"/>
      <c r="E4" s="71"/>
      <c r="F4" s="71"/>
      <c r="G4" s="4"/>
      <c r="H4" s="5"/>
      <c r="I4" s="5" t="str">
        <f t="shared" ref="I4:I17" si="0">IF(H4="","",(IF($C$20&lt;25%,"N/A",IF(H4&lt;=($D$20+$B$20),H4,"Descartado"))))</f>
        <v/>
      </c>
    </row>
    <row r="5" spans="1:9" x14ac:dyDescent="0.2">
      <c r="A5" s="53"/>
      <c r="B5" s="59"/>
      <c r="C5" s="60"/>
      <c r="D5" s="61"/>
      <c r="E5" s="71"/>
      <c r="F5" s="71"/>
      <c r="G5" s="4"/>
      <c r="H5" s="5"/>
      <c r="I5" s="5" t="str">
        <f t="shared" si="0"/>
        <v/>
      </c>
    </row>
    <row r="6" spans="1:9" x14ac:dyDescent="0.2">
      <c r="A6" s="53"/>
      <c r="B6" s="59"/>
      <c r="C6" s="60"/>
      <c r="D6" s="61"/>
      <c r="E6" s="71"/>
      <c r="F6" s="71"/>
      <c r="G6" s="4"/>
      <c r="H6" s="5"/>
      <c r="I6" s="5" t="str">
        <f t="shared" si="0"/>
        <v/>
      </c>
    </row>
    <row r="7" spans="1:9" x14ac:dyDescent="0.2">
      <c r="A7" s="53"/>
      <c r="B7" s="59"/>
      <c r="C7" s="60"/>
      <c r="D7" s="61"/>
      <c r="E7" s="71"/>
      <c r="F7" s="71"/>
      <c r="G7" s="4"/>
      <c r="H7" s="5"/>
      <c r="I7" s="5" t="str">
        <f t="shared" si="0"/>
        <v/>
      </c>
    </row>
    <row r="8" spans="1:9" x14ac:dyDescent="0.2">
      <c r="A8" s="53"/>
      <c r="B8" s="59"/>
      <c r="C8" s="60"/>
      <c r="D8" s="61"/>
      <c r="E8" s="71"/>
      <c r="F8" s="71"/>
      <c r="G8" s="4"/>
      <c r="H8" s="5"/>
      <c r="I8" s="5" t="str">
        <f t="shared" si="0"/>
        <v/>
      </c>
    </row>
    <row r="9" spans="1:9" x14ac:dyDescent="0.2">
      <c r="A9" s="53"/>
      <c r="B9" s="59"/>
      <c r="C9" s="60"/>
      <c r="D9" s="61"/>
      <c r="E9" s="71"/>
      <c r="F9" s="71"/>
      <c r="G9" s="4"/>
      <c r="H9" s="5"/>
      <c r="I9" s="5" t="str">
        <f t="shared" si="0"/>
        <v/>
      </c>
    </row>
    <row r="10" spans="1:9" x14ac:dyDescent="0.2">
      <c r="A10" s="53"/>
      <c r="B10" s="59"/>
      <c r="C10" s="60"/>
      <c r="D10" s="61"/>
      <c r="E10" s="71"/>
      <c r="F10" s="71"/>
      <c r="G10" s="4"/>
      <c r="H10" s="5"/>
      <c r="I10" s="5" t="str">
        <f t="shared" si="0"/>
        <v/>
      </c>
    </row>
    <row r="11" spans="1:9" x14ac:dyDescent="0.2">
      <c r="A11" s="53"/>
      <c r="B11" s="59"/>
      <c r="C11" s="60"/>
      <c r="D11" s="61"/>
      <c r="E11" s="71"/>
      <c r="F11" s="71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71"/>
      <c r="F12" s="71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71"/>
      <c r="F13" s="71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71"/>
      <c r="F14" s="71"/>
      <c r="G14" s="4"/>
      <c r="H14" s="5"/>
      <c r="I14" s="5" t="str">
        <f t="shared" si="0"/>
        <v/>
      </c>
    </row>
    <row r="15" spans="1:9" x14ac:dyDescent="0.2">
      <c r="A15" s="53"/>
      <c r="B15" s="59"/>
      <c r="C15" s="60"/>
      <c r="D15" s="61"/>
      <c r="E15" s="71"/>
      <c r="F15" s="71"/>
      <c r="G15" s="4"/>
      <c r="H15" s="5"/>
      <c r="I15" s="5" t="str">
        <f t="shared" si="0"/>
        <v/>
      </c>
    </row>
    <row r="16" spans="1:9" x14ac:dyDescent="0.2">
      <c r="A16" s="53"/>
      <c r="B16" s="59"/>
      <c r="C16" s="60"/>
      <c r="D16" s="61"/>
      <c r="E16" s="71"/>
      <c r="F16" s="71"/>
      <c r="G16" s="4"/>
      <c r="H16" s="5"/>
      <c r="I16" s="5" t="str">
        <f t="shared" si="0"/>
        <v/>
      </c>
    </row>
    <row r="17" spans="1:9" x14ac:dyDescent="0.2">
      <c r="A17" s="53"/>
      <c r="B17" s="62"/>
      <c r="C17" s="63"/>
      <c r="D17" s="64"/>
      <c r="E17" s="71"/>
      <c r="F17" s="7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 t="str">
        <f>IF(H23&lt;2,"N/A",(STDEV(H3:H17)))</f>
        <v>N/A</v>
      </c>
      <c r="C20" s="18" t="str">
        <f>IF(H23&lt;2,"N/A",(B20/D20))</f>
        <v>N/A</v>
      </c>
      <c r="D20" s="19">
        <f>AVERAGE(H3:H17)</f>
        <v>14.71</v>
      </c>
      <c r="E20" s="20" t="str">
        <f>IF(H23&lt;2,"N/A",(IF(C20&lt;=25%,"N/A",AVERAGE(I3:I17))))</f>
        <v>N/A</v>
      </c>
      <c r="F20" s="19">
        <f>MEDIAN(H3:H17)</f>
        <v>14.71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3" t="s">
        <v>32</v>
      </c>
      <c r="C22" s="73"/>
      <c r="D22" s="74">
        <f>IF(C20&lt;=25%,D20,MIN(E20:F20))</f>
        <v>14.71</v>
      </c>
      <c r="E22" s="74"/>
    </row>
    <row r="23" spans="1:9" x14ac:dyDescent="0.2">
      <c r="B23" s="73" t="s">
        <v>10</v>
      </c>
      <c r="C23" s="73"/>
      <c r="D23" s="74">
        <f>ROUND(D22,2)*F3</f>
        <v>735.5</v>
      </c>
      <c r="E23" s="74"/>
      <c r="G23" s="36" t="s">
        <v>41</v>
      </c>
      <c r="H23" s="37">
        <f>COUNT(H3:H17)</f>
        <v>1</v>
      </c>
    </row>
    <row r="24" spans="1:9" x14ac:dyDescent="0.2">
      <c r="B24" s="28"/>
      <c r="C24" s="28"/>
      <c r="D24" s="22"/>
      <c r="E24" s="22"/>
    </row>
    <row r="26" spans="1:9" x14ac:dyDescent="0.2">
      <c r="A26" s="78" t="s">
        <v>28</v>
      </c>
      <c r="B26" s="79"/>
      <c r="C26" s="79"/>
      <c r="D26" s="79"/>
      <c r="E26" s="79"/>
      <c r="F26" s="79"/>
      <c r="G26" s="79"/>
      <c r="H26" s="79"/>
      <c r="I26" s="80"/>
    </row>
    <row r="27" spans="1:9" x14ac:dyDescent="0.2">
      <c r="A27" s="65" t="s">
        <v>29</v>
      </c>
      <c r="B27" s="66"/>
      <c r="C27" s="66"/>
      <c r="D27" s="66"/>
      <c r="E27" s="66"/>
      <c r="F27" s="66"/>
      <c r="G27" s="66"/>
      <c r="H27" s="66"/>
      <c r="I27" s="67"/>
    </row>
    <row r="28" spans="1:9" x14ac:dyDescent="0.2">
      <c r="A28" s="65" t="s">
        <v>30</v>
      </c>
      <c r="B28" s="66"/>
      <c r="C28" s="66"/>
      <c r="D28" s="66"/>
      <c r="E28" s="66"/>
      <c r="F28" s="66"/>
      <c r="G28" s="66"/>
      <c r="H28" s="66"/>
      <c r="I28" s="67"/>
    </row>
    <row r="29" spans="1:9" ht="25.5" customHeight="1" x14ac:dyDescent="0.2">
      <c r="A29" s="81" t="s">
        <v>26</v>
      </c>
      <c r="B29" s="82"/>
      <c r="C29" s="82"/>
      <c r="D29" s="82"/>
      <c r="E29" s="82"/>
      <c r="F29" s="82"/>
      <c r="G29" s="82"/>
      <c r="H29" s="82"/>
      <c r="I29" s="83"/>
    </row>
    <row r="30" spans="1:9" x14ac:dyDescent="0.2">
      <c r="A30" s="65" t="s">
        <v>27</v>
      </c>
      <c r="B30" s="66"/>
      <c r="C30" s="66"/>
      <c r="D30" s="66"/>
      <c r="E30" s="66"/>
      <c r="F30" s="66"/>
      <c r="G30" s="66"/>
      <c r="H30" s="66"/>
      <c r="I30" s="67"/>
    </row>
    <row r="31" spans="1:9" x14ac:dyDescent="0.2">
      <c r="A31" s="65" t="s">
        <v>31</v>
      </c>
      <c r="B31" s="66"/>
      <c r="C31" s="66"/>
      <c r="D31" s="66"/>
      <c r="E31" s="66"/>
      <c r="F31" s="66"/>
      <c r="G31" s="66"/>
      <c r="H31" s="66"/>
      <c r="I31" s="67"/>
    </row>
    <row r="32" spans="1:9" ht="25.5" customHeight="1" x14ac:dyDescent="0.2">
      <c r="A32" s="75" t="s">
        <v>33</v>
      </c>
      <c r="B32" s="76"/>
      <c r="C32" s="76"/>
      <c r="D32" s="76"/>
      <c r="E32" s="76"/>
      <c r="F32" s="76"/>
      <c r="G32" s="76"/>
      <c r="H32" s="76"/>
      <c r="I32" s="7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6" sqref="H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2.28515625" style="1" customWidth="1"/>
    <col min="5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8" t="s">
        <v>24</v>
      </c>
      <c r="B1" s="69"/>
      <c r="C1" s="69"/>
      <c r="D1" s="69"/>
      <c r="E1" s="69"/>
      <c r="F1" s="69"/>
      <c r="G1" s="69"/>
      <c r="H1" s="69"/>
      <c r="I1" s="70"/>
    </row>
    <row r="2" spans="1:9" x14ac:dyDescent="0.2">
      <c r="A2" s="53" t="s">
        <v>46</v>
      </c>
      <c r="B2" s="53" t="s">
        <v>50</v>
      </c>
      <c r="C2" s="54"/>
      <c r="D2" s="55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53"/>
      <c r="B3" s="56" t="s">
        <v>69</v>
      </c>
      <c r="C3" s="57"/>
      <c r="D3" s="58"/>
      <c r="E3" s="71" t="s">
        <v>9</v>
      </c>
      <c r="F3" s="84">
        <v>400</v>
      </c>
      <c r="G3" s="17" t="s">
        <v>94</v>
      </c>
      <c r="H3" s="5">
        <v>59.31</v>
      </c>
      <c r="I3" s="5" t="str">
        <f>IF(H3="","",(IF($C$20&lt;25%,"N/A",IF(H3&lt;=($D$20+$B$20),H3,"Descartado"))))</f>
        <v>N/A</v>
      </c>
    </row>
    <row r="4" spans="1:9" x14ac:dyDescent="0.2">
      <c r="A4" s="53"/>
      <c r="B4" s="59"/>
      <c r="C4" s="60"/>
      <c r="D4" s="61"/>
      <c r="E4" s="71"/>
      <c r="F4" s="71"/>
      <c r="G4" s="17" t="s">
        <v>95</v>
      </c>
      <c r="H4" s="5">
        <v>59.32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3"/>
      <c r="B5" s="59"/>
      <c r="C5" s="60"/>
      <c r="D5" s="61"/>
      <c r="E5" s="71"/>
      <c r="F5" s="71"/>
      <c r="G5" s="17" t="s">
        <v>96</v>
      </c>
      <c r="H5" s="5">
        <v>63.63</v>
      </c>
      <c r="I5" s="5" t="str">
        <f t="shared" si="0"/>
        <v>N/A</v>
      </c>
    </row>
    <row r="6" spans="1:9" x14ac:dyDescent="0.2">
      <c r="A6" s="53"/>
      <c r="B6" s="59"/>
      <c r="C6" s="60"/>
      <c r="D6" s="61"/>
      <c r="E6" s="71"/>
      <c r="F6" s="71"/>
      <c r="G6" s="4"/>
      <c r="H6" s="5"/>
      <c r="I6" s="5" t="str">
        <f t="shared" si="0"/>
        <v/>
      </c>
    </row>
    <row r="7" spans="1:9" x14ac:dyDescent="0.2">
      <c r="A7" s="53"/>
      <c r="B7" s="59"/>
      <c r="C7" s="60"/>
      <c r="D7" s="61"/>
      <c r="E7" s="71"/>
      <c r="F7" s="71"/>
      <c r="G7" s="4"/>
      <c r="H7" s="5"/>
      <c r="I7" s="5" t="str">
        <f t="shared" si="0"/>
        <v/>
      </c>
    </row>
    <row r="8" spans="1:9" x14ac:dyDescent="0.2">
      <c r="A8" s="53"/>
      <c r="B8" s="59"/>
      <c r="C8" s="60"/>
      <c r="D8" s="61"/>
      <c r="E8" s="71"/>
      <c r="F8" s="71"/>
      <c r="G8" s="4"/>
      <c r="H8" s="5"/>
      <c r="I8" s="5" t="str">
        <f t="shared" si="0"/>
        <v/>
      </c>
    </row>
    <row r="9" spans="1:9" x14ac:dyDescent="0.2">
      <c r="A9" s="53"/>
      <c r="B9" s="59"/>
      <c r="C9" s="60"/>
      <c r="D9" s="61"/>
      <c r="E9" s="71"/>
      <c r="F9" s="71"/>
      <c r="G9" s="4"/>
      <c r="H9" s="5"/>
      <c r="I9" s="5" t="str">
        <f t="shared" si="0"/>
        <v/>
      </c>
    </row>
    <row r="10" spans="1:9" x14ac:dyDescent="0.2">
      <c r="A10" s="53"/>
      <c r="B10" s="59"/>
      <c r="C10" s="60"/>
      <c r="D10" s="61"/>
      <c r="E10" s="71"/>
      <c r="F10" s="71"/>
      <c r="G10" s="4"/>
      <c r="H10" s="5"/>
      <c r="I10" s="5" t="str">
        <f t="shared" si="0"/>
        <v/>
      </c>
    </row>
    <row r="11" spans="1:9" x14ac:dyDescent="0.2">
      <c r="A11" s="53"/>
      <c r="B11" s="59"/>
      <c r="C11" s="60"/>
      <c r="D11" s="61"/>
      <c r="E11" s="71"/>
      <c r="F11" s="71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71"/>
      <c r="F12" s="71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71"/>
      <c r="F13" s="71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71"/>
      <c r="F14" s="71"/>
      <c r="G14" s="4"/>
      <c r="H14" s="5"/>
      <c r="I14" s="5" t="str">
        <f t="shared" si="0"/>
        <v/>
      </c>
    </row>
    <row r="15" spans="1:9" x14ac:dyDescent="0.2">
      <c r="A15" s="53"/>
      <c r="B15" s="59"/>
      <c r="C15" s="60"/>
      <c r="D15" s="61"/>
      <c r="E15" s="71"/>
      <c r="F15" s="71"/>
      <c r="G15" s="4"/>
      <c r="H15" s="5"/>
      <c r="I15" s="5" t="str">
        <f t="shared" si="0"/>
        <v/>
      </c>
    </row>
    <row r="16" spans="1:9" x14ac:dyDescent="0.2">
      <c r="A16" s="53"/>
      <c r="B16" s="59"/>
      <c r="C16" s="60"/>
      <c r="D16" s="61"/>
      <c r="E16" s="71"/>
      <c r="F16" s="71"/>
      <c r="G16" s="4"/>
      <c r="H16" s="5"/>
      <c r="I16" s="5" t="str">
        <f t="shared" si="0"/>
        <v/>
      </c>
    </row>
    <row r="17" spans="1:9" x14ac:dyDescent="0.2">
      <c r="A17" s="53"/>
      <c r="B17" s="62"/>
      <c r="C17" s="63"/>
      <c r="D17" s="64"/>
      <c r="E17" s="71"/>
      <c r="F17" s="7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2.4912714290765945</v>
      </c>
      <c r="C20" s="18">
        <f>IF(H23&lt;2,"N/A",(B20/D20))</f>
        <v>4.1006333190111842E-2</v>
      </c>
      <c r="D20" s="19">
        <f>AVERAGE(H3:H17)</f>
        <v>60.75333333333333</v>
      </c>
      <c r="E20" s="20" t="str">
        <f>IF(H23&lt;2,"N/A",(IF(C20&lt;=25%,"N/A",AVERAGE(I3:I17))))</f>
        <v>N/A</v>
      </c>
      <c r="F20" s="19">
        <f>MEDIAN(H3:H17)</f>
        <v>59.32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3" t="s">
        <v>32</v>
      </c>
      <c r="C22" s="73"/>
      <c r="D22" s="74">
        <f>IF(C20&lt;=25%,D20,MIN(E20:F20))</f>
        <v>60.75333333333333</v>
      </c>
      <c r="E22" s="74"/>
    </row>
    <row r="23" spans="1:9" x14ac:dyDescent="0.2">
      <c r="B23" s="73" t="s">
        <v>10</v>
      </c>
      <c r="C23" s="73"/>
      <c r="D23" s="74">
        <f>ROUND(D22,2)*F3</f>
        <v>24300</v>
      </c>
      <c r="E23" s="74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78" t="s">
        <v>28</v>
      </c>
      <c r="B26" s="79"/>
      <c r="C26" s="79"/>
      <c r="D26" s="79"/>
      <c r="E26" s="79"/>
      <c r="F26" s="79"/>
      <c r="G26" s="79"/>
      <c r="H26" s="79"/>
      <c r="I26" s="80"/>
    </row>
    <row r="27" spans="1:9" x14ac:dyDescent="0.2">
      <c r="A27" s="65" t="s">
        <v>29</v>
      </c>
      <c r="B27" s="66"/>
      <c r="C27" s="66"/>
      <c r="D27" s="66"/>
      <c r="E27" s="66"/>
      <c r="F27" s="66"/>
      <c r="G27" s="66"/>
      <c r="H27" s="66"/>
      <c r="I27" s="67"/>
    </row>
    <row r="28" spans="1:9" x14ac:dyDescent="0.2">
      <c r="A28" s="65" t="s">
        <v>30</v>
      </c>
      <c r="B28" s="66"/>
      <c r="C28" s="66"/>
      <c r="D28" s="66"/>
      <c r="E28" s="66"/>
      <c r="F28" s="66"/>
      <c r="G28" s="66"/>
      <c r="H28" s="66"/>
      <c r="I28" s="67"/>
    </row>
    <row r="29" spans="1:9" ht="25.5" customHeight="1" x14ac:dyDescent="0.2">
      <c r="A29" s="81" t="s">
        <v>26</v>
      </c>
      <c r="B29" s="82"/>
      <c r="C29" s="82"/>
      <c r="D29" s="82"/>
      <c r="E29" s="82"/>
      <c r="F29" s="82"/>
      <c r="G29" s="82"/>
      <c r="H29" s="82"/>
      <c r="I29" s="83"/>
    </row>
    <row r="30" spans="1:9" x14ac:dyDescent="0.2">
      <c r="A30" s="65" t="s">
        <v>27</v>
      </c>
      <c r="B30" s="66"/>
      <c r="C30" s="66"/>
      <c r="D30" s="66"/>
      <c r="E30" s="66"/>
      <c r="F30" s="66"/>
      <c r="G30" s="66"/>
      <c r="H30" s="66"/>
      <c r="I30" s="67"/>
    </row>
    <row r="31" spans="1:9" x14ac:dyDescent="0.2">
      <c r="A31" s="65" t="s">
        <v>31</v>
      </c>
      <c r="B31" s="66"/>
      <c r="C31" s="66"/>
      <c r="D31" s="66"/>
      <c r="E31" s="66"/>
      <c r="F31" s="66"/>
      <c r="G31" s="66"/>
      <c r="H31" s="66"/>
      <c r="I31" s="67"/>
    </row>
    <row r="32" spans="1:9" ht="25.5" customHeight="1" x14ac:dyDescent="0.2">
      <c r="A32" s="75" t="s">
        <v>33</v>
      </c>
      <c r="B32" s="76"/>
      <c r="C32" s="76"/>
      <c r="D32" s="76"/>
      <c r="E32" s="76"/>
      <c r="F32" s="76"/>
      <c r="G32" s="76"/>
      <c r="H32" s="76"/>
      <c r="I32" s="7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3" sqref="G3:G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1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68" t="s">
        <v>24</v>
      </c>
      <c r="B1" s="69"/>
      <c r="C1" s="69"/>
      <c r="D1" s="69"/>
      <c r="E1" s="69"/>
      <c r="F1" s="69"/>
      <c r="G1" s="69"/>
      <c r="H1" s="69"/>
      <c r="I1" s="70"/>
    </row>
    <row r="2" spans="1:9" x14ac:dyDescent="0.2">
      <c r="A2" s="53" t="s">
        <v>47</v>
      </c>
      <c r="B2" s="53" t="s">
        <v>50</v>
      </c>
      <c r="C2" s="54"/>
      <c r="D2" s="55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53"/>
      <c r="B3" s="56" t="s">
        <v>70</v>
      </c>
      <c r="C3" s="57"/>
      <c r="D3" s="58"/>
      <c r="E3" s="71" t="s">
        <v>9</v>
      </c>
      <c r="F3" s="84">
        <v>300</v>
      </c>
      <c r="G3" s="17" t="s">
        <v>97</v>
      </c>
      <c r="H3" s="5">
        <v>190.24</v>
      </c>
      <c r="I3" s="5" t="str">
        <f>IF(H3="","",(IF($C$20&lt;25%,"N/A",IF(H3&lt;=($D$20+$B$20),H3,"Descartado"))))</f>
        <v>N/A</v>
      </c>
    </row>
    <row r="4" spans="1:9" x14ac:dyDescent="0.2">
      <c r="A4" s="53"/>
      <c r="B4" s="59"/>
      <c r="C4" s="60"/>
      <c r="D4" s="61"/>
      <c r="E4" s="71"/>
      <c r="F4" s="71"/>
      <c r="G4" s="17" t="s">
        <v>98</v>
      </c>
      <c r="H4" s="5">
        <v>197.06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3"/>
      <c r="B5" s="59"/>
      <c r="C5" s="60"/>
      <c r="D5" s="61"/>
      <c r="E5" s="71"/>
      <c r="F5" s="71"/>
      <c r="G5" s="17" t="s">
        <v>99</v>
      </c>
      <c r="H5" s="5">
        <v>197.24</v>
      </c>
      <c r="I5" s="5" t="str">
        <f t="shared" si="0"/>
        <v>N/A</v>
      </c>
    </row>
    <row r="6" spans="1:9" x14ac:dyDescent="0.2">
      <c r="A6" s="53"/>
      <c r="B6" s="59"/>
      <c r="C6" s="60"/>
      <c r="D6" s="61"/>
      <c r="E6" s="71"/>
      <c r="F6" s="71"/>
      <c r="G6" s="4"/>
      <c r="H6" s="5"/>
      <c r="I6" s="5" t="str">
        <f t="shared" si="0"/>
        <v/>
      </c>
    </row>
    <row r="7" spans="1:9" x14ac:dyDescent="0.2">
      <c r="A7" s="53"/>
      <c r="B7" s="59"/>
      <c r="C7" s="60"/>
      <c r="D7" s="61"/>
      <c r="E7" s="71"/>
      <c r="F7" s="71"/>
      <c r="G7" s="4"/>
      <c r="H7" s="5"/>
      <c r="I7" s="5" t="str">
        <f t="shared" si="0"/>
        <v/>
      </c>
    </row>
    <row r="8" spans="1:9" x14ac:dyDescent="0.2">
      <c r="A8" s="53"/>
      <c r="B8" s="59"/>
      <c r="C8" s="60"/>
      <c r="D8" s="61"/>
      <c r="E8" s="71"/>
      <c r="F8" s="71"/>
      <c r="G8" s="4"/>
      <c r="H8" s="5"/>
      <c r="I8" s="5" t="str">
        <f t="shared" si="0"/>
        <v/>
      </c>
    </row>
    <row r="9" spans="1:9" x14ac:dyDescent="0.2">
      <c r="A9" s="53"/>
      <c r="B9" s="59"/>
      <c r="C9" s="60"/>
      <c r="D9" s="61"/>
      <c r="E9" s="71"/>
      <c r="F9" s="71"/>
      <c r="G9" s="4"/>
      <c r="H9" s="5"/>
      <c r="I9" s="5" t="str">
        <f t="shared" si="0"/>
        <v/>
      </c>
    </row>
    <row r="10" spans="1:9" x14ac:dyDescent="0.2">
      <c r="A10" s="53"/>
      <c r="B10" s="59"/>
      <c r="C10" s="60"/>
      <c r="D10" s="61"/>
      <c r="E10" s="71"/>
      <c r="F10" s="71"/>
      <c r="G10" s="4"/>
      <c r="H10" s="5"/>
      <c r="I10" s="5" t="str">
        <f t="shared" si="0"/>
        <v/>
      </c>
    </row>
    <row r="11" spans="1:9" x14ac:dyDescent="0.2">
      <c r="A11" s="53"/>
      <c r="B11" s="59"/>
      <c r="C11" s="60"/>
      <c r="D11" s="61"/>
      <c r="E11" s="71"/>
      <c r="F11" s="71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71"/>
      <c r="F12" s="71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71"/>
      <c r="F13" s="71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71"/>
      <c r="F14" s="71"/>
      <c r="G14" s="4"/>
      <c r="H14" s="5"/>
      <c r="I14" s="5" t="str">
        <f t="shared" si="0"/>
        <v/>
      </c>
    </row>
    <row r="15" spans="1:9" x14ac:dyDescent="0.2">
      <c r="A15" s="53"/>
      <c r="B15" s="59"/>
      <c r="C15" s="60"/>
      <c r="D15" s="61"/>
      <c r="E15" s="71"/>
      <c r="F15" s="71"/>
      <c r="G15" s="4"/>
      <c r="H15" s="5"/>
      <c r="I15" s="5" t="str">
        <f t="shared" si="0"/>
        <v/>
      </c>
    </row>
    <row r="16" spans="1:9" x14ac:dyDescent="0.2">
      <c r="A16" s="53"/>
      <c r="B16" s="59"/>
      <c r="C16" s="60"/>
      <c r="D16" s="61"/>
      <c r="E16" s="71"/>
      <c r="F16" s="71"/>
      <c r="G16" s="4"/>
      <c r="H16" s="5"/>
      <c r="I16" s="5" t="str">
        <f t="shared" si="0"/>
        <v/>
      </c>
    </row>
    <row r="17" spans="1:9" x14ac:dyDescent="0.2">
      <c r="A17" s="53"/>
      <c r="B17" s="62"/>
      <c r="C17" s="63"/>
      <c r="D17" s="64"/>
      <c r="E17" s="71"/>
      <c r="F17" s="7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25.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3.9905053982338274</v>
      </c>
      <c r="C20" s="18">
        <f>IF(H23&lt;2,"N/A",(B20/D20))</f>
        <v>2.0480234363262535E-2</v>
      </c>
      <c r="D20" s="19">
        <f>AVERAGE(H3:H17)</f>
        <v>194.84666666666666</v>
      </c>
      <c r="E20" s="20" t="str">
        <f>IF(H23&lt;2,"N/A",(IF(C20&lt;=25%,"N/A",AVERAGE(I3:I17))))</f>
        <v>N/A</v>
      </c>
      <c r="F20" s="19">
        <f>MEDIAN(H3:H17)</f>
        <v>197.06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3" t="s">
        <v>32</v>
      </c>
      <c r="C22" s="73"/>
      <c r="D22" s="74">
        <f>IF(C20&lt;=25%,D20,MIN(E20:F20))</f>
        <v>194.84666666666666</v>
      </c>
      <c r="E22" s="74"/>
    </row>
    <row r="23" spans="1:9" x14ac:dyDescent="0.2">
      <c r="B23" s="73" t="s">
        <v>10</v>
      </c>
      <c r="C23" s="73"/>
      <c r="D23" s="74">
        <f>ROUND(D22,2)*F3</f>
        <v>58455</v>
      </c>
      <c r="E23" s="74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78" t="s">
        <v>28</v>
      </c>
      <c r="B26" s="79"/>
      <c r="C26" s="79"/>
      <c r="D26" s="79"/>
      <c r="E26" s="79"/>
      <c r="F26" s="79"/>
      <c r="G26" s="79"/>
      <c r="H26" s="79"/>
      <c r="I26" s="80"/>
    </row>
    <row r="27" spans="1:9" x14ac:dyDescent="0.2">
      <c r="A27" s="65" t="s">
        <v>29</v>
      </c>
      <c r="B27" s="66"/>
      <c r="C27" s="66"/>
      <c r="D27" s="66"/>
      <c r="E27" s="66"/>
      <c r="F27" s="66"/>
      <c r="G27" s="66"/>
      <c r="H27" s="66"/>
      <c r="I27" s="67"/>
    </row>
    <row r="28" spans="1:9" x14ac:dyDescent="0.2">
      <c r="A28" s="65" t="s">
        <v>30</v>
      </c>
      <c r="B28" s="66"/>
      <c r="C28" s="66"/>
      <c r="D28" s="66"/>
      <c r="E28" s="66"/>
      <c r="F28" s="66"/>
      <c r="G28" s="66"/>
      <c r="H28" s="66"/>
      <c r="I28" s="67"/>
    </row>
    <row r="29" spans="1:9" ht="25.5" customHeight="1" x14ac:dyDescent="0.2">
      <c r="A29" s="81" t="s">
        <v>26</v>
      </c>
      <c r="B29" s="82"/>
      <c r="C29" s="82"/>
      <c r="D29" s="82"/>
      <c r="E29" s="82"/>
      <c r="F29" s="82"/>
      <c r="G29" s="82"/>
      <c r="H29" s="82"/>
      <c r="I29" s="83"/>
    </row>
    <row r="30" spans="1:9" x14ac:dyDescent="0.2">
      <c r="A30" s="65" t="s">
        <v>27</v>
      </c>
      <c r="B30" s="66"/>
      <c r="C30" s="66"/>
      <c r="D30" s="66"/>
      <c r="E30" s="66"/>
      <c r="F30" s="66"/>
      <c r="G30" s="66"/>
      <c r="H30" s="66"/>
      <c r="I30" s="67"/>
    </row>
    <row r="31" spans="1:9" x14ac:dyDescent="0.2">
      <c r="A31" s="65" t="s">
        <v>31</v>
      </c>
      <c r="B31" s="66"/>
      <c r="C31" s="66"/>
      <c r="D31" s="66"/>
      <c r="E31" s="66"/>
      <c r="F31" s="66"/>
      <c r="G31" s="66"/>
      <c r="H31" s="66"/>
      <c r="I31" s="67"/>
    </row>
    <row r="32" spans="1:9" ht="25.5" customHeight="1" x14ac:dyDescent="0.2">
      <c r="A32" s="75" t="s">
        <v>33</v>
      </c>
      <c r="B32" s="76"/>
      <c r="C32" s="76"/>
      <c r="D32" s="76"/>
      <c r="E32" s="76"/>
      <c r="F32" s="76"/>
      <c r="G32" s="76"/>
      <c r="H32" s="76"/>
      <c r="I32" s="7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5" sqref="G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53.140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68" t="s">
        <v>24</v>
      </c>
      <c r="B1" s="69"/>
      <c r="C1" s="69"/>
      <c r="D1" s="69"/>
      <c r="E1" s="69"/>
      <c r="F1" s="69"/>
      <c r="G1" s="69"/>
      <c r="H1" s="69"/>
      <c r="I1" s="70"/>
    </row>
    <row r="2" spans="1:9" x14ac:dyDescent="0.2">
      <c r="A2" s="53" t="s">
        <v>48</v>
      </c>
      <c r="B2" s="53" t="s">
        <v>50</v>
      </c>
      <c r="C2" s="54"/>
      <c r="D2" s="55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53"/>
      <c r="B3" s="56" t="s">
        <v>71</v>
      </c>
      <c r="C3" s="57"/>
      <c r="D3" s="58"/>
      <c r="E3" s="71" t="s">
        <v>9</v>
      </c>
      <c r="F3" s="84">
        <v>250</v>
      </c>
      <c r="G3" s="17" t="s">
        <v>100</v>
      </c>
      <c r="H3" s="5">
        <v>50.29</v>
      </c>
      <c r="I3" s="5" t="str">
        <f>IF(H3="","",(IF($C$20&lt;25%,"N/A",IF(H3&lt;=($D$20+$B$20),H3,"Descartado"))))</f>
        <v>N/A</v>
      </c>
    </row>
    <row r="4" spans="1:9" x14ac:dyDescent="0.2">
      <c r="A4" s="53"/>
      <c r="B4" s="59"/>
      <c r="C4" s="60"/>
      <c r="D4" s="61"/>
      <c r="E4" s="71"/>
      <c r="F4" s="71"/>
      <c r="G4" s="17" t="s">
        <v>108</v>
      </c>
      <c r="H4" s="5">
        <v>64.900000000000006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3"/>
      <c r="B5" s="59"/>
      <c r="C5" s="60"/>
      <c r="D5" s="61"/>
      <c r="E5" s="71"/>
      <c r="F5" s="71"/>
      <c r="G5" s="17" t="s">
        <v>109</v>
      </c>
      <c r="H5" s="5">
        <v>52.99</v>
      </c>
      <c r="I5" s="5" t="str">
        <f t="shared" si="0"/>
        <v>N/A</v>
      </c>
    </row>
    <row r="6" spans="1:9" x14ac:dyDescent="0.2">
      <c r="A6" s="53"/>
      <c r="B6" s="59"/>
      <c r="C6" s="60"/>
      <c r="D6" s="61"/>
      <c r="E6" s="71"/>
      <c r="F6" s="71"/>
      <c r="G6" s="4"/>
      <c r="H6" s="5"/>
      <c r="I6" s="5" t="str">
        <f t="shared" si="0"/>
        <v/>
      </c>
    </row>
    <row r="7" spans="1:9" x14ac:dyDescent="0.2">
      <c r="A7" s="53"/>
      <c r="B7" s="59"/>
      <c r="C7" s="60"/>
      <c r="D7" s="61"/>
      <c r="E7" s="71"/>
      <c r="F7" s="71"/>
      <c r="G7" s="4"/>
      <c r="H7" s="5"/>
      <c r="I7" s="5" t="str">
        <f t="shared" si="0"/>
        <v/>
      </c>
    </row>
    <row r="8" spans="1:9" x14ac:dyDescent="0.2">
      <c r="A8" s="53"/>
      <c r="B8" s="59"/>
      <c r="C8" s="60"/>
      <c r="D8" s="61"/>
      <c r="E8" s="71"/>
      <c r="F8" s="71"/>
      <c r="G8" s="4"/>
      <c r="H8" s="5"/>
      <c r="I8" s="5" t="str">
        <f t="shared" si="0"/>
        <v/>
      </c>
    </row>
    <row r="9" spans="1:9" x14ac:dyDescent="0.2">
      <c r="A9" s="53"/>
      <c r="B9" s="59"/>
      <c r="C9" s="60"/>
      <c r="D9" s="61"/>
      <c r="E9" s="71"/>
      <c r="F9" s="71"/>
      <c r="G9" s="4"/>
      <c r="H9" s="5"/>
      <c r="I9" s="5" t="str">
        <f t="shared" si="0"/>
        <v/>
      </c>
    </row>
    <row r="10" spans="1:9" x14ac:dyDescent="0.2">
      <c r="A10" s="53"/>
      <c r="B10" s="59"/>
      <c r="C10" s="60"/>
      <c r="D10" s="61"/>
      <c r="E10" s="71"/>
      <c r="F10" s="71"/>
      <c r="G10" s="4"/>
      <c r="H10" s="5"/>
      <c r="I10" s="5" t="str">
        <f t="shared" si="0"/>
        <v/>
      </c>
    </row>
    <row r="11" spans="1:9" x14ac:dyDescent="0.2">
      <c r="A11" s="53"/>
      <c r="B11" s="59"/>
      <c r="C11" s="60"/>
      <c r="D11" s="61"/>
      <c r="E11" s="71"/>
      <c r="F11" s="71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71"/>
      <c r="F12" s="71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71"/>
      <c r="F13" s="71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71"/>
      <c r="F14" s="71"/>
      <c r="G14" s="4"/>
      <c r="H14" s="5"/>
      <c r="I14" s="5" t="str">
        <f t="shared" si="0"/>
        <v/>
      </c>
    </row>
    <row r="15" spans="1:9" x14ac:dyDescent="0.2">
      <c r="A15" s="53"/>
      <c r="B15" s="59"/>
      <c r="C15" s="60"/>
      <c r="D15" s="61"/>
      <c r="E15" s="71"/>
      <c r="F15" s="71"/>
      <c r="G15" s="4"/>
      <c r="H15" s="5"/>
      <c r="I15" s="5" t="str">
        <f t="shared" si="0"/>
        <v/>
      </c>
    </row>
    <row r="16" spans="1:9" x14ac:dyDescent="0.2">
      <c r="A16" s="53"/>
      <c r="B16" s="59"/>
      <c r="C16" s="60"/>
      <c r="D16" s="61"/>
      <c r="E16" s="71"/>
      <c r="F16" s="71"/>
      <c r="G16" s="4"/>
      <c r="H16" s="5"/>
      <c r="I16" s="5" t="str">
        <f t="shared" si="0"/>
        <v/>
      </c>
    </row>
    <row r="17" spans="1:9" x14ac:dyDescent="0.2">
      <c r="A17" s="53"/>
      <c r="B17" s="62"/>
      <c r="C17" s="63"/>
      <c r="D17" s="64"/>
      <c r="E17" s="71"/>
      <c r="F17" s="7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7.7737828629310259</v>
      </c>
      <c r="C20" s="18">
        <f>IF(H23&lt;2,"N/A",(B20/D20))</f>
        <v>0.13866897721960444</v>
      </c>
      <c r="D20" s="19">
        <f>AVERAGE(H3:H17)</f>
        <v>56.06</v>
      </c>
      <c r="E20" s="20" t="str">
        <f>IF(H23&lt;2,"N/A",(IF(C20&lt;=25%,"N/A",AVERAGE(I3:I17))))</f>
        <v>N/A</v>
      </c>
      <c r="F20" s="19">
        <f>MEDIAN(H3:H17)</f>
        <v>52.99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3" t="s">
        <v>32</v>
      </c>
      <c r="C22" s="73"/>
      <c r="D22" s="74">
        <f>IF(C20&lt;=25%,D20,MIN(E20:F20))</f>
        <v>56.06</v>
      </c>
      <c r="E22" s="74"/>
    </row>
    <row r="23" spans="1:9" x14ac:dyDescent="0.2">
      <c r="B23" s="73" t="s">
        <v>10</v>
      </c>
      <c r="C23" s="73"/>
      <c r="D23" s="74">
        <f>ROUND(D22,2)*F3</f>
        <v>14015</v>
      </c>
      <c r="E23" s="74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78" t="s">
        <v>28</v>
      </c>
      <c r="B26" s="79"/>
      <c r="C26" s="79"/>
      <c r="D26" s="79"/>
      <c r="E26" s="79"/>
      <c r="F26" s="79"/>
      <c r="G26" s="79"/>
      <c r="H26" s="79"/>
      <c r="I26" s="80"/>
    </row>
    <row r="27" spans="1:9" x14ac:dyDescent="0.2">
      <c r="A27" s="65" t="s">
        <v>29</v>
      </c>
      <c r="B27" s="66"/>
      <c r="C27" s="66"/>
      <c r="D27" s="66"/>
      <c r="E27" s="66"/>
      <c r="F27" s="66"/>
      <c r="G27" s="66"/>
      <c r="H27" s="66"/>
      <c r="I27" s="67"/>
    </row>
    <row r="28" spans="1:9" x14ac:dyDescent="0.2">
      <c r="A28" s="65" t="s">
        <v>30</v>
      </c>
      <c r="B28" s="66"/>
      <c r="C28" s="66"/>
      <c r="D28" s="66"/>
      <c r="E28" s="66"/>
      <c r="F28" s="66"/>
      <c r="G28" s="66"/>
      <c r="H28" s="66"/>
      <c r="I28" s="67"/>
    </row>
    <row r="29" spans="1:9" ht="25.5" customHeight="1" x14ac:dyDescent="0.2">
      <c r="A29" s="81" t="s">
        <v>26</v>
      </c>
      <c r="B29" s="82"/>
      <c r="C29" s="82"/>
      <c r="D29" s="82"/>
      <c r="E29" s="82"/>
      <c r="F29" s="82"/>
      <c r="G29" s="82"/>
      <c r="H29" s="82"/>
      <c r="I29" s="83"/>
    </row>
    <row r="30" spans="1:9" x14ac:dyDescent="0.2">
      <c r="A30" s="65" t="s">
        <v>27</v>
      </c>
      <c r="B30" s="66"/>
      <c r="C30" s="66"/>
      <c r="D30" s="66"/>
      <c r="E30" s="66"/>
      <c r="F30" s="66"/>
      <c r="G30" s="66"/>
      <c r="H30" s="66"/>
      <c r="I30" s="67"/>
    </row>
    <row r="31" spans="1:9" x14ac:dyDescent="0.2">
      <c r="A31" s="65" t="s">
        <v>31</v>
      </c>
      <c r="B31" s="66"/>
      <c r="C31" s="66"/>
      <c r="D31" s="66"/>
      <c r="E31" s="66"/>
      <c r="F31" s="66"/>
      <c r="G31" s="66"/>
      <c r="H31" s="66"/>
      <c r="I31" s="67"/>
    </row>
    <row r="32" spans="1:9" ht="25.5" customHeight="1" x14ac:dyDescent="0.2">
      <c r="A32" s="75" t="s">
        <v>33</v>
      </c>
      <c r="B32" s="76"/>
      <c r="C32" s="76"/>
      <c r="D32" s="76"/>
      <c r="E32" s="76"/>
      <c r="F32" s="76"/>
      <c r="G32" s="76"/>
      <c r="H32" s="76"/>
      <c r="I32" s="7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opLeftCell="A3" zoomScaleNormal="100" zoomScaleSheetLayoutView="100" workbookViewId="0">
      <selection activeCell="H6" sqref="H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42.425781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8" t="s">
        <v>24</v>
      </c>
      <c r="B1" s="69"/>
      <c r="C1" s="69"/>
      <c r="D1" s="69"/>
      <c r="E1" s="69"/>
      <c r="F1" s="69"/>
      <c r="G1" s="69"/>
      <c r="H1" s="69"/>
      <c r="I1" s="70"/>
    </row>
    <row r="2" spans="1:9" x14ac:dyDescent="0.2">
      <c r="A2" s="53" t="s">
        <v>11</v>
      </c>
      <c r="B2" s="53" t="s">
        <v>50</v>
      </c>
      <c r="C2" s="54"/>
      <c r="D2" s="55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53"/>
      <c r="B3" s="56" t="s">
        <v>52</v>
      </c>
      <c r="C3" s="57"/>
      <c r="D3" s="58"/>
      <c r="E3" s="71" t="s">
        <v>53</v>
      </c>
      <c r="F3" s="72">
        <v>10000</v>
      </c>
      <c r="G3" s="17" t="s">
        <v>73</v>
      </c>
      <c r="H3" s="5">
        <v>2.34</v>
      </c>
      <c r="I3" s="5" t="str">
        <f>IF(H3="","",(IF($C$20&lt;25%,"N/A",IF(H3&lt;=($D$20+$B$20),H3,"Descartado"))))</f>
        <v>N/A</v>
      </c>
    </row>
    <row r="4" spans="1:9" x14ac:dyDescent="0.2">
      <c r="A4" s="53"/>
      <c r="B4" s="59"/>
      <c r="C4" s="60"/>
      <c r="D4" s="61"/>
      <c r="E4" s="71"/>
      <c r="F4" s="71"/>
      <c r="G4" s="17" t="s">
        <v>74</v>
      </c>
      <c r="H4" s="5">
        <v>2.29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3"/>
      <c r="B5" s="59"/>
      <c r="C5" s="60"/>
      <c r="D5" s="61"/>
      <c r="E5" s="71"/>
      <c r="F5" s="71"/>
      <c r="G5" s="17" t="s">
        <v>75</v>
      </c>
      <c r="H5" s="5">
        <v>2.36</v>
      </c>
      <c r="I5" s="5" t="str">
        <f t="shared" si="0"/>
        <v>N/A</v>
      </c>
    </row>
    <row r="6" spans="1:9" x14ac:dyDescent="0.2">
      <c r="A6" s="53"/>
      <c r="B6" s="59"/>
      <c r="C6" s="60"/>
      <c r="D6" s="61"/>
      <c r="E6" s="71"/>
      <c r="F6" s="71"/>
      <c r="G6" s="4"/>
      <c r="H6" s="5"/>
      <c r="I6" s="5" t="str">
        <f t="shared" si="0"/>
        <v/>
      </c>
    </row>
    <row r="7" spans="1:9" x14ac:dyDescent="0.2">
      <c r="A7" s="53"/>
      <c r="B7" s="59"/>
      <c r="C7" s="60"/>
      <c r="D7" s="61"/>
      <c r="E7" s="71"/>
      <c r="F7" s="71"/>
      <c r="G7" s="4"/>
      <c r="H7" s="5"/>
      <c r="I7" s="5" t="str">
        <f t="shared" si="0"/>
        <v/>
      </c>
    </row>
    <row r="8" spans="1:9" x14ac:dyDescent="0.2">
      <c r="A8" s="53"/>
      <c r="B8" s="59"/>
      <c r="C8" s="60"/>
      <c r="D8" s="61"/>
      <c r="E8" s="71"/>
      <c r="F8" s="71"/>
      <c r="G8" s="4"/>
      <c r="H8" s="5"/>
      <c r="I8" s="5" t="str">
        <f t="shared" si="0"/>
        <v/>
      </c>
    </row>
    <row r="9" spans="1:9" x14ac:dyDescent="0.2">
      <c r="A9" s="53"/>
      <c r="B9" s="59"/>
      <c r="C9" s="60"/>
      <c r="D9" s="61"/>
      <c r="E9" s="71"/>
      <c r="F9" s="71"/>
      <c r="G9" s="4"/>
      <c r="H9" s="5"/>
      <c r="I9" s="5" t="str">
        <f t="shared" si="0"/>
        <v/>
      </c>
    </row>
    <row r="10" spans="1:9" x14ac:dyDescent="0.2">
      <c r="A10" s="53"/>
      <c r="B10" s="59"/>
      <c r="C10" s="60"/>
      <c r="D10" s="61"/>
      <c r="E10" s="71"/>
      <c r="F10" s="71"/>
      <c r="G10" s="4"/>
      <c r="H10" s="5"/>
      <c r="I10" s="5" t="str">
        <f t="shared" si="0"/>
        <v/>
      </c>
    </row>
    <row r="11" spans="1:9" x14ac:dyDescent="0.2">
      <c r="A11" s="53"/>
      <c r="B11" s="59"/>
      <c r="C11" s="60"/>
      <c r="D11" s="61"/>
      <c r="E11" s="71"/>
      <c r="F11" s="71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71"/>
      <c r="F12" s="71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71"/>
      <c r="F13" s="71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71"/>
      <c r="F14" s="71"/>
      <c r="G14" s="4"/>
      <c r="H14" s="5"/>
      <c r="I14" s="5" t="str">
        <f t="shared" si="0"/>
        <v/>
      </c>
    </row>
    <row r="15" spans="1:9" x14ac:dyDescent="0.2">
      <c r="A15" s="53"/>
      <c r="B15" s="59"/>
      <c r="C15" s="60"/>
      <c r="D15" s="61"/>
      <c r="E15" s="71"/>
      <c r="F15" s="71"/>
      <c r="G15" s="4"/>
      <c r="H15" s="5"/>
      <c r="I15" s="5" t="str">
        <f t="shared" si="0"/>
        <v/>
      </c>
    </row>
    <row r="16" spans="1:9" x14ac:dyDescent="0.2">
      <c r="A16" s="53"/>
      <c r="B16" s="59"/>
      <c r="C16" s="60"/>
      <c r="D16" s="61"/>
      <c r="E16" s="71"/>
      <c r="F16" s="71"/>
      <c r="G16" s="4"/>
      <c r="H16" s="5"/>
      <c r="I16" s="5" t="str">
        <f t="shared" si="0"/>
        <v/>
      </c>
    </row>
    <row r="17" spans="1:9" x14ac:dyDescent="0.2">
      <c r="A17" s="53"/>
      <c r="B17" s="62"/>
      <c r="C17" s="63"/>
      <c r="D17" s="64"/>
      <c r="E17" s="71"/>
      <c r="F17" s="7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3.60555127546398E-2</v>
      </c>
      <c r="C20" s="18">
        <f>IF(H23&lt;2,"N/A",(B20/D20))</f>
        <v>1.5474468993407639E-2</v>
      </c>
      <c r="D20" s="19">
        <f>AVERAGE(H3:H17)</f>
        <v>2.33</v>
      </c>
      <c r="E20" s="20" t="str">
        <f>IF(H23&lt;2,"N/A",(IF(C20&lt;=25%,"N/A",AVERAGE(I3:I17))))</f>
        <v>N/A</v>
      </c>
      <c r="F20" s="19">
        <f>MEDIAN(H3:H17)</f>
        <v>2.34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3" t="s">
        <v>32</v>
      </c>
      <c r="C22" s="73"/>
      <c r="D22" s="74">
        <f>IF(C20&lt;=25%,D20,MIN(E20:F20))</f>
        <v>2.33</v>
      </c>
      <c r="E22" s="74"/>
    </row>
    <row r="23" spans="1:9" x14ac:dyDescent="0.2">
      <c r="B23" s="73" t="s">
        <v>10</v>
      </c>
      <c r="C23" s="73"/>
      <c r="D23" s="74">
        <f>ROUND(D22,2)*F3</f>
        <v>23300</v>
      </c>
      <c r="E23" s="74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78" t="s">
        <v>28</v>
      </c>
      <c r="B26" s="79"/>
      <c r="C26" s="79"/>
      <c r="D26" s="79"/>
      <c r="E26" s="79"/>
      <c r="F26" s="79"/>
      <c r="G26" s="79"/>
      <c r="H26" s="79"/>
      <c r="I26" s="80"/>
    </row>
    <row r="27" spans="1:9" x14ac:dyDescent="0.2">
      <c r="A27" s="65" t="s">
        <v>29</v>
      </c>
      <c r="B27" s="66"/>
      <c r="C27" s="66"/>
      <c r="D27" s="66"/>
      <c r="E27" s="66"/>
      <c r="F27" s="66"/>
      <c r="G27" s="66"/>
      <c r="H27" s="66"/>
      <c r="I27" s="67"/>
    </row>
    <row r="28" spans="1:9" x14ac:dyDescent="0.2">
      <c r="A28" s="65" t="s">
        <v>30</v>
      </c>
      <c r="B28" s="66"/>
      <c r="C28" s="66"/>
      <c r="D28" s="66"/>
      <c r="E28" s="66"/>
      <c r="F28" s="66"/>
      <c r="G28" s="66"/>
      <c r="H28" s="66"/>
      <c r="I28" s="67"/>
    </row>
    <row r="29" spans="1:9" ht="25.5" customHeight="1" x14ac:dyDescent="0.2">
      <c r="A29" s="81" t="s">
        <v>26</v>
      </c>
      <c r="B29" s="82"/>
      <c r="C29" s="82"/>
      <c r="D29" s="82"/>
      <c r="E29" s="82"/>
      <c r="F29" s="82"/>
      <c r="G29" s="82"/>
      <c r="H29" s="82"/>
      <c r="I29" s="83"/>
    </row>
    <row r="30" spans="1:9" x14ac:dyDescent="0.2">
      <c r="A30" s="65" t="s">
        <v>27</v>
      </c>
      <c r="B30" s="66"/>
      <c r="C30" s="66"/>
      <c r="D30" s="66"/>
      <c r="E30" s="66"/>
      <c r="F30" s="66"/>
      <c r="G30" s="66"/>
      <c r="H30" s="66"/>
      <c r="I30" s="67"/>
    </row>
    <row r="31" spans="1:9" x14ac:dyDescent="0.2">
      <c r="A31" s="65" t="s">
        <v>31</v>
      </c>
      <c r="B31" s="66"/>
      <c r="C31" s="66"/>
      <c r="D31" s="66"/>
      <c r="E31" s="66"/>
      <c r="F31" s="66"/>
      <c r="G31" s="66"/>
      <c r="H31" s="66"/>
      <c r="I31" s="67"/>
    </row>
    <row r="32" spans="1:9" ht="25.5" customHeight="1" x14ac:dyDescent="0.2">
      <c r="A32" s="75" t="s">
        <v>33</v>
      </c>
      <c r="B32" s="76"/>
      <c r="C32" s="76"/>
      <c r="D32" s="76"/>
      <c r="E32" s="76"/>
      <c r="F32" s="76"/>
      <c r="G32" s="76"/>
      <c r="H32" s="76"/>
      <c r="I32" s="7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8" t="s">
        <v>24</v>
      </c>
      <c r="B1" s="69"/>
      <c r="C1" s="69"/>
      <c r="D1" s="69"/>
      <c r="E1" s="69"/>
      <c r="F1" s="69"/>
      <c r="G1" s="69"/>
      <c r="H1" s="69"/>
      <c r="I1" s="70"/>
    </row>
    <row r="2" spans="1:9" x14ac:dyDescent="0.2">
      <c r="A2" s="53" t="s">
        <v>49</v>
      </c>
      <c r="B2" s="53" t="s">
        <v>50</v>
      </c>
      <c r="C2" s="54"/>
      <c r="D2" s="55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53"/>
      <c r="B3" s="56" t="s">
        <v>72</v>
      </c>
      <c r="C3" s="57"/>
      <c r="D3" s="58"/>
      <c r="E3" s="71" t="s">
        <v>9</v>
      </c>
      <c r="F3" s="72">
        <v>60000</v>
      </c>
      <c r="G3" s="17" t="s">
        <v>102</v>
      </c>
      <c r="H3" s="5">
        <v>1.99</v>
      </c>
      <c r="I3" s="5" t="str">
        <f>IF(H3="","",(IF($C$20&lt;25%,"N/A",IF(H3&lt;=($D$20+$B$20),H3,"Descartado"))))</f>
        <v>Descartado</v>
      </c>
    </row>
    <row r="4" spans="1:9" x14ac:dyDescent="0.2">
      <c r="A4" s="53"/>
      <c r="B4" s="59"/>
      <c r="C4" s="60"/>
      <c r="D4" s="61"/>
      <c r="E4" s="71"/>
      <c r="F4" s="71"/>
      <c r="G4" s="17" t="s">
        <v>87</v>
      </c>
      <c r="H4" s="5">
        <v>0.92</v>
      </c>
      <c r="I4" s="5">
        <f t="shared" ref="I4:I17" si="0">IF(H4="","",(IF($C$20&lt;25%,"N/A",IF(H4&lt;=($D$20+$B$20),H4,"Descartado"))))</f>
        <v>0.92</v>
      </c>
    </row>
    <row r="5" spans="1:9" x14ac:dyDescent="0.2">
      <c r="A5" s="53"/>
      <c r="B5" s="59"/>
      <c r="C5" s="60"/>
      <c r="D5" s="61"/>
      <c r="E5" s="71"/>
      <c r="F5" s="71"/>
      <c r="G5" s="17" t="s">
        <v>76</v>
      </c>
      <c r="H5" s="5">
        <v>0.93</v>
      </c>
      <c r="I5" s="5">
        <f t="shared" si="0"/>
        <v>0.93</v>
      </c>
    </row>
    <row r="6" spans="1:9" x14ac:dyDescent="0.2">
      <c r="A6" s="53"/>
      <c r="B6" s="59"/>
      <c r="C6" s="60"/>
      <c r="D6" s="61"/>
      <c r="E6" s="71"/>
      <c r="F6" s="71"/>
      <c r="G6" s="4"/>
      <c r="H6" s="5"/>
      <c r="I6" s="5" t="str">
        <f t="shared" si="0"/>
        <v/>
      </c>
    </row>
    <row r="7" spans="1:9" x14ac:dyDescent="0.2">
      <c r="A7" s="53"/>
      <c r="B7" s="59"/>
      <c r="C7" s="60"/>
      <c r="D7" s="61"/>
      <c r="E7" s="71"/>
      <c r="F7" s="71"/>
      <c r="G7" s="4"/>
      <c r="H7" s="5"/>
      <c r="I7" s="5" t="str">
        <f t="shared" si="0"/>
        <v/>
      </c>
    </row>
    <row r="8" spans="1:9" x14ac:dyDescent="0.2">
      <c r="A8" s="53"/>
      <c r="B8" s="59"/>
      <c r="C8" s="60"/>
      <c r="D8" s="61"/>
      <c r="E8" s="71"/>
      <c r="F8" s="71"/>
      <c r="G8" s="4"/>
      <c r="H8" s="5"/>
      <c r="I8" s="5" t="str">
        <f t="shared" si="0"/>
        <v/>
      </c>
    </row>
    <row r="9" spans="1:9" x14ac:dyDescent="0.2">
      <c r="A9" s="53"/>
      <c r="B9" s="59"/>
      <c r="C9" s="60"/>
      <c r="D9" s="61"/>
      <c r="E9" s="71"/>
      <c r="F9" s="71"/>
      <c r="G9" s="4"/>
      <c r="H9" s="5"/>
      <c r="I9" s="5" t="str">
        <f t="shared" si="0"/>
        <v/>
      </c>
    </row>
    <row r="10" spans="1:9" x14ac:dyDescent="0.2">
      <c r="A10" s="53"/>
      <c r="B10" s="59"/>
      <c r="C10" s="60"/>
      <c r="D10" s="61"/>
      <c r="E10" s="71"/>
      <c r="F10" s="71"/>
      <c r="G10" s="4"/>
      <c r="H10" s="5"/>
      <c r="I10" s="5" t="str">
        <f t="shared" si="0"/>
        <v/>
      </c>
    </row>
    <row r="11" spans="1:9" x14ac:dyDescent="0.2">
      <c r="A11" s="53"/>
      <c r="B11" s="59"/>
      <c r="C11" s="60"/>
      <c r="D11" s="61"/>
      <c r="E11" s="71"/>
      <c r="F11" s="71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71"/>
      <c r="F12" s="71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71"/>
      <c r="F13" s="71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71"/>
      <c r="F14" s="71"/>
      <c r="G14" s="4"/>
      <c r="H14" s="5"/>
      <c r="I14" s="5" t="str">
        <f t="shared" si="0"/>
        <v/>
      </c>
    </row>
    <row r="15" spans="1:9" x14ac:dyDescent="0.2">
      <c r="A15" s="53"/>
      <c r="B15" s="59"/>
      <c r="C15" s="60"/>
      <c r="D15" s="61"/>
      <c r="E15" s="71"/>
      <c r="F15" s="71"/>
      <c r="G15" s="4"/>
      <c r="H15" s="5"/>
      <c r="I15" s="5" t="str">
        <f t="shared" si="0"/>
        <v/>
      </c>
    </row>
    <row r="16" spans="1:9" x14ac:dyDescent="0.2">
      <c r="A16" s="53"/>
      <c r="B16" s="59"/>
      <c r="C16" s="60"/>
      <c r="D16" s="61"/>
      <c r="E16" s="71"/>
      <c r="F16" s="71"/>
      <c r="G16" s="4"/>
      <c r="H16" s="5"/>
      <c r="I16" s="5" t="str">
        <f t="shared" si="0"/>
        <v/>
      </c>
    </row>
    <row r="17" spans="1:9" x14ac:dyDescent="0.2">
      <c r="A17" s="53"/>
      <c r="B17" s="62"/>
      <c r="C17" s="63"/>
      <c r="D17" s="64"/>
      <c r="E17" s="71"/>
      <c r="F17" s="7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0.61489836558572786</v>
      </c>
      <c r="C20" s="18">
        <f>IF(H23&lt;2,"N/A",(B20/D20))</f>
        <v>0.48038934811384987</v>
      </c>
      <c r="D20" s="19">
        <f>AVERAGE(H3:H17)</f>
        <v>1.28</v>
      </c>
      <c r="E20" s="20">
        <f>IF(H23&lt;2,"N/A",(IF(C20&lt;=25%,"N/A",AVERAGE(I3:I17))))</f>
        <v>0.92500000000000004</v>
      </c>
      <c r="F20" s="19">
        <f>MEDIAN(H3:H17)</f>
        <v>0.93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3" t="s">
        <v>32</v>
      </c>
      <c r="C22" s="73"/>
      <c r="D22" s="74">
        <f>IF(C20&lt;=25%,D20,MIN(E20:F20))</f>
        <v>0.92500000000000004</v>
      </c>
      <c r="E22" s="74"/>
    </row>
    <row r="23" spans="1:9" x14ac:dyDescent="0.2">
      <c r="B23" s="73" t="s">
        <v>10</v>
      </c>
      <c r="C23" s="73"/>
      <c r="D23" s="74">
        <f>ROUND(D22,2)*F3</f>
        <v>55800</v>
      </c>
      <c r="E23" s="74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78" t="s">
        <v>28</v>
      </c>
      <c r="B26" s="79"/>
      <c r="C26" s="79"/>
      <c r="D26" s="79"/>
      <c r="E26" s="79"/>
      <c r="F26" s="79"/>
      <c r="G26" s="79"/>
      <c r="H26" s="79"/>
      <c r="I26" s="80"/>
    </row>
    <row r="27" spans="1:9" x14ac:dyDescent="0.2">
      <c r="A27" s="65" t="s">
        <v>29</v>
      </c>
      <c r="B27" s="66"/>
      <c r="C27" s="66"/>
      <c r="D27" s="66"/>
      <c r="E27" s="66"/>
      <c r="F27" s="66"/>
      <c r="G27" s="66"/>
      <c r="H27" s="66"/>
      <c r="I27" s="67"/>
    </row>
    <row r="28" spans="1:9" x14ac:dyDescent="0.2">
      <c r="A28" s="65" t="s">
        <v>30</v>
      </c>
      <c r="B28" s="66"/>
      <c r="C28" s="66"/>
      <c r="D28" s="66"/>
      <c r="E28" s="66"/>
      <c r="F28" s="66"/>
      <c r="G28" s="66"/>
      <c r="H28" s="66"/>
      <c r="I28" s="67"/>
    </row>
    <row r="29" spans="1:9" ht="25.5" customHeight="1" x14ac:dyDescent="0.2">
      <c r="A29" s="81" t="s">
        <v>26</v>
      </c>
      <c r="B29" s="82"/>
      <c r="C29" s="82"/>
      <c r="D29" s="82"/>
      <c r="E29" s="82"/>
      <c r="F29" s="82"/>
      <c r="G29" s="82"/>
      <c r="H29" s="82"/>
      <c r="I29" s="83"/>
    </row>
    <row r="30" spans="1:9" x14ac:dyDescent="0.2">
      <c r="A30" s="65" t="s">
        <v>27</v>
      </c>
      <c r="B30" s="66"/>
      <c r="C30" s="66"/>
      <c r="D30" s="66"/>
      <c r="E30" s="66"/>
      <c r="F30" s="66"/>
      <c r="G30" s="66"/>
      <c r="H30" s="66"/>
      <c r="I30" s="67"/>
    </row>
    <row r="31" spans="1:9" x14ac:dyDescent="0.2">
      <c r="A31" s="65" t="s">
        <v>31</v>
      </c>
      <c r="B31" s="66"/>
      <c r="C31" s="66"/>
      <c r="D31" s="66"/>
      <c r="E31" s="66"/>
      <c r="F31" s="66"/>
      <c r="G31" s="66"/>
      <c r="H31" s="66"/>
      <c r="I31" s="67"/>
    </row>
    <row r="32" spans="1:9" ht="25.5" customHeight="1" x14ac:dyDescent="0.2">
      <c r="A32" s="75" t="s">
        <v>33</v>
      </c>
      <c r="B32" s="76"/>
      <c r="C32" s="76"/>
      <c r="D32" s="76"/>
      <c r="E32" s="76"/>
      <c r="F32" s="76"/>
      <c r="G32" s="76"/>
      <c r="H32" s="76"/>
      <c r="I32" s="7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B3" sqref="B3:D1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5" width="10.28515625" style="1" bestFit="1" customWidth="1"/>
    <col min="6" max="6" width="8.5703125" style="1" bestFit="1" customWidth="1"/>
    <col min="7" max="7" width="42.425781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8" t="s">
        <v>24</v>
      </c>
      <c r="B1" s="69"/>
      <c r="C1" s="69"/>
      <c r="D1" s="69"/>
      <c r="E1" s="69"/>
      <c r="F1" s="69"/>
      <c r="G1" s="69"/>
      <c r="H1" s="69"/>
      <c r="I1" s="70"/>
    </row>
    <row r="2" spans="1:9" x14ac:dyDescent="0.2">
      <c r="A2" s="53" t="s">
        <v>107</v>
      </c>
      <c r="B2" s="53" t="s">
        <v>50</v>
      </c>
      <c r="C2" s="54"/>
      <c r="D2" s="55"/>
      <c r="E2" s="52" t="s">
        <v>1</v>
      </c>
      <c r="F2" s="52" t="s">
        <v>2</v>
      </c>
      <c r="G2" s="52" t="s">
        <v>3</v>
      </c>
      <c r="H2" s="3" t="s">
        <v>4</v>
      </c>
      <c r="I2" s="26" t="s">
        <v>22</v>
      </c>
    </row>
    <row r="3" spans="1:9" ht="12.75" customHeight="1" x14ac:dyDescent="0.2">
      <c r="A3" s="53"/>
      <c r="B3" s="56" t="s">
        <v>51</v>
      </c>
      <c r="C3" s="57"/>
      <c r="D3" s="58"/>
      <c r="E3" s="71" t="s">
        <v>53</v>
      </c>
      <c r="F3" s="72">
        <v>22500</v>
      </c>
      <c r="G3" s="17" t="s">
        <v>73</v>
      </c>
      <c r="H3" s="42">
        <v>3.8</v>
      </c>
      <c r="I3" s="5" t="str">
        <f>IF(H3="","",(IF($C$20&lt;25%,"N/A",IF(H3&lt;=($D$20+$B$20),H3,"Descartado"))))</f>
        <v>N/A</v>
      </c>
    </row>
    <row r="4" spans="1:9" ht="12.75" customHeight="1" x14ac:dyDescent="0.2">
      <c r="A4" s="53"/>
      <c r="B4" s="59"/>
      <c r="C4" s="60"/>
      <c r="D4" s="61"/>
      <c r="E4" s="71"/>
      <c r="F4" s="71"/>
      <c r="G4" s="17" t="s">
        <v>74</v>
      </c>
      <c r="H4" s="42">
        <v>3.79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3"/>
      <c r="B5" s="59"/>
      <c r="C5" s="60"/>
      <c r="D5" s="61"/>
      <c r="E5" s="71"/>
      <c r="F5" s="71"/>
      <c r="G5" s="17" t="s">
        <v>75</v>
      </c>
      <c r="H5" s="42">
        <v>3.78</v>
      </c>
      <c r="I5" s="5" t="str">
        <f t="shared" si="0"/>
        <v>N/A</v>
      </c>
    </row>
    <row r="6" spans="1:9" x14ac:dyDescent="0.2">
      <c r="A6" s="53"/>
      <c r="B6" s="59"/>
      <c r="C6" s="60"/>
      <c r="D6" s="61"/>
      <c r="E6" s="71"/>
      <c r="F6" s="71"/>
      <c r="G6" s="4"/>
      <c r="H6" s="5"/>
      <c r="I6" s="5" t="str">
        <f t="shared" si="0"/>
        <v/>
      </c>
    </row>
    <row r="7" spans="1:9" x14ac:dyDescent="0.2">
      <c r="A7" s="53"/>
      <c r="B7" s="59"/>
      <c r="C7" s="60"/>
      <c r="D7" s="61"/>
      <c r="E7" s="71"/>
      <c r="F7" s="71"/>
      <c r="G7" s="4"/>
      <c r="H7" s="5"/>
      <c r="I7" s="5" t="str">
        <f t="shared" si="0"/>
        <v/>
      </c>
    </row>
    <row r="8" spans="1:9" x14ac:dyDescent="0.2">
      <c r="A8" s="53"/>
      <c r="B8" s="59"/>
      <c r="C8" s="60"/>
      <c r="D8" s="61"/>
      <c r="E8" s="71"/>
      <c r="F8" s="71"/>
      <c r="G8" s="4"/>
      <c r="H8" s="5"/>
      <c r="I8" s="5" t="str">
        <f t="shared" si="0"/>
        <v/>
      </c>
    </row>
    <row r="9" spans="1:9" x14ac:dyDescent="0.2">
      <c r="A9" s="53"/>
      <c r="B9" s="59"/>
      <c r="C9" s="60"/>
      <c r="D9" s="61"/>
      <c r="E9" s="71"/>
      <c r="F9" s="71"/>
      <c r="G9" s="4"/>
      <c r="H9" s="5"/>
      <c r="I9" s="5" t="str">
        <f t="shared" si="0"/>
        <v/>
      </c>
    </row>
    <row r="10" spans="1:9" x14ac:dyDescent="0.2">
      <c r="A10" s="53"/>
      <c r="B10" s="59"/>
      <c r="C10" s="60"/>
      <c r="D10" s="61"/>
      <c r="E10" s="71"/>
      <c r="F10" s="71"/>
      <c r="G10" s="4"/>
      <c r="H10" s="5"/>
      <c r="I10" s="5" t="str">
        <f t="shared" si="0"/>
        <v/>
      </c>
    </row>
    <row r="11" spans="1:9" x14ac:dyDescent="0.2">
      <c r="A11" s="53"/>
      <c r="B11" s="59"/>
      <c r="C11" s="60"/>
      <c r="D11" s="61"/>
      <c r="E11" s="71"/>
      <c r="F11" s="71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71"/>
      <c r="F12" s="71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71"/>
      <c r="F13" s="71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71"/>
      <c r="F14" s="71"/>
      <c r="G14" s="4"/>
      <c r="H14" s="5"/>
      <c r="I14" s="5" t="str">
        <f t="shared" si="0"/>
        <v/>
      </c>
    </row>
    <row r="15" spans="1:9" x14ac:dyDescent="0.2">
      <c r="A15" s="53"/>
      <c r="B15" s="59"/>
      <c r="C15" s="60"/>
      <c r="D15" s="61"/>
      <c r="E15" s="71"/>
      <c r="F15" s="71"/>
      <c r="G15" s="4"/>
      <c r="H15" s="5"/>
      <c r="I15" s="5" t="str">
        <f t="shared" si="0"/>
        <v/>
      </c>
    </row>
    <row r="16" spans="1:9" x14ac:dyDescent="0.2">
      <c r="A16" s="53"/>
      <c r="B16" s="59"/>
      <c r="C16" s="60"/>
      <c r="D16" s="61"/>
      <c r="E16" s="71"/>
      <c r="F16" s="71"/>
      <c r="G16" s="4"/>
      <c r="H16" s="5"/>
      <c r="I16" s="5" t="str">
        <f t="shared" si="0"/>
        <v/>
      </c>
    </row>
    <row r="17" spans="1:9" x14ac:dyDescent="0.2">
      <c r="A17" s="53"/>
      <c r="B17" s="62"/>
      <c r="C17" s="63"/>
      <c r="D17" s="64"/>
      <c r="E17" s="71"/>
      <c r="F17" s="7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1.0000000000000009E-2</v>
      </c>
      <c r="C20" s="18">
        <f>IF(H23&lt;2,"N/A",(B20/D20))</f>
        <v>2.6385224274406358E-3</v>
      </c>
      <c r="D20" s="19">
        <f>AVERAGE(H3:H17)</f>
        <v>3.7899999999999996</v>
      </c>
      <c r="E20" s="20" t="str">
        <f>IF(H23&lt;2,"N/A",(IF(C20&lt;=25%,"N/A",AVERAGE(I3:I17))))</f>
        <v>N/A</v>
      </c>
      <c r="F20" s="19">
        <f>MEDIAN(H3:H17)</f>
        <v>3.79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3" t="s">
        <v>32</v>
      </c>
      <c r="C22" s="73"/>
      <c r="D22" s="74">
        <f>IF(C20&lt;=25%,D20,MIN(E20:F20))</f>
        <v>3.7899999999999996</v>
      </c>
      <c r="E22" s="74"/>
    </row>
    <row r="23" spans="1:9" x14ac:dyDescent="0.2">
      <c r="B23" s="73" t="s">
        <v>10</v>
      </c>
      <c r="C23" s="73"/>
      <c r="D23" s="74">
        <f>ROUND(D22,2)*F3</f>
        <v>85275</v>
      </c>
      <c r="E23" s="74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78" t="s">
        <v>28</v>
      </c>
      <c r="B26" s="79"/>
      <c r="C26" s="79"/>
      <c r="D26" s="79"/>
      <c r="E26" s="79"/>
      <c r="F26" s="79"/>
      <c r="G26" s="79"/>
      <c r="H26" s="79"/>
      <c r="I26" s="80"/>
    </row>
    <row r="27" spans="1:9" x14ac:dyDescent="0.2">
      <c r="A27" s="65" t="s">
        <v>29</v>
      </c>
      <c r="B27" s="66"/>
      <c r="C27" s="66"/>
      <c r="D27" s="66"/>
      <c r="E27" s="66"/>
      <c r="F27" s="66"/>
      <c r="G27" s="66"/>
      <c r="H27" s="66"/>
      <c r="I27" s="67"/>
    </row>
    <row r="28" spans="1:9" x14ac:dyDescent="0.2">
      <c r="A28" s="65" t="s">
        <v>30</v>
      </c>
      <c r="B28" s="66"/>
      <c r="C28" s="66"/>
      <c r="D28" s="66"/>
      <c r="E28" s="66"/>
      <c r="F28" s="66"/>
      <c r="G28" s="66"/>
      <c r="H28" s="66"/>
      <c r="I28" s="67"/>
    </row>
    <row r="29" spans="1:9" ht="25.5" customHeight="1" x14ac:dyDescent="0.2">
      <c r="A29" s="81" t="s">
        <v>26</v>
      </c>
      <c r="B29" s="82"/>
      <c r="C29" s="82"/>
      <c r="D29" s="82"/>
      <c r="E29" s="82"/>
      <c r="F29" s="82"/>
      <c r="G29" s="82"/>
      <c r="H29" s="82"/>
      <c r="I29" s="83"/>
    </row>
    <row r="30" spans="1:9" x14ac:dyDescent="0.2">
      <c r="A30" s="65" t="s">
        <v>27</v>
      </c>
      <c r="B30" s="66"/>
      <c r="C30" s="66"/>
      <c r="D30" s="66"/>
      <c r="E30" s="66"/>
      <c r="F30" s="66"/>
      <c r="G30" s="66"/>
      <c r="H30" s="66"/>
      <c r="I30" s="67"/>
    </row>
    <row r="31" spans="1:9" x14ac:dyDescent="0.2">
      <c r="A31" s="65" t="s">
        <v>31</v>
      </c>
      <c r="B31" s="66"/>
      <c r="C31" s="66"/>
      <c r="D31" s="66"/>
      <c r="E31" s="66"/>
      <c r="F31" s="66"/>
      <c r="G31" s="66"/>
      <c r="H31" s="66"/>
      <c r="I31" s="67"/>
    </row>
    <row r="32" spans="1:9" ht="25.5" customHeight="1" x14ac:dyDescent="0.2">
      <c r="A32" s="75" t="s">
        <v>33</v>
      </c>
      <c r="B32" s="76"/>
      <c r="C32" s="76"/>
      <c r="D32" s="76"/>
      <c r="E32" s="76"/>
      <c r="F32" s="76"/>
      <c r="G32" s="76"/>
      <c r="H32" s="76"/>
      <c r="I32" s="77"/>
    </row>
  </sheetData>
  <mergeCells count="17">
    <mergeCell ref="A28:I28"/>
    <mergeCell ref="A29:I29"/>
    <mergeCell ref="A30:I30"/>
    <mergeCell ref="A31:I31"/>
    <mergeCell ref="A32:I32"/>
    <mergeCell ref="B22:C22"/>
    <mergeCell ref="D22:E22"/>
    <mergeCell ref="B23:C23"/>
    <mergeCell ref="D23:E23"/>
    <mergeCell ref="A26:I26"/>
    <mergeCell ref="A27:I27"/>
    <mergeCell ref="A1:I1"/>
    <mergeCell ref="A2:A17"/>
    <mergeCell ref="B2:D2"/>
    <mergeCell ref="B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18" sqref="A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46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8" t="s">
        <v>24</v>
      </c>
      <c r="B1" s="69"/>
      <c r="C1" s="69"/>
      <c r="D1" s="69"/>
      <c r="E1" s="69"/>
      <c r="F1" s="69"/>
      <c r="G1" s="69"/>
      <c r="H1" s="69"/>
      <c r="I1" s="70"/>
    </row>
    <row r="2" spans="1:9" x14ac:dyDescent="0.2">
      <c r="A2" s="53" t="s">
        <v>110</v>
      </c>
      <c r="B2" s="53" t="s">
        <v>50</v>
      </c>
      <c r="C2" s="54"/>
      <c r="D2" s="55"/>
      <c r="E2" s="44" t="s">
        <v>1</v>
      </c>
      <c r="F2" s="44" t="s">
        <v>2</v>
      </c>
      <c r="G2" s="44" t="s">
        <v>3</v>
      </c>
      <c r="H2" s="3" t="s">
        <v>4</v>
      </c>
      <c r="I2" s="26" t="s">
        <v>22</v>
      </c>
    </row>
    <row r="3" spans="1:9" ht="12.75" customHeight="1" x14ac:dyDescent="0.2">
      <c r="A3" s="53"/>
      <c r="B3" s="56" t="s">
        <v>59</v>
      </c>
      <c r="C3" s="57"/>
      <c r="D3" s="58"/>
      <c r="E3" s="71" t="s">
        <v>9</v>
      </c>
      <c r="F3" s="72">
        <v>37500</v>
      </c>
      <c r="G3" s="18" t="s">
        <v>78</v>
      </c>
      <c r="H3" s="5">
        <v>1.86</v>
      </c>
      <c r="I3" s="5" t="str">
        <f>IF(H3="","",(IF($C$20&lt;25%,"N/A",IF(H3&lt;=($D$20+$B$20),H3,"Descartado"))))</f>
        <v>N/A</v>
      </c>
    </row>
    <row r="4" spans="1:9" x14ac:dyDescent="0.2">
      <c r="A4" s="53"/>
      <c r="B4" s="59"/>
      <c r="C4" s="60"/>
      <c r="D4" s="61"/>
      <c r="E4" s="71"/>
      <c r="F4" s="71"/>
      <c r="G4" s="18" t="s">
        <v>85</v>
      </c>
      <c r="H4" s="5">
        <v>1.9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3"/>
      <c r="B5" s="59"/>
      <c r="C5" s="60"/>
      <c r="D5" s="61"/>
      <c r="E5" s="71"/>
      <c r="F5" s="71"/>
      <c r="G5" s="18" t="s">
        <v>86</v>
      </c>
      <c r="H5" s="5">
        <v>1.85</v>
      </c>
      <c r="I5" s="5" t="str">
        <f t="shared" si="0"/>
        <v>N/A</v>
      </c>
    </row>
    <row r="6" spans="1:9" x14ac:dyDescent="0.2">
      <c r="A6" s="53"/>
      <c r="B6" s="59"/>
      <c r="C6" s="60"/>
      <c r="D6" s="61"/>
      <c r="E6" s="71"/>
      <c r="F6" s="71"/>
      <c r="G6" s="4"/>
      <c r="H6" s="5"/>
      <c r="I6" s="5" t="str">
        <f t="shared" si="0"/>
        <v/>
      </c>
    </row>
    <row r="7" spans="1:9" x14ac:dyDescent="0.2">
      <c r="A7" s="53"/>
      <c r="B7" s="59"/>
      <c r="C7" s="60"/>
      <c r="D7" s="61"/>
      <c r="E7" s="71"/>
      <c r="F7" s="71"/>
      <c r="G7" s="4"/>
      <c r="H7" s="5"/>
      <c r="I7" s="5" t="str">
        <f t="shared" si="0"/>
        <v/>
      </c>
    </row>
    <row r="8" spans="1:9" x14ac:dyDescent="0.2">
      <c r="A8" s="53"/>
      <c r="B8" s="59"/>
      <c r="C8" s="60"/>
      <c r="D8" s="61"/>
      <c r="E8" s="71"/>
      <c r="F8" s="71"/>
      <c r="G8" s="4"/>
      <c r="H8" s="5"/>
      <c r="I8" s="5" t="str">
        <f t="shared" si="0"/>
        <v/>
      </c>
    </row>
    <row r="9" spans="1:9" x14ac:dyDescent="0.2">
      <c r="A9" s="53"/>
      <c r="B9" s="59"/>
      <c r="C9" s="60"/>
      <c r="D9" s="61"/>
      <c r="E9" s="71"/>
      <c r="F9" s="71"/>
      <c r="G9" s="4"/>
      <c r="H9" s="5"/>
      <c r="I9" s="5" t="str">
        <f t="shared" si="0"/>
        <v/>
      </c>
    </row>
    <row r="10" spans="1:9" x14ac:dyDescent="0.2">
      <c r="A10" s="53"/>
      <c r="B10" s="59"/>
      <c r="C10" s="60"/>
      <c r="D10" s="61"/>
      <c r="E10" s="71"/>
      <c r="F10" s="71"/>
      <c r="G10" s="4"/>
      <c r="H10" s="5"/>
      <c r="I10" s="5" t="str">
        <f t="shared" si="0"/>
        <v/>
      </c>
    </row>
    <row r="11" spans="1:9" x14ac:dyDescent="0.2">
      <c r="A11" s="53"/>
      <c r="B11" s="59"/>
      <c r="C11" s="60"/>
      <c r="D11" s="61"/>
      <c r="E11" s="71"/>
      <c r="F11" s="71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71"/>
      <c r="F12" s="71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71"/>
      <c r="F13" s="71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71"/>
      <c r="F14" s="71"/>
      <c r="G14" s="4"/>
      <c r="H14" s="5"/>
      <c r="I14" s="5" t="str">
        <f t="shared" si="0"/>
        <v/>
      </c>
    </row>
    <row r="15" spans="1:9" x14ac:dyDescent="0.2">
      <c r="A15" s="53"/>
      <c r="B15" s="59"/>
      <c r="C15" s="60"/>
      <c r="D15" s="61"/>
      <c r="E15" s="71"/>
      <c r="F15" s="71"/>
      <c r="G15" s="4"/>
      <c r="H15" s="5"/>
      <c r="I15" s="5" t="str">
        <f t="shared" si="0"/>
        <v/>
      </c>
    </row>
    <row r="16" spans="1:9" x14ac:dyDescent="0.2">
      <c r="A16" s="53"/>
      <c r="B16" s="59"/>
      <c r="C16" s="60"/>
      <c r="D16" s="61"/>
      <c r="E16" s="71"/>
      <c r="F16" s="71"/>
      <c r="G16" s="4"/>
      <c r="H16" s="5"/>
      <c r="I16" s="5" t="str">
        <f t="shared" si="0"/>
        <v/>
      </c>
    </row>
    <row r="17" spans="1:9" x14ac:dyDescent="0.2">
      <c r="A17" s="53"/>
      <c r="B17" s="62"/>
      <c r="C17" s="63"/>
      <c r="D17" s="64"/>
      <c r="E17" s="71"/>
      <c r="F17" s="7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2.6457513110645807E-2</v>
      </c>
      <c r="C20" s="18">
        <f>IF(H23&lt;2,"N/A",(B20/D20))</f>
        <v>1.4148402732965673E-2</v>
      </c>
      <c r="D20" s="19">
        <f>AVERAGE(H3:H17)</f>
        <v>1.8699999999999999</v>
      </c>
      <c r="E20" s="20" t="str">
        <f>IF(H23&lt;2,"N/A",(IF(C20&lt;=25%,"N/A",AVERAGE(I3:I17))))</f>
        <v>N/A</v>
      </c>
      <c r="F20" s="19">
        <f>MEDIAN(H3:H17)</f>
        <v>1.86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3" t="s">
        <v>32</v>
      </c>
      <c r="C22" s="73"/>
      <c r="D22" s="74">
        <f>IF(C20&lt;=25%,D20,MIN(E20:F20))</f>
        <v>1.8699999999999999</v>
      </c>
      <c r="E22" s="74"/>
    </row>
    <row r="23" spans="1:9" x14ac:dyDescent="0.2">
      <c r="B23" s="73" t="s">
        <v>10</v>
      </c>
      <c r="C23" s="73"/>
      <c r="D23" s="74">
        <f>ROUND(D22,2)*F3</f>
        <v>70125</v>
      </c>
      <c r="E23" s="74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78" t="s">
        <v>28</v>
      </c>
      <c r="B26" s="79"/>
      <c r="C26" s="79"/>
      <c r="D26" s="79"/>
      <c r="E26" s="79"/>
      <c r="F26" s="79"/>
      <c r="G26" s="79"/>
      <c r="H26" s="79"/>
      <c r="I26" s="80"/>
    </row>
    <row r="27" spans="1:9" x14ac:dyDescent="0.2">
      <c r="A27" s="65" t="s">
        <v>29</v>
      </c>
      <c r="B27" s="66"/>
      <c r="C27" s="66"/>
      <c r="D27" s="66"/>
      <c r="E27" s="66"/>
      <c r="F27" s="66"/>
      <c r="G27" s="66"/>
      <c r="H27" s="66"/>
      <c r="I27" s="67"/>
    </row>
    <row r="28" spans="1:9" x14ac:dyDescent="0.2">
      <c r="A28" s="65" t="s">
        <v>30</v>
      </c>
      <c r="B28" s="66"/>
      <c r="C28" s="66"/>
      <c r="D28" s="66"/>
      <c r="E28" s="66"/>
      <c r="F28" s="66"/>
      <c r="G28" s="66"/>
      <c r="H28" s="66"/>
      <c r="I28" s="67"/>
    </row>
    <row r="29" spans="1:9" ht="25.5" customHeight="1" x14ac:dyDescent="0.2">
      <c r="A29" s="81" t="s">
        <v>26</v>
      </c>
      <c r="B29" s="82"/>
      <c r="C29" s="82"/>
      <c r="D29" s="82"/>
      <c r="E29" s="82"/>
      <c r="F29" s="82"/>
      <c r="G29" s="82"/>
      <c r="H29" s="82"/>
      <c r="I29" s="83"/>
    </row>
    <row r="30" spans="1:9" x14ac:dyDescent="0.2">
      <c r="A30" s="65" t="s">
        <v>27</v>
      </c>
      <c r="B30" s="66"/>
      <c r="C30" s="66"/>
      <c r="D30" s="66"/>
      <c r="E30" s="66"/>
      <c r="F30" s="66"/>
      <c r="G30" s="66"/>
      <c r="H30" s="66"/>
      <c r="I30" s="67"/>
    </row>
    <row r="31" spans="1:9" x14ac:dyDescent="0.2">
      <c r="A31" s="65" t="s">
        <v>31</v>
      </c>
      <c r="B31" s="66"/>
      <c r="C31" s="66"/>
      <c r="D31" s="66"/>
      <c r="E31" s="66"/>
      <c r="F31" s="66"/>
      <c r="G31" s="66"/>
      <c r="H31" s="66"/>
      <c r="I31" s="67"/>
    </row>
    <row r="32" spans="1:9" ht="25.5" customHeight="1" x14ac:dyDescent="0.2">
      <c r="A32" s="75" t="s">
        <v>33</v>
      </c>
      <c r="B32" s="76"/>
      <c r="C32" s="76"/>
      <c r="D32" s="76"/>
      <c r="E32" s="76"/>
      <c r="F32" s="76"/>
      <c r="G32" s="76"/>
      <c r="H32" s="76"/>
      <c r="I32" s="77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abSelected="1" zoomScaleNormal="100" workbookViewId="0">
      <selection activeCell="G23" sqref="G23"/>
    </sheetView>
  </sheetViews>
  <sheetFormatPr defaultRowHeight="12.75" x14ac:dyDescent="0.2"/>
  <cols>
    <col min="1" max="1" width="9.140625" style="29"/>
    <col min="2" max="2" width="86.85546875" style="29" customWidth="1"/>
    <col min="3" max="5" width="13.28515625" style="29" customWidth="1"/>
    <col min="6" max="6" width="21.5703125" style="29" bestFit="1" customWidth="1"/>
    <col min="7" max="14" width="9.140625" style="39"/>
    <col min="15" max="16384" width="9.140625" style="29"/>
  </cols>
  <sheetData>
    <row r="1" spans="1:7" ht="15.75" x14ac:dyDescent="0.25">
      <c r="A1" s="85" t="s">
        <v>34</v>
      </c>
      <c r="B1" s="85"/>
      <c r="C1" s="85"/>
      <c r="D1" s="85"/>
      <c r="E1" s="85"/>
      <c r="F1" s="85"/>
    </row>
    <row r="2" spans="1:7" ht="25.5" x14ac:dyDescent="0.2">
      <c r="A2" s="34" t="s">
        <v>35</v>
      </c>
      <c r="B2" s="34" t="s">
        <v>36</v>
      </c>
      <c r="C2" s="34" t="s">
        <v>37</v>
      </c>
      <c r="D2" s="34" t="s">
        <v>38</v>
      </c>
      <c r="E2" s="34" t="s">
        <v>25</v>
      </c>
      <c r="F2" s="38" t="s">
        <v>39</v>
      </c>
    </row>
    <row r="3" spans="1:7" ht="51" x14ac:dyDescent="0.2">
      <c r="A3" s="86">
        <v>1</v>
      </c>
      <c r="B3" s="87" t="str">
        <f>Item1!B3</f>
        <v>FITA ADESIVA
Em polipropileno; Dimensões: 48mm x 50m – largura x comprimento; Incolor; Com impressão ao longo do comprimento, com intervalos regulares de 5 cm, da inscrição ‘TREBA’ Tamanho aproximado da fonte: 1 cm (+ 0,2cm); Acondicionadas em caixas.</v>
      </c>
      <c r="C3" s="86" t="str">
        <f>Item1!E3</f>
        <v>RL</v>
      </c>
      <c r="D3" s="90">
        <f>Item1!F3</f>
        <v>7500</v>
      </c>
      <c r="E3" s="88">
        <f>Item1!D22</f>
        <v>3.7899999999999996</v>
      </c>
      <c r="F3" s="89">
        <f>(ROUND(E3,2)*D3)</f>
        <v>28425</v>
      </c>
      <c r="G3" s="40" t="str">
        <f>IF(F3&gt;80000,"necessária a subdivisão deste item em cotas!","")</f>
        <v/>
      </c>
    </row>
    <row r="4" spans="1:7" ht="51" x14ac:dyDescent="0.2">
      <c r="A4" s="30">
        <v>2</v>
      </c>
      <c r="B4" s="31" t="str">
        <f>Item2!B3</f>
        <v xml:space="preserve">FITA ADESIVA
Em polipropileno; Dimensões: 48mm x 50m – largura x comprimento; Incolor; Sem impressão; Acondicionadas em caixas com até 100 unidades.
</v>
      </c>
      <c r="C4" s="30" t="str">
        <f>Item2!E3</f>
        <v>RL</v>
      </c>
      <c r="D4" s="45">
        <f>Item2!F3</f>
        <v>10000</v>
      </c>
      <c r="E4" s="35">
        <f>Item2!D22</f>
        <v>2.33</v>
      </c>
      <c r="F4" s="32">
        <f t="shared" ref="F4:F21" si="0">(ROUND(E4,2)*D4)</f>
        <v>23300</v>
      </c>
      <c r="G4" s="40" t="str">
        <f t="shared" ref="G4:G24" si="1">IF(F4&gt;80000,"necessária a subdivisão deste item em cotas!","")</f>
        <v/>
      </c>
    </row>
    <row r="5" spans="1:7" ht="25.5" x14ac:dyDescent="0.2">
      <c r="A5" s="30">
        <v>3</v>
      </c>
      <c r="B5" s="31" t="str">
        <f>Item3!B3</f>
        <v>FOLHA ISOPOR
Comprimento: 1 m; Largura: 0,50 m; Espessura: 25 mm; Podendo variar em +/- 0,5cm.</v>
      </c>
      <c r="C5" s="30" t="str">
        <f>Item3!E3</f>
        <v>unidade</v>
      </c>
      <c r="D5" s="45">
        <f>Item3!F3</f>
        <v>3000</v>
      </c>
      <c r="E5" s="35">
        <f>Item3!D22</f>
        <v>4.21</v>
      </c>
      <c r="F5" s="32">
        <f t="shared" si="0"/>
        <v>12630</v>
      </c>
      <c r="G5" s="40" t="str">
        <f t="shared" si="1"/>
        <v/>
      </c>
    </row>
    <row r="6" spans="1:7" ht="38.25" x14ac:dyDescent="0.2">
      <c r="A6" s="30">
        <v>4</v>
      </c>
      <c r="B6" s="31" t="str">
        <f>Item4!B3</f>
        <v>SACO PLÁSTICO
Em polipropileno; Transparente; Dimensão: 30 x 40 cm (largura x altura); Espessura mínima de 6 micras; Embalagem: pacote com 100 unidades.</v>
      </c>
      <c r="C6" s="30" t="str">
        <f>Item4!E3</f>
        <v>PC</v>
      </c>
      <c r="D6" s="45">
        <f>Item4!F3</f>
        <v>900</v>
      </c>
      <c r="E6" s="35">
        <f>Item4!D22</f>
        <v>11.786666666666667</v>
      </c>
      <c r="F6" s="32">
        <f t="shared" si="0"/>
        <v>10611</v>
      </c>
      <c r="G6" s="40" t="str">
        <f t="shared" si="1"/>
        <v/>
      </c>
    </row>
    <row r="7" spans="1:7" ht="63.75" x14ac:dyDescent="0.2">
      <c r="A7" s="30">
        <v>5</v>
      </c>
      <c r="B7" s="31" t="str">
        <f>Item5!B3</f>
        <v>ELÁSTICO PARA PROCESSOCor azul ou preta; Dimensões: 50 x 4,0cm (comprimento x largura), com variação permitida de ±1cm na medida do comprimento, excluída a costura; Composição: 70% poliéster e 30% látex; Com sigla "TRE-BA", verticalmente centralizada, ao longo de todo o seu comprimento, nas dimensões 6,0x2,0 cm (largura x altura), na cor branca, mantendo um espaçamento entre as siglas de 4,0 cm; Costura reforçada ao longo da inteira seção transversal;</v>
      </c>
      <c r="C7" s="30" t="str">
        <f>Item5!E3</f>
        <v>unidade</v>
      </c>
      <c r="D7" s="45">
        <f>Item5!F3</f>
        <v>10000</v>
      </c>
      <c r="E7" s="35">
        <f>Item5!D22</f>
        <v>0.75666666666666671</v>
      </c>
      <c r="F7" s="32">
        <f t="shared" si="0"/>
        <v>7600</v>
      </c>
      <c r="G7" s="40" t="str">
        <f t="shared" si="1"/>
        <v/>
      </c>
    </row>
    <row r="8" spans="1:7" ht="63.75" x14ac:dyDescent="0.2">
      <c r="A8" s="30">
        <v>6</v>
      </c>
      <c r="B8" s="31" t="str">
        <f>Item6!B3</f>
        <v>CAIXA ARQUIVO
Confeccionadas em papelão; Parede simples; Paredes externas na cor branca; Baixa acidez (ph acima de 6); Dimensões da caixa montada: (14,0 x 24,0 x 38,0) cm, correspondendo respectivamente a largura, altura e profundidade (podendo variar em +/- 0,5cm); Em fardos cintados com duas fitas; Estritamente conforme modelo disponível na Seção de Gestão de Almoxarifado do TRE-BA;</v>
      </c>
      <c r="C8" s="30" t="str">
        <f>Item6!E3</f>
        <v>unidade</v>
      </c>
      <c r="D8" s="45">
        <f>Item6!F3</f>
        <v>20000</v>
      </c>
      <c r="E8" s="35">
        <f>Item6!D22</f>
        <v>1.7766666666666666</v>
      </c>
      <c r="F8" s="32">
        <f t="shared" si="0"/>
        <v>35600</v>
      </c>
      <c r="G8" s="40" t="str">
        <f t="shared" si="1"/>
        <v/>
      </c>
    </row>
    <row r="9" spans="1:7" ht="63.75" x14ac:dyDescent="0.2">
      <c r="A9" s="46">
        <v>7</v>
      </c>
      <c r="B9" s="47" t="str">
        <f>Item7!B3</f>
        <v>CAIXA DE PAPELÃO
De parede simples; Confeccionadas em Kraft Gramatura: 450g/m2; Dimensões da caixa montada: (37 x 29 x 24,5) cm (comprimento x largura x altura). (podendo variar em +/- 0,5cm); Embalagem: fardo com 25 unidades, cintados com 2 fitas; Conforme modelo disponível na Seção de Gestão de Almoxarifado do TRE-BA</v>
      </c>
      <c r="C9" s="46" t="str">
        <f>Item7!E3</f>
        <v>unidade</v>
      </c>
      <c r="D9" s="50">
        <f>Item7!F3</f>
        <v>12500</v>
      </c>
      <c r="E9" s="48">
        <f>Item7!D22</f>
        <v>1.8699999999999999</v>
      </c>
      <c r="F9" s="49">
        <f t="shared" si="0"/>
        <v>23375</v>
      </c>
      <c r="G9" s="40" t="str">
        <f t="shared" si="1"/>
        <v/>
      </c>
    </row>
    <row r="10" spans="1:7" ht="63.75" x14ac:dyDescent="0.2">
      <c r="A10" s="30">
        <v>8</v>
      </c>
      <c r="B10" s="31" t="str">
        <f>Item8!B3</f>
        <v>CAIXA DE PAPELÃO
De parede simples; Confeccionadas em Kraft Gramatura: 450 g/m2; Dimensões da caixa montada: (37 x 29 x 12,5) cm (comprimento x largura x altura). (podendo variar em +/- 0,5cm); Embalagem: fardo com 25 unidades, cintados com 2 fitas; Conforme modelo disponível na Seção de Gestão de Almoxarifado do TRE-BA;</v>
      </c>
      <c r="C10" s="30" t="str">
        <f>Item8!E3</f>
        <v>unidade</v>
      </c>
      <c r="D10" s="45">
        <f>Item8!F3</f>
        <v>50000</v>
      </c>
      <c r="E10" s="35">
        <f>Item8!D22</f>
        <v>1.4266666666666665</v>
      </c>
      <c r="F10" s="32">
        <f t="shared" si="0"/>
        <v>71500</v>
      </c>
      <c r="G10" s="40" t="str">
        <f t="shared" si="1"/>
        <v/>
      </c>
    </row>
    <row r="11" spans="1:7" ht="38.25" x14ac:dyDescent="0.2">
      <c r="A11" s="30">
        <v>9</v>
      </c>
      <c r="B11" s="43" t="str">
        <f>Item9!B3</f>
        <v>BARBANTE DE ALGODÃO
Cor branca; Rolo com 250g; N.º 8; Em embalagem individual; Acondicionado em embalagens com até 20 unidades</v>
      </c>
      <c r="C11" s="30" t="str">
        <f>Item9!E3</f>
        <v>RL</v>
      </c>
      <c r="D11" s="45">
        <f>Item9!F3</f>
        <v>500</v>
      </c>
      <c r="E11" s="35">
        <f>Item9!D22</f>
        <v>10.26</v>
      </c>
      <c r="F11" s="32">
        <f t="shared" si="0"/>
        <v>5130</v>
      </c>
      <c r="G11" s="40" t="str">
        <f t="shared" si="1"/>
        <v/>
      </c>
    </row>
    <row r="12" spans="1:7" ht="25.5" x14ac:dyDescent="0.2">
      <c r="A12" s="30">
        <v>10</v>
      </c>
      <c r="B12" s="31" t="str">
        <f>Item10!B3</f>
        <v>FITILHO
Em nylon; Rolo com 1000g; Embalados em fardos com até 25 unidades.</v>
      </c>
      <c r="C12" s="30" t="str">
        <f>Item10!E3</f>
        <v>RL</v>
      </c>
      <c r="D12" s="45">
        <f>Item10!F3</f>
        <v>500</v>
      </c>
      <c r="E12" s="35">
        <f>Item10!D22</f>
        <v>7.46</v>
      </c>
      <c r="F12" s="32">
        <f t="shared" si="0"/>
        <v>3730</v>
      </c>
      <c r="G12" s="40" t="str">
        <f t="shared" si="1"/>
        <v/>
      </c>
    </row>
    <row r="13" spans="1:7" ht="25.5" x14ac:dyDescent="0.2">
      <c r="A13" s="30">
        <v>11</v>
      </c>
      <c r="B13" s="31" t="str">
        <f>Item11!B3</f>
        <v>PLÁSTICO BOLHA
Bobina 1,30 x 100 metros; Bolhas com, no máximo, 1cm.</v>
      </c>
      <c r="C13" s="30" t="str">
        <f>Item11!E3</f>
        <v>unidade</v>
      </c>
      <c r="D13" s="45">
        <f>Item11!F3</f>
        <v>50</v>
      </c>
      <c r="E13" s="35">
        <f>Item11!D22</f>
        <v>75.180000000000007</v>
      </c>
      <c r="F13" s="32">
        <f t="shared" si="0"/>
        <v>3759.0000000000005</v>
      </c>
      <c r="G13" s="40" t="str">
        <f t="shared" si="1"/>
        <v/>
      </c>
    </row>
    <row r="14" spans="1:7" ht="89.25" x14ac:dyDescent="0.2">
      <c r="A14" s="30">
        <v>12</v>
      </c>
      <c r="B14" s="31" t="str">
        <f>Item12!B3</f>
        <v>PASTA TIPO MALOTE
Em material bagum; Cor: verde floresta; Dimensões: 40cm x 33cm x 1,5cm – largura xalturax profundidade, com variação de ± 1,0 cm na altura ou largura. Com zíper e dois cursores n.º 3, em cor preta, compatível com fechamento com lacre tipo espinha de peixe; Com bolso em plástico cristal transparente, com abertura no lado direito; Acabamento em Debrum na cor amarelo claro; Estampa do brasão da república e demais inscrições na cor branca; Inscrições: Justiça Eleitoral Tribunal Regional Eleitoral da Bahia.</v>
      </c>
      <c r="C14" s="30" t="str">
        <f>Item12!E3</f>
        <v>unidade</v>
      </c>
      <c r="D14" s="45">
        <f>Item12!F3</f>
        <v>15000</v>
      </c>
      <c r="E14" s="35">
        <f>Item12!D22</f>
        <v>3.0499999999999994</v>
      </c>
      <c r="F14" s="32">
        <f t="shared" si="0"/>
        <v>45750</v>
      </c>
      <c r="G14" s="40" t="str">
        <f t="shared" si="1"/>
        <v/>
      </c>
    </row>
    <row r="15" spans="1:7" ht="63.75" x14ac:dyDescent="0.2">
      <c r="A15" s="30">
        <v>13</v>
      </c>
      <c r="B15" s="31" t="str">
        <f>Item13!B3</f>
        <v>FILME PARA EMBALAGEM, EM
POLIETILENO, TIPO STRETCH
Para aplicação manual; Com estiramento não superior a 60%; Para vedação de paletes e proteção do material; Isento de partículas estranhas, ranhuras, furos e deformações; Inodoro, incolor e com transparência; Dimensões: Largura 500mm; Espessura 0,025mm (25 micra); Peso aproximado de 4kg.</v>
      </c>
      <c r="C15" s="30" t="str">
        <f>Item13!E3</f>
        <v>unidade</v>
      </c>
      <c r="D15" s="45">
        <f>Item13!F3</f>
        <v>300</v>
      </c>
      <c r="E15" s="35">
        <f>Item13!D22</f>
        <v>37.67</v>
      </c>
      <c r="F15" s="32">
        <f t="shared" si="0"/>
        <v>11301</v>
      </c>
      <c r="G15" s="40" t="str">
        <f t="shared" si="1"/>
        <v/>
      </c>
    </row>
    <row r="16" spans="1:7" ht="51" x14ac:dyDescent="0.2">
      <c r="A16" s="30">
        <v>14</v>
      </c>
      <c r="B16" s="31" t="str">
        <f>Item14!B3</f>
        <v>CADEADO
Corpo em latão maciço; Haste em aço cromado; Cor amarelo bronze; Largura: 50 mm; Altura da haste: 30 mm; Acondicionados individualmente em caixa de
papelão.</v>
      </c>
      <c r="C16" s="30" t="str">
        <f>Item14!E3</f>
        <v>unidade</v>
      </c>
      <c r="D16" s="45">
        <f>Item14!F3</f>
        <v>400</v>
      </c>
      <c r="E16" s="35">
        <f>Item14!D22</f>
        <v>18.25</v>
      </c>
      <c r="F16" s="32">
        <f t="shared" si="0"/>
        <v>7300</v>
      </c>
      <c r="G16" s="40" t="str">
        <f t="shared" si="1"/>
        <v/>
      </c>
    </row>
    <row r="17" spans="1:7" ht="38.25" x14ac:dyDescent="0.2">
      <c r="A17" s="30">
        <v>15</v>
      </c>
      <c r="B17" s="31" t="str">
        <f>Item15!B3</f>
        <v>CADEADO
Corpo em latão maciço; Haste em aço cromado; Cor amarelo bronze; Largura: 20 mm; Altura da haste: 20 mm; Acondicionados individualmente em caixa de papelão.</v>
      </c>
      <c r="C17" s="30" t="str">
        <f>Item15!E3</f>
        <v>unidade</v>
      </c>
      <c r="D17" s="45">
        <f>Item15!F3</f>
        <v>300</v>
      </c>
      <c r="E17" s="35">
        <f>Item15!D22</f>
        <v>7.4733333333333336</v>
      </c>
      <c r="F17" s="32">
        <f t="shared" si="0"/>
        <v>2241</v>
      </c>
      <c r="G17" s="40" t="str">
        <f t="shared" si="1"/>
        <v/>
      </c>
    </row>
    <row r="18" spans="1:7" ht="25.5" x14ac:dyDescent="0.2">
      <c r="A18" s="30">
        <v>16</v>
      </c>
      <c r="B18" s="31" t="str">
        <f>Item16!B3</f>
        <v>CORRENTE SOLDADA EM AÇO GALVANIZADA
Com elos curtos, soldados; Dimensões: diâmetro 6,5mm – ¼ polegada.</v>
      </c>
      <c r="C18" s="30" t="str">
        <f>Item16!E3</f>
        <v>MT</v>
      </c>
      <c r="D18" s="45">
        <f>Item16!F3</f>
        <v>50</v>
      </c>
      <c r="E18" s="35">
        <f>Item16!D22</f>
        <v>14.71</v>
      </c>
      <c r="F18" s="32">
        <f t="shared" si="0"/>
        <v>735.5</v>
      </c>
      <c r="G18" s="40" t="str">
        <f t="shared" si="1"/>
        <v/>
      </c>
    </row>
    <row r="19" spans="1:7" ht="76.5" x14ac:dyDescent="0.2">
      <c r="A19" s="30">
        <v>17</v>
      </c>
      <c r="B19" s="31" t="str">
        <f>Item17!B3</f>
        <v>PALETE EM MADEIRA
PBR-I – padrão brasileiro; Em madeira de reflorestamento; Não reversível; Dupla face; Quatro entradas, que permitam movimentação com paleteira ou empilhadeira; Dimensões: 1200 mm x 1000 mm x 148 mm (comprimento x largura x altura); Capacidade de carga: Dinâmica – 1.600kg; Estática – 3.200kg; Espessura da madeira: 24 mm para a face superior, face inferior e tábua de ligação; 76 mm para o bloco; Conforme modelo constante do ANEXO D.</v>
      </c>
      <c r="C19" s="30" t="str">
        <f>Item17!E3</f>
        <v>unidade</v>
      </c>
      <c r="D19" s="45">
        <f>Item17!F3</f>
        <v>400</v>
      </c>
      <c r="E19" s="35">
        <f>Item17!D22</f>
        <v>60.75333333333333</v>
      </c>
      <c r="F19" s="32">
        <f t="shared" si="0"/>
        <v>24300</v>
      </c>
      <c r="G19" s="40" t="str">
        <f t="shared" si="1"/>
        <v/>
      </c>
    </row>
    <row r="20" spans="1:7" ht="63.75" x14ac:dyDescent="0.2">
      <c r="A20" s="30">
        <v>18</v>
      </c>
      <c r="B20" s="31" t="str">
        <f>Item18!B3</f>
        <v>PALETE EM PLÁSTICO
Na cor preta, atóxico, não corrosivo, lavável, reciclável e empilhável; Alta durabilidade e alta densidade; Capacidade mínima de carga: dinâmica de 3.000Kg; estática de 8.500Kg; no rack de 2.500Kg; Medidas aproximadas: 1200mm x 1000mm de área superior e altura de 170mm; Fendas nas quatro laterais para manuseio por meio de carro plataforma; Com sapata e deslizante.</v>
      </c>
      <c r="C20" s="30" t="str">
        <f>Item18!E3</f>
        <v>unidade</v>
      </c>
      <c r="D20" s="45">
        <f>Item18!F3</f>
        <v>300</v>
      </c>
      <c r="E20" s="35">
        <f>Item18!D22</f>
        <v>194.84666666666666</v>
      </c>
      <c r="F20" s="32">
        <f t="shared" si="0"/>
        <v>58455</v>
      </c>
      <c r="G20" s="40" t="str">
        <f t="shared" si="1"/>
        <v/>
      </c>
    </row>
    <row r="21" spans="1:7" ht="51" x14ac:dyDescent="0.2">
      <c r="A21" s="30">
        <v>19</v>
      </c>
      <c r="B21" s="31" t="str">
        <f>Item19!B3</f>
        <v>CONE PARA SINALIZAÇÃO
Confeccionado em PVC flexível moldado (sem emendas). Predominantemente na cor laranja, Com, no mínimo, 700 mm de altura e largura da base de 360 mm, Com duas faixas brancas, Refletividade conforme películas tipo II (NBR 14644 da ABNT).</v>
      </c>
      <c r="C21" s="30" t="str">
        <f>Item19!E3</f>
        <v>unidade</v>
      </c>
      <c r="D21" s="45">
        <f>Item19!F3</f>
        <v>250</v>
      </c>
      <c r="E21" s="35">
        <f>Item19!D22</f>
        <v>56.06</v>
      </c>
      <c r="F21" s="32">
        <f t="shared" si="0"/>
        <v>14015</v>
      </c>
      <c r="G21" s="40" t="str">
        <f t="shared" si="1"/>
        <v/>
      </c>
    </row>
    <row r="22" spans="1:7" ht="51" x14ac:dyDescent="0.2">
      <c r="A22" s="30">
        <v>20</v>
      </c>
      <c r="B22" s="31" t="str">
        <f>Item20!B3</f>
        <v>ENVELOPE CONFECCIONADO EM PAPEL KRAFTGramatura não inferior a 90g/m²; Medidas: 135x175mm, com variação de 10mm para mais ou para menos, com aba para fechamento; Revestido internamente com plástico bolha de, no mínimo, 25 micras; Fita dupla face na aba para fechamento Emblema do TRE/BA Modelo Anexo D. 3</v>
      </c>
      <c r="C22" s="30" t="str">
        <f>Item20!E3</f>
        <v>unidade</v>
      </c>
      <c r="D22" s="45">
        <f>Item20!F3</f>
        <v>60000</v>
      </c>
      <c r="E22" s="35">
        <f>Item20!D22</f>
        <v>0.92500000000000004</v>
      </c>
      <c r="F22" s="32">
        <f>(ROUND(E22,2)*D22)</f>
        <v>55800</v>
      </c>
      <c r="G22" s="40" t="str">
        <f t="shared" si="1"/>
        <v/>
      </c>
    </row>
    <row r="23" spans="1:7" ht="51" x14ac:dyDescent="0.2">
      <c r="A23" s="86">
        <v>21</v>
      </c>
      <c r="B23" s="87" t="str">
        <f>Item21!B3</f>
        <v>FITA ADESIVA
Em polipropileno; Dimensões: 48mm x 50m – largura x comprimento; Incolor; Com impressão ao longo do comprimento, com intervalos regulares de 5 cm, da inscrição ‘TREBA’ Tamanho aproximado da fonte: 1 cm (+ 0,2cm); Acondicionadas em caixas.</v>
      </c>
      <c r="C23" s="86" t="str">
        <f>Item21!E3</f>
        <v>RL</v>
      </c>
      <c r="D23" s="90">
        <f>Item21!F3</f>
        <v>22500</v>
      </c>
      <c r="E23" s="88">
        <f>Item21!D22</f>
        <v>3.7899999999999996</v>
      </c>
      <c r="F23" s="89">
        <f>(ROUND(E23,2)*D23)</f>
        <v>85275</v>
      </c>
      <c r="G23" s="40"/>
    </row>
    <row r="24" spans="1:7" ht="63.75" x14ac:dyDescent="0.2">
      <c r="A24" s="46">
        <v>22</v>
      </c>
      <c r="B24" s="47" t="str">
        <f>Item22!B3</f>
        <v>CAIXA DE PAPELÃO
De parede simples; Confeccionadas em Kraft Gramatura: 450g/m2; Dimensões da caixa montada: (37 x 29 x 24,5) cm (comprimento x largura x altura). (podendo variar em +/- 0,5cm); Embalagem: fardo com 25 unidades, cintados com 2 fitas; Conforme modelo disponível na Seção de Gestão de Almoxarifado do TRE-BA</v>
      </c>
      <c r="C24" s="46" t="str">
        <f>Item22!E3</f>
        <v>unidade</v>
      </c>
      <c r="D24" s="50">
        <f>Item22!F3</f>
        <v>37500</v>
      </c>
      <c r="E24" s="48">
        <f>Item22!D22</f>
        <v>1.8699999999999999</v>
      </c>
      <c r="F24" s="49">
        <f>(ROUND(E24,2)*D24)</f>
        <v>70125</v>
      </c>
      <c r="G24" s="40"/>
    </row>
    <row r="25" spans="1:7" ht="15.75" x14ac:dyDescent="0.25">
      <c r="A25" s="85" t="s">
        <v>40</v>
      </c>
      <c r="B25" s="85"/>
      <c r="C25" s="85"/>
      <c r="D25" s="85"/>
      <c r="E25" s="85"/>
      <c r="F25" s="33">
        <f>SUM(F3:F24)</f>
        <v>600957.5</v>
      </c>
    </row>
  </sheetData>
  <mergeCells count="2">
    <mergeCell ref="A1:F1"/>
    <mergeCell ref="A25:E25"/>
  </mergeCells>
  <pageMargins left="0.51181102362204722" right="0.51181102362204722" top="0.78740157480314965" bottom="0.78740157480314965" header="0.31496062992125984" footer="0.31496062992125984"/>
  <pageSetup paperSize="9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6" sqref="H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54.57031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8" t="s">
        <v>24</v>
      </c>
      <c r="B1" s="69"/>
      <c r="C1" s="69"/>
      <c r="D1" s="69"/>
      <c r="E1" s="69"/>
      <c r="F1" s="69"/>
      <c r="G1" s="69"/>
      <c r="H1" s="69"/>
      <c r="I1" s="70"/>
    </row>
    <row r="2" spans="1:9" x14ac:dyDescent="0.2">
      <c r="A2" s="53" t="s">
        <v>12</v>
      </c>
      <c r="B2" s="53" t="s">
        <v>50</v>
      </c>
      <c r="C2" s="54"/>
      <c r="D2" s="55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53"/>
      <c r="B3" s="56" t="s">
        <v>54</v>
      </c>
      <c r="C3" s="57"/>
      <c r="D3" s="58"/>
      <c r="E3" s="71" t="s">
        <v>9</v>
      </c>
      <c r="F3" s="72">
        <v>3000</v>
      </c>
      <c r="G3" s="17" t="s">
        <v>76</v>
      </c>
      <c r="H3" s="5">
        <v>4.07</v>
      </c>
      <c r="I3" s="5" t="str">
        <f>IF(H3="","",(IF($C$20&lt;25%,"N/A",IF(H3&lt;=($D$20+$B$20),H3,"Descartado"))))</f>
        <v>N/A</v>
      </c>
    </row>
    <row r="4" spans="1:9" x14ac:dyDescent="0.2">
      <c r="A4" s="53"/>
      <c r="B4" s="59"/>
      <c r="C4" s="60"/>
      <c r="D4" s="61"/>
      <c r="E4" s="71"/>
      <c r="F4" s="71"/>
      <c r="G4" s="17" t="s">
        <v>77</v>
      </c>
      <c r="H4" s="5">
        <v>4.5199999999999996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3"/>
      <c r="B5" s="59"/>
      <c r="C5" s="60"/>
      <c r="D5" s="61"/>
      <c r="E5" s="71"/>
      <c r="F5" s="71"/>
      <c r="G5" s="17" t="s">
        <v>78</v>
      </c>
      <c r="H5" s="5">
        <v>4.04</v>
      </c>
      <c r="I5" s="5" t="str">
        <f t="shared" si="0"/>
        <v>N/A</v>
      </c>
    </row>
    <row r="6" spans="1:9" x14ac:dyDescent="0.2">
      <c r="A6" s="53"/>
      <c r="B6" s="59"/>
      <c r="C6" s="60"/>
      <c r="D6" s="61"/>
      <c r="E6" s="71"/>
      <c r="F6" s="71"/>
      <c r="G6" s="4"/>
      <c r="H6" s="5"/>
      <c r="I6" s="5" t="str">
        <f t="shared" si="0"/>
        <v/>
      </c>
    </row>
    <row r="7" spans="1:9" x14ac:dyDescent="0.2">
      <c r="A7" s="53"/>
      <c r="B7" s="59"/>
      <c r="C7" s="60"/>
      <c r="D7" s="61"/>
      <c r="E7" s="71"/>
      <c r="F7" s="71"/>
      <c r="G7" s="4"/>
      <c r="H7" s="5"/>
      <c r="I7" s="5" t="str">
        <f t="shared" si="0"/>
        <v/>
      </c>
    </row>
    <row r="8" spans="1:9" x14ac:dyDescent="0.2">
      <c r="A8" s="53"/>
      <c r="B8" s="59"/>
      <c r="C8" s="60"/>
      <c r="D8" s="61"/>
      <c r="E8" s="71"/>
      <c r="F8" s="71"/>
      <c r="G8" s="4"/>
      <c r="H8" s="5"/>
      <c r="I8" s="5" t="str">
        <f t="shared" si="0"/>
        <v/>
      </c>
    </row>
    <row r="9" spans="1:9" x14ac:dyDescent="0.2">
      <c r="A9" s="53"/>
      <c r="B9" s="59"/>
      <c r="C9" s="60"/>
      <c r="D9" s="61"/>
      <c r="E9" s="71"/>
      <c r="F9" s="71"/>
      <c r="G9" s="4"/>
      <c r="H9" s="5"/>
      <c r="I9" s="5" t="str">
        <f t="shared" si="0"/>
        <v/>
      </c>
    </row>
    <row r="10" spans="1:9" x14ac:dyDescent="0.2">
      <c r="A10" s="53"/>
      <c r="B10" s="59"/>
      <c r="C10" s="60"/>
      <c r="D10" s="61"/>
      <c r="E10" s="71"/>
      <c r="F10" s="71"/>
      <c r="G10" s="4"/>
      <c r="H10" s="5"/>
      <c r="I10" s="5" t="str">
        <f t="shared" si="0"/>
        <v/>
      </c>
    </row>
    <row r="11" spans="1:9" x14ac:dyDescent="0.2">
      <c r="A11" s="53"/>
      <c r="B11" s="59"/>
      <c r="C11" s="60"/>
      <c r="D11" s="61"/>
      <c r="E11" s="71"/>
      <c r="F11" s="71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71"/>
      <c r="F12" s="71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71"/>
      <c r="F13" s="71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71"/>
      <c r="F14" s="71"/>
      <c r="G14" s="4"/>
      <c r="H14" s="5"/>
      <c r="I14" s="5" t="str">
        <f t="shared" si="0"/>
        <v/>
      </c>
    </row>
    <row r="15" spans="1:9" x14ac:dyDescent="0.2">
      <c r="A15" s="53"/>
      <c r="B15" s="59"/>
      <c r="C15" s="60"/>
      <c r="D15" s="61"/>
      <c r="E15" s="71"/>
      <c r="F15" s="71"/>
      <c r="G15" s="4"/>
      <c r="H15" s="5"/>
      <c r="I15" s="5" t="str">
        <f t="shared" si="0"/>
        <v/>
      </c>
    </row>
    <row r="16" spans="1:9" x14ac:dyDescent="0.2">
      <c r="A16" s="53"/>
      <c r="B16" s="59"/>
      <c r="C16" s="60"/>
      <c r="D16" s="61"/>
      <c r="E16" s="71"/>
      <c r="F16" s="71"/>
      <c r="G16" s="4"/>
      <c r="H16" s="5"/>
      <c r="I16" s="5" t="str">
        <f t="shared" si="0"/>
        <v/>
      </c>
    </row>
    <row r="17" spans="1:9" x14ac:dyDescent="0.2">
      <c r="A17" s="53"/>
      <c r="B17" s="62"/>
      <c r="C17" s="63"/>
      <c r="D17" s="64"/>
      <c r="E17" s="71"/>
      <c r="F17" s="7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0.26888659319497471</v>
      </c>
      <c r="C20" s="18">
        <f>IF(H23&lt;2,"N/A",(B20/D20))</f>
        <v>6.3868549452488058E-2</v>
      </c>
      <c r="D20" s="19">
        <f>AVERAGE(H3:H17)</f>
        <v>4.21</v>
      </c>
      <c r="E20" s="20" t="str">
        <f>IF(H23&lt;2,"N/A",(IF(C20&lt;=25%,"N/A",AVERAGE(I3:I17))))</f>
        <v>N/A</v>
      </c>
      <c r="F20" s="19">
        <f>MEDIAN(H3:H17)</f>
        <v>4.07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3" t="s">
        <v>32</v>
      </c>
      <c r="C22" s="73"/>
      <c r="D22" s="74">
        <f>IF(C20&lt;=25%,D20,MIN(E20:F20))</f>
        <v>4.21</v>
      </c>
      <c r="E22" s="74"/>
    </row>
    <row r="23" spans="1:9" x14ac:dyDescent="0.2">
      <c r="B23" s="73" t="s">
        <v>10</v>
      </c>
      <c r="C23" s="73"/>
      <c r="D23" s="74">
        <f>ROUND(D22,2)*F3</f>
        <v>12630</v>
      </c>
      <c r="E23" s="74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78" t="s">
        <v>28</v>
      </c>
      <c r="B26" s="79"/>
      <c r="C26" s="79"/>
      <c r="D26" s="79"/>
      <c r="E26" s="79"/>
      <c r="F26" s="79"/>
      <c r="G26" s="79"/>
      <c r="H26" s="79"/>
      <c r="I26" s="80"/>
    </row>
    <row r="27" spans="1:9" x14ac:dyDescent="0.2">
      <c r="A27" s="65" t="s">
        <v>29</v>
      </c>
      <c r="B27" s="66"/>
      <c r="C27" s="66"/>
      <c r="D27" s="66"/>
      <c r="E27" s="66"/>
      <c r="F27" s="66"/>
      <c r="G27" s="66"/>
      <c r="H27" s="66"/>
      <c r="I27" s="67"/>
    </row>
    <row r="28" spans="1:9" x14ac:dyDescent="0.2">
      <c r="A28" s="65" t="s">
        <v>30</v>
      </c>
      <c r="B28" s="66"/>
      <c r="C28" s="66"/>
      <c r="D28" s="66"/>
      <c r="E28" s="66"/>
      <c r="F28" s="66"/>
      <c r="G28" s="66"/>
      <c r="H28" s="66"/>
      <c r="I28" s="67"/>
    </row>
    <row r="29" spans="1:9" ht="25.5" customHeight="1" x14ac:dyDescent="0.2">
      <c r="A29" s="81" t="s">
        <v>26</v>
      </c>
      <c r="B29" s="82"/>
      <c r="C29" s="82"/>
      <c r="D29" s="82"/>
      <c r="E29" s="82"/>
      <c r="F29" s="82"/>
      <c r="G29" s="82"/>
      <c r="H29" s="82"/>
      <c r="I29" s="83"/>
    </row>
    <row r="30" spans="1:9" x14ac:dyDescent="0.2">
      <c r="A30" s="65" t="s">
        <v>27</v>
      </c>
      <c r="B30" s="66"/>
      <c r="C30" s="66"/>
      <c r="D30" s="66"/>
      <c r="E30" s="66"/>
      <c r="F30" s="66"/>
      <c r="G30" s="66"/>
      <c r="H30" s="66"/>
      <c r="I30" s="67"/>
    </row>
    <row r="31" spans="1:9" x14ac:dyDescent="0.2">
      <c r="A31" s="65" t="s">
        <v>31</v>
      </c>
      <c r="B31" s="66"/>
      <c r="C31" s="66"/>
      <c r="D31" s="66"/>
      <c r="E31" s="66"/>
      <c r="F31" s="66"/>
      <c r="G31" s="66"/>
      <c r="H31" s="66"/>
      <c r="I31" s="67"/>
    </row>
    <row r="32" spans="1:9" ht="25.5" customHeight="1" x14ac:dyDescent="0.2">
      <c r="A32" s="75" t="s">
        <v>33</v>
      </c>
      <c r="B32" s="76"/>
      <c r="C32" s="76"/>
      <c r="D32" s="76"/>
      <c r="E32" s="76"/>
      <c r="F32" s="76"/>
      <c r="G32" s="76"/>
      <c r="H32" s="76"/>
      <c r="I32" s="7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6" sqref="H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8" t="s">
        <v>24</v>
      </c>
      <c r="B1" s="69"/>
      <c r="C1" s="69"/>
      <c r="D1" s="69"/>
      <c r="E1" s="69"/>
      <c r="F1" s="69"/>
      <c r="G1" s="69"/>
      <c r="H1" s="69"/>
      <c r="I1" s="70"/>
    </row>
    <row r="2" spans="1:9" x14ac:dyDescent="0.2">
      <c r="A2" s="53" t="s">
        <v>13</v>
      </c>
      <c r="B2" s="53" t="s">
        <v>50</v>
      </c>
      <c r="C2" s="54"/>
      <c r="D2" s="55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53"/>
      <c r="B3" s="56" t="s">
        <v>56</v>
      </c>
      <c r="C3" s="57"/>
      <c r="D3" s="58"/>
      <c r="E3" s="71" t="s">
        <v>55</v>
      </c>
      <c r="F3" s="84">
        <v>900</v>
      </c>
      <c r="G3" s="17" t="s">
        <v>79</v>
      </c>
      <c r="H3" s="5">
        <v>14.41</v>
      </c>
      <c r="I3" s="5" t="str">
        <f>IF(H3="","",(IF($C$20&lt;25%,"N/A",IF(H3&lt;=($D$20+$B$20),H3,"Descartado"))))</f>
        <v>N/A</v>
      </c>
    </row>
    <row r="4" spans="1:9" x14ac:dyDescent="0.2">
      <c r="A4" s="53"/>
      <c r="B4" s="59"/>
      <c r="C4" s="60"/>
      <c r="D4" s="61"/>
      <c r="E4" s="71"/>
      <c r="F4" s="71"/>
      <c r="G4" s="17" t="s">
        <v>80</v>
      </c>
      <c r="H4" s="5">
        <v>10.48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3"/>
      <c r="B5" s="59"/>
      <c r="C5" s="60"/>
      <c r="D5" s="61"/>
      <c r="E5" s="71"/>
      <c r="F5" s="71"/>
      <c r="G5" s="17" t="s">
        <v>81</v>
      </c>
      <c r="H5" s="42">
        <v>10.47</v>
      </c>
      <c r="I5" s="5" t="str">
        <f t="shared" si="0"/>
        <v>N/A</v>
      </c>
    </row>
    <row r="6" spans="1:9" x14ac:dyDescent="0.2">
      <c r="A6" s="53"/>
      <c r="B6" s="59"/>
      <c r="C6" s="60"/>
      <c r="D6" s="61"/>
      <c r="E6" s="71"/>
      <c r="F6" s="71"/>
      <c r="G6" s="4"/>
      <c r="H6" s="5"/>
      <c r="I6" s="5" t="str">
        <f t="shared" si="0"/>
        <v/>
      </c>
    </row>
    <row r="7" spans="1:9" x14ac:dyDescent="0.2">
      <c r="A7" s="53"/>
      <c r="B7" s="59"/>
      <c r="C7" s="60"/>
      <c r="D7" s="61"/>
      <c r="E7" s="71"/>
      <c r="F7" s="71"/>
      <c r="G7" s="4"/>
      <c r="H7" s="5"/>
      <c r="I7" s="5" t="str">
        <f t="shared" si="0"/>
        <v/>
      </c>
    </row>
    <row r="8" spans="1:9" x14ac:dyDescent="0.2">
      <c r="A8" s="53"/>
      <c r="B8" s="59"/>
      <c r="C8" s="60"/>
      <c r="D8" s="61"/>
      <c r="E8" s="71"/>
      <c r="F8" s="71"/>
      <c r="G8" s="4"/>
      <c r="H8" s="5"/>
      <c r="I8" s="5" t="str">
        <f t="shared" si="0"/>
        <v/>
      </c>
    </row>
    <row r="9" spans="1:9" x14ac:dyDescent="0.2">
      <c r="A9" s="53"/>
      <c r="B9" s="59"/>
      <c r="C9" s="60"/>
      <c r="D9" s="61"/>
      <c r="E9" s="71"/>
      <c r="F9" s="71"/>
      <c r="G9" s="4"/>
      <c r="H9" s="5"/>
      <c r="I9" s="5" t="str">
        <f t="shared" si="0"/>
        <v/>
      </c>
    </row>
    <row r="10" spans="1:9" x14ac:dyDescent="0.2">
      <c r="A10" s="53"/>
      <c r="B10" s="59"/>
      <c r="C10" s="60"/>
      <c r="D10" s="61"/>
      <c r="E10" s="71"/>
      <c r="F10" s="71"/>
      <c r="G10" s="4"/>
      <c r="H10" s="5"/>
      <c r="I10" s="5" t="str">
        <f t="shared" si="0"/>
        <v/>
      </c>
    </row>
    <row r="11" spans="1:9" x14ac:dyDescent="0.2">
      <c r="A11" s="53"/>
      <c r="B11" s="59"/>
      <c r="C11" s="60"/>
      <c r="D11" s="61"/>
      <c r="E11" s="71"/>
      <c r="F11" s="71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71"/>
      <c r="F12" s="71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71"/>
      <c r="F13" s="71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71"/>
      <c r="F14" s="71"/>
      <c r="G14" s="4"/>
      <c r="H14" s="5"/>
      <c r="I14" s="5" t="str">
        <f t="shared" si="0"/>
        <v/>
      </c>
    </row>
    <row r="15" spans="1:9" x14ac:dyDescent="0.2">
      <c r="A15" s="53"/>
      <c r="B15" s="59"/>
      <c r="C15" s="60"/>
      <c r="D15" s="61"/>
      <c r="E15" s="71"/>
      <c r="F15" s="71"/>
      <c r="G15" s="4"/>
      <c r="H15" s="5"/>
      <c r="I15" s="5" t="str">
        <f t="shared" si="0"/>
        <v/>
      </c>
    </row>
    <row r="16" spans="1:9" x14ac:dyDescent="0.2">
      <c r="A16" s="53"/>
      <c r="B16" s="59"/>
      <c r="C16" s="60"/>
      <c r="D16" s="61"/>
      <c r="E16" s="71"/>
      <c r="F16" s="71"/>
      <c r="G16" s="4"/>
      <c r="H16" s="5"/>
      <c r="I16" s="5" t="str">
        <f t="shared" si="0"/>
        <v/>
      </c>
    </row>
    <row r="17" spans="1:9" x14ac:dyDescent="0.2">
      <c r="A17" s="53"/>
      <c r="B17" s="62"/>
      <c r="C17" s="63"/>
      <c r="D17" s="64"/>
      <c r="E17" s="71"/>
      <c r="F17" s="7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2.2718788113218804</v>
      </c>
      <c r="C20" s="18">
        <f>IF(H23&lt;2,"N/A",(B20/D20))</f>
        <v>0.19274989915061203</v>
      </c>
      <c r="D20" s="19">
        <f>AVERAGE(H3:H17)</f>
        <v>11.786666666666667</v>
      </c>
      <c r="E20" s="20" t="str">
        <f>IF(H23&lt;2,"N/A",(IF(C20&lt;=25%,"N/A",AVERAGE(I3:I17))))</f>
        <v>N/A</v>
      </c>
      <c r="F20" s="19">
        <f>MEDIAN(H3:H17)</f>
        <v>10.48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3" t="s">
        <v>32</v>
      </c>
      <c r="C22" s="73"/>
      <c r="D22" s="74">
        <f>IF(C20&lt;=25%,D20,MIN(E20:F20))</f>
        <v>11.786666666666667</v>
      </c>
      <c r="E22" s="74"/>
    </row>
    <row r="23" spans="1:9" x14ac:dyDescent="0.2">
      <c r="B23" s="73" t="s">
        <v>10</v>
      </c>
      <c r="C23" s="73"/>
      <c r="D23" s="74">
        <f>ROUND(D22,2)*F3</f>
        <v>10611</v>
      </c>
      <c r="E23" s="74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78" t="s">
        <v>28</v>
      </c>
      <c r="B26" s="79"/>
      <c r="C26" s="79"/>
      <c r="D26" s="79"/>
      <c r="E26" s="79"/>
      <c r="F26" s="79"/>
      <c r="G26" s="79"/>
      <c r="H26" s="79"/>
      <c r="I26" s="80"/>
    </row>
    <row r="27" spans="1:9" x14ac:dyDescent="0.2">
      <c r="A27" s="65" t="s">
        <v>29</v>
      </c>
      <c r="B27" s="66"/>
      <c r="C27" s="66"/>
      <c r="D27" s="66"/>
      <c r="E27" s="66"/>
      <c r="F27" s="66"/>
      <c r="G27" s="66"/>
      <c r="H27" s="66"/>
      <c r="I27" s="67"/>
    </row>
    <row r="28" spans="1:9" x14ac:dyDescent="0.2">
      <c r="A28" s="65" t="s">
        <v>30</v>
      </c>
      <c r="B28" s="66"/>
      <c r="C28" s="66"/>
      <c r="D28" s="66"/>
      <c r="E28" s="66"/>
      <c r="F28" s="66"/>
      <c r="G28" s="66"/>
      <c r="H28" s="66"/>
      <c r="I28" s="67"/>
    </row>
    <row r="29" spans="1:9" ht="25.5" customHeight="1" x14ac:dyDescent="0.2">
      <c r="A29" s="81" t="s">
        <v>26</v>
      </c>
      <c r="B29" s="82"/>
      <c r="C29" s="82"/>
      <c r="D29" s="82"/>
      <c r="E29" s="82"/>
      <c r="F29" s="82"/>
      <c r="G29" s="82"/>
      <c r="H29" s="82"/>
      <c r="I29" s="83"/>
    </row>
    <row r="30" spans="1:9" x14ac:dyDescent="0.2">
      <c r="A30" s="65" t="s">
        <v>27</v>
      </c>
      <c r="B30" s="66"/>
      <c r="C30" s="66"/>
      <c r="D30" s="66"/>
      <c r="E30" s="66"/>
      <c r="F30" s="66"/>
      <c r="G30" s="66"/>
      <c r="H30" s="66"/>
      <c r="I30" s="67"/>
    </row>
    <row r="31" spans="1:9" x14ac:dyDescent="0.2">
      <c r="A31" s="65" t="s">
        <v>31</v>
      </c>
      <c r="B31" s="66"/>
      <c r="C31" s="66"/>
      <c r="D31" s="66"/>
      <c r="E31" s="66"/>
      <c r="F31" s="66"/>
      <c r="G31" s="66"/>
      <c r="H31" s="66"/>
      <c r="I31" s="67"/>
    </row>
    <row r="32" spans="1:9" ht="25.5" customHeight="1" x14ac:dyDescent="0.2">
      <c r="A32" s="75" t="s">
        <v>33</v>
      </c>
      <c r="B32" s="76"/>
      <c r="C32" s="76"/>
      <c r="D32" s="76"/>
      <c r="E32" s="76"/>
      <c r="F32" s="76"/>
      <c r="G32" s="76"/>
      <c r="H32" s="76"/>
      <c r="I32" s="7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6" sqref="H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2.42578125" style="1" customWidth="1"/>
    <col min="5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8" t="s">
        <v>24</v>
      </c>
      <c r="B1" s="69"/>
      <c r="C1" s="69"/>
      <c r="D1" s="69"/>
      <c r="E1" s="69"/>
      <c r="F1" s="69"/>
      <c r="G1" s="69"/>
      <c r="H1" s="69"/>
      <c r="I1" s="70"/>
    </row>
    <row r="2" spans="1:9" x14ac:dyDescent="0.2">
      <c r="A2" s="53" t="s">
        <v>14</v>
      </c>
      <c r="B2" s="53" t="s">
        <v>50</v>
      </c>
      <c r="C2" s="54"/>
      <c r="D2" s="55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53"/>
      <c r="B3" s="56" t="s">
        <v>57</v>
      </c>
      <c r="C3" s="57"/>
      <c r="D3" s="58"/>
      <c r="E3" s="71" t="s">
        <v>9</v>
      </c>
      <c r="F3" s="72">
        <v>10000</v>
      </c>
      <c r="G3" s="17" t="s">
        <v>82</v>
      </c>
      <c r="H3" s="5">
        <v>0.72</v>
      </c>
      <c r="I3" s="5" t="str">
        <f>IF(H3="","",(IF($C$20&lt;25%,"N/A",IF(H3&lt;=($D$20+$B$20),H3,"Descartado"))))</f>
        <v>N/A</v>
      </c>
    </row>
    <row r="4" spans="1:9" x14ac:dyDescent="0.2">
      <c r="A4" s="53"/>
      <c r="B4" s="59"/>
      <c r="C4" s="60"/>
      <c r="D4" s="61"/>
      <c r="E4" s="71"/>
      <c r="F4" s="71"/>
      <c r="G4" s="17" t="s">
        <v>83</v>
      </c>
      <c r="H4" s="5">
        <v>0.73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3"/>
      <c r="B5" s="59"/>
      <c r="C5" s="60"/>
      <c r="D5" s="61"/>
      <c r="E5" s="71"/>
      <c r="F5" s="71"/>
      <c r="G5" s="17" t="s">
        <v>84</v>
      </c>
      <c r="H5" s="5">
        <v>0.82</v>
      </c>
      <c r="I5" s="5" t="str">
        <f t="shared" si="0"/>
        <v>N/A</v>
      </c>
    </row>
    <row r="6" spans="1:9" x14ac:dyDescent="0.2">
      <c r="A6" s="53"/>
      <c r="B6" s="59"/>
      <c r="C6" s="60"/>
      <c r="D6" s="61"/>
      <c r="E6" s="71"/>
      <c r="F6" s="71"/>
      <c r="G6" s="4"/>
      <c r="H6" s="5"/>
      <c r="I6" s="5" t="str">
        <f t="shared" si="0"/>
        <v/>
      </c>
    </row>
    <row r="7" spans="1:9" x14ac:dyDescent="0.2">
      <c r="A7" s="53"/>
      <c r="B7" s="59"/>
      <c r="C7" s="60"/>
      <c r="D7" s="61"/>
      <c r="E7" s="71"/>
      <c r="F7" s="71"/>
      <c r="G7" s="4"/>
      <c r="H7" s="5"/>
      <c r="I7" s="5" t="str">
        <f t="shared" si="0"/>
        <v/>
      </c>
    </row>
    <row r="8" spans="1:9" x14ac:dyDescent="0.2">
      <c r="A8" s="53"/>
      <c r="B8" s="59"/>
      <c r="C8" s="60"/>
      <c r="D8" s="61"/>
      <c r="E8" s="71"/>
      <c r="F8" s="71"/>
      <c r="G8" s="4"/>
      <c r="H8" s="5"/>
      <c r="I8" s="5" t="str">
        <f t="shared" si="0"/>
        <v/>
      </c>
    </row>
    <row r="9" spans="1:9" x14ac:dyDescent="0.2">
      <c r="A9" s="53"/>
      <c r="B9" s="59"/>
      <c r="C9" s="60"/>
      <c r="D9" s="61"/>
      <c r="E9" s="71"/>
      <c r="F9" s="71"/>
      <c r="G9" s="4"/>
      <c r="H9" s="5"/>
      <c r="I9" s="5" t="str">
        <f t="shared" si="0"/>
        <v/>
      </c>
    </row>
    <row r="10" spans="1:9" x14ac:dyDescent="0.2">
      <c r="A10" s="53"/>
      <c r="B10" s="59"/>
      <c r="C10" s="60"/>
      <c r="D10" s="61"/>
      <c r="E10" s="71"/>
      <c r="F10" s="71"/>
      <c r="G10" s="4"/>
      <c r="H10" s="5"/>
      <c r="I10" s="5" t="str">
        <f t="shared" si="0"/>
        <v/>
      </c>
    </row>
    <row r="11" spans="1:9" x14ac:dyDescent="0.2">
      <c r="A11" s="53"/>
      <c r="B11" s="59"/>
      <c r="C11" s="60"/>
      <c r="D11" s="61"/>
      <c r="E11" s="71"/>
      <c r="F11" s="71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71"/>
      <c r="F12" s="71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71"/>
      <c r="F13" s="71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71"/>
      <c r="F14" s="71"/>
      <c r="G14" s="4"/>
      <c r="H14" s="5"/>
      <c r="I14" s="5" t="str">
        <f t="shared" si="0"/>
        <v/>
      </c>
    </row>
    <row r="15" spans="1:9" x14ac:dyDescent="0.2">
      <c r="A15" s="53"/>
      <c r="B15" s="59"/>
      <c r="C15" s="60"/>
      <c r="D15" s="61"/>
      <c r="E15" s="71"/>
      <c r="F15" s="71"/>
      <c r="G15" s="4"/>
      <c r="H15" s="5"/>
      <c r="I15" s="5" t="str">
        <f t="shared" si="0"/>
        <v/>
      </c>
    </row>
    <row r="16" spans="1:9" x14ac:dyDescent="0.2">
      <c r="A16" s="53"/>
      <c r="B16" s="59"/>
      <c r="C16" s="60"/>
      <c r="D16" s="61"/>
      <c r="E16" s="71"/>
      <c r="F16" s="71"/>
      <c r="G16" s="4"/>
      <c r="H16" s="5"/>
      <c r="I16" s="5" t="str">
        <f t="shared" si="0"/>
        <v/>
      </c>
    </row>
    <row r="17" spans="1:9" x14ac:dyDescent="0.2">
      <c r="A17" s="53"/>
      <c r="B17" s="62"/>
      <c r="C17" s="63"/>
      <c r="D17" s="64"/>
      <c r="E17" s="71"/>
      <c r="F17" s="7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5.507570547286101E-2</v>
      </c>
      <c r="C20" s="18">
        <f>IF(H23&lt;2,"N/A",(B20/D20))</f>
        <v>7.2787275955322916E-2</v>
      </c>
      <c r="D20" s="19">
        <f>AVERAGE(H3:H17)</f>
        <v>0.75666666666666671</v>
      </c>
      <c r="E20" s="20" t="str">
        <f>IF(H23&lt;2,"N/A",(IF(C20&lt;=25%,"N/A",AVERAGE(I3:I17))))</f>
        <v>N/A</v>
      </c>
      <c r="F20" s="19">
        <f>MEDIAN(H3:H17)</f>
        <v>0.73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3" t="s">
        <v>32</v>
      </c>
      <c r="C22" s="73"/>
      <c r="D22" s="74">
        <f>IF(C20&lt;=25%,D20,MIN(E20:F20))</f>
        <v>0.75666666666666671</v>
      </c>
      <c r="E22" s="74"/>
    </row>
    <row r="23" spans="1:9" x14ac:dyDescent="0.2">
      <c r="B23" s="73" t="s">
        <v>10</v>
      </c>
      <c r="C23" s="73"/>
      <c r="D23" s="74">
        <f>ROUND(D22,2)*F3</f>
        <v>7600</v>
      </c>
      <c r="E23" s="74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78" t="s">
        <v>28</v>
      </c>
      <c r="B26" s="79"/>
      <c r="C26" s="79"/>
      <c r="D26" s="79"/>
      <c r="E26" s="79"/>
      <c r="F26" s="79"/>
      <c r="G26" s="79"/>
      <c r="H26" s="79"/>
      <c r="I26" s="80"/>
    </row>
    <row r="27" spans="1:9" x14ac:dyDescent="0.2">
      <c r="A27" s="65" t="s">
        <v>29</v>
      </c>
      <c r="B27" s="66"/>
      <c r="C27" s="66"/>
      <c r="D27" s="66"/>
      <c r="E27" s="66"/>
      <c r="F27" s="66"/>
      <c r="G27" s="66"/>
      <c r="H27" s="66"/>
      <c r="I27" s="67"/>
    </row>
    <row r="28" spans="1:9" x14ac:dyDescent="0.2">
      <c r="A28" s="65" t="s">
        <v>30</v>
      </c>
      <c r="B28" s="66"/>
      <c r="C28" s="66"/>
      <c r="D28" s="66"/>
      <c r="E28" s="66"/>
      <c r="F28" s="66"/>
      <c r="G28" s="66"/>
      <c r="H28" s="66"/>
      <c r="I28" s="67"/>
    </row>
    <row r="29" spans="1:9" ht="25.5" customHeight="1" x14ac:dyDescent="0.2">
      <c r="A29" s="81" t="s">
        <v>26</v>
      </c>
      <c r="B29" s="82"/>
      <c r="C29" s="82"/>
      <c r="D29" s="82"/>
      <c r="E29" s="82"/>
      <c r="F29" s="82"/>
      <c r="G29" s="82"/>
      <c r="H29" s="82"/>
      <c r="I29" s="83"/>
    </row>
    <row r="30" spans="1:9" x14ac:dyDescent="0.2">
      <c r="A30" s="65" t="s">
        <v>27</v>
      </c>
      <c r="B30" s="66"/>
      <c r="C30" s="66"/>
      <c r="D30" s="66"/>
      <c r="E30" s="66"/>
      <c r="F30" s="66"/>
      <c r="G30" s="66"/>
      <c r="H30" s="66"/>
      <c r="I30" s="67"/>
    </row>
    <row r="31" spans="1:9" x14ac:dyDescent="0.2">
      <c r="A31" s="65" t="s">
        <v>31</v>
      </c>
      <c r="B31" s="66"/>
      <c r="C31" s="66"/>
      <c r="D31" s="66"/>
      <c r="E31" s="66"/>
      <c r="F31" s="66"/>
      <c r="G31" s="66"/>
      <c r="H31" s="66"/>
      <c r="I31" s="67"/>
    </row>
    <row r="32" spans="1:9" ht="25.5" customHeight="1" x14ac:dyDescent="0.2">
      <c r="A32" s="75" t="s">
        <v>33</v>
      </c>
      <c r="B32" s="76"/>
      <c r="C32" s="76"/>
      <c r="D32" s="76"/>
      <c r="E32" s="76"/>
      <c r="F32" s="76"/>
      <c r="G32" s="76"/>
      <c r="H32" s="76"/>
      <c r="I32" s="7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6" sqref="H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46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8" t="s">
        <v>24</v>
      </c>
      <c r="B1" s="69"/>
      <c r="C1" s="69"/>
      <c r="D1" s="69"/>
      <c r="E1" s="69"/>
      <c r="F1" s="69"/>
      <c r="G1" s="69"/>
      <c r="H1" s="69"/>
      <c r="I1" s="70"/>
    </row>
    <row r="2" spans="1:9" x14ac:dyDescent="0.2">
      <c r="A2" s="53" t="s">
        <v>15</v>
      </c>
      <c r="B2" s="53" t="s">
        <v>50</v>
      </c>
      <c r="C2" s="54"/>
      <c r="D2" s="55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53"/>
      <c r="B3" s="56" t="s">
        <v>58</v>
      </c>
      <c r="C3" s="57"/>
      <c r="D3" s="58"/>
      <c r="E3" s="71" t="s">
        <v>9</v>
      </c>
      <c r="F3" s="72">
        <v>20000</v>
      </c>
      <c r="G3" s="18" t="s">
        <v>78</v>
      </c>
      <c r="H3" s="5">
        <v>1.8</v>
      </c>
      <c r="I3" s="5" t="str">
        <f>IF(H3="","",(IF($C$20&lt;25%,"N/A",IF(H3&lt;=($D$20+$B$20),H3,"Descartado"))))</f>
        <v>N/A</v>
      </c>
    </row>
    <row r="4" spans="1:9" x14ac:dyDescent="0.2">
      <c r="A4" s="53"/>
      <c r="B4" s="59"/>
      <c r="C4" s="60"/>
      <c r="D4" s="61"/>
      <c r="E4" s="71"/>
      <c r="F4" s="71"/>
      <c r="G4" s="18" t="s">
        <v>85</v>
      </c>
      <c r="H4" s="5">
        <v>1.8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3"/>
      <c r="B5" s="59"/>
      <c r="C5" s="60"/>
      <c r="D5" s="61"/>
      <c r="E5" s="71"/>
      <c r="F5" s="71"/>
      <c r="G5" s="18" t="s">
        <v>86</v>
      </c>
      <c r="H5" s="5">
        <v>1.73</v>
      </c>
      <c r="I5" s="5" t="str">
        <f t="shared" si="0"/>
        <v>N/A</v>
      </c>
    </row>
    <row r="6" spans="1:9" x14ac:dyDescent="0.2">
      <c r="A6" s="53"/>
      <c r="B6" s="59"/>
      <c r="C6" s="60"/>
      <c r="D6" s="61"/>
      <c r="E6" s="71"/>
      <c r="F6" s="71"/>
      <c r="G6" s="4"/>
      <c r="H6" s="5"/>
      <c r="I6" s="5" t="str">
        <f t="shared" si="0"/>
        <v/>
      </c>
    </row>
    <row r="7" spans="1:9" x14ac:dyDescent="0.2">
      <c r="A7" s="53"/>
      <c r="B7" s="59"/>
      <c r="C7" s="60"/>
      <c r="D7" s="61"/>
      <c r="E7" s="71"/>
      <c r="F7" s="71"/>
      <c r="G7" s="4"/>
      <c r="H7" s="5"/>
      <c r="I7" s="5" t="str">
        <f t="shared" si="0"/>
        <v/>
      </c>
    </row>
    <row r="8" spans="1:9" x14ac:dyDescent="0.2">
      <c r="A8" s="53"/>
      <c r="B8" s="59"/>
      <c r="C8" s="60"/>
      <c r="D8" s="61"/>
      <c r="E8" s="71"/>
      <c r="F8" s="71"/>
      <c r="G8" s="4"/>
      <c r="H8" s="5"/>
      <c r="I8" s="5" t="str">
        <f t="shared" si="0"/>
        <v/>
      </c>
    </row>
    <row r="9" spans="1:9" x14ac:dyDescent="0.2">
      <c r="A9" s="53"/>
      <c r="B9" s="59"/>
      <c r="C9" s="60"/>
      <c r="D9" s="61"/>
      <c r="E9" s="71"/>
      <c r="F9" s="71"/>
      <c r="G9" s="4"/>
      <c r="H9" s="5"/>
      <c r="I9" s="5" t="str">
        <f t="shared" si="0"/>
        <v/>
      </c>
    </row>
    <row r="10" spans="1:9" x14ac:dyDescent="0.2">
      <c r="A10" s="53"/>
      <c r="B10" s="59"/>
      <c r="C10" s="60"/>
      <c r="D10" s="61"/>
      <c r="E10" s="71"/>
      <c r="F10" s="71"/>
      <c r="G10" s="4"/>
      <c r="H10" s="5"/>
      <c r="I10" s="5" t="str">
        <f t="shared" si="0"/>
        <v/>
      </c>
    </row>
    <row r="11" spans="1:9" x14ac:dyDescent="0.2">
      <c r="A11" s="53"/>
      <c r="B11" s="59"/>
      <c r="C11" s="60"/>
      <c r="D11" s="61"/>
      <c r="E11" s="71"/>
      <c r="F11" s="71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71"/>
      <c r="F12" s="71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71"/>
      <c r="F13" s="71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71"/>
      <c r="F14" s="71"/>
      <c r="G14" s="4"/>
      <c r="H14" s="5"/>
      <c r="I14" s="5" t="str">
        <f t="shared" si="0"/>
        <v/>
      </c>
    </row>
    <row r="15" spans="1:9" x14ac:dyDescent="0.2">
      <c r="A15" s="53"/>
      <c r="B15" s="59"/>
      <c r="C15" s="60"/>
      <c r="D15" s="61"/>
      <c r="E15" s="71"/>
      <c r="F15" s="71"/>
      <c r="G15" s="4"/>
      <c r="H15" s="5"/>
      <c r="I15" s="5" t="str">
        <f t="shared" si="0"/>
        <v/>
      </c>
    </row>
    <row r="16" spans="1:9" x14ac:dyDescent="0.2">
      <c r="A16" s="53"/>
      <c r="B16" s="59"/>
      <c r="C16" s="60"/>
      <c r="D16" s="61"/>
      <c r="E16" s="71"/>
      <c r="F16" s="71"/>
      <c r="G16" s="4"/>
      <c r="H16" s="5"/>
      <c r="I16" s="5" t="str">
        <f t="shared" si="0"/>
        <v/>
      </c>
    </row>
    <row r="17" spans="1:9" x14ac:dyDescent="0.2">
      <c r="A17" s="53"/>
      <c r="B17" s="62"/>
      <c r="C17" s="63"/>
      <c r="D17" s="64"/>
      <c r="E17" s="71"/>
      <c r="F17" s="7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4.0414518843273836E-2</v>
      </c>
      <c r="C20" s="18">
        <f>IF(H23&lt;2,"N/A",(B20/D20))</f>
        <v>2.2747383964319232E-2</v>
      </c>
      <c r="D20" s="19">
        <f>AVERAGE(H3:H17)</f>
        <v>1.7766666666666666</v>
      </c>
      <c r="E20" s="20" t="str">
        <f>IF(H23&lt;2,"N/A",(IF(C20&lt;=25%,"N/A",AVERAGE(I3:I17))))</f>
        <v>N/A</v>
      </c>
      <c r="F20" s="19">
        <f>MEDIAN(H3:H17)</f>
        <v>1.8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3" t="s">
        <v>32</v>
      </c>
      <c r="C22" s="73"/>
      <c r="D22" s="74">
        <f>IF(C20&lt;=25%,D20,MIN(E20:F20))</f>
        <v>1.7766666666666666</v>
      </c>
      <c r="E22" s="74"/>
    </row>
    <row r="23" spans="1:9" x14ac:dyDescent="0.2">
      <c r="B23" s="73" t="s">
        <v>10</v>
      </c>
      <c r="C23" s="73"/>
      <c r="D23" s="74">
        <f>ROUND(D22,2)*F3</f>
        <v>35600</v>
      </c>
      <c r="E23" s="74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78" t="s">
        <v>28</v>
      </c>
      <c r="B26" s="79"/>
      <c r="C26" s="79"/>
      <c r="D26" s="79"/>
      <c r="E26" s="79"/>
      <c r="F26" s="79"/>
      <c r="G26" s="79"/>
      <c r="H26" s="79"/>
      <c r="I26" s="80"/>
    </row>
    <row r="27" spans="1:9" x14ac:dyDescent="0.2">
      <c r="A27" s="65" t="s">
        <v>29</v>
      </c>
      <c r="B27" s="66"/>
      <c r="C27" s="66"/>
      <c r="D27" s="66"/>
      <c r="E27" s="66"/>
      <c r="F27" s="66"/>
      <c r="G27" s="66"/>
      <c r="H27" s="66"/>
      <c r="I27" s="67"/>
    </row>
    <row r="28" spans="1:9" x14ac:dyDescent="0.2">
      <c r="A28" s="65" t="s">
        <v>30</v>
      </c>
      <c r="B28" s="66"/>
      <c r="C28" s="66"/>
      <c r="D28" s="66"/>
      <c r="E28" s="66"/>
      <c r="F28" s="66"/>
      <c r="G28" s="66"/>
      <c r="H28" s="66"/>
      <c r="I28" s="67"/>
    </row>
    <row r="29" spans="1:9" ht="25.5" customHeight="1" x14ac:dyDescent="0.2">
      <c r="A29" s="81" t="s">
        <v>26</v>
      </c>
      <c r="B29" s="82"/>
      <c r="C29" s="82"/>
      <c r="D29" s="82"/>
      <c r="E29" s="82"/>
      <c r="F29" s="82"/>
      <c r="G29" s="82"/>
      <c r="H29" s="82"/>
      <c r="I29" s="83"/>
    </row>
    <row r="30" spans="1:9" x14ac:dyDescent="0.2">
      <c r="A30" s="65" t="s">
        <v>27</v>
      </c>
      <c r="B30" s="66"/>
      <c r="C30" s="66"/>
      <c r="D30" s="66"/>
      <c r="E30" s="66"/>
      <c r="F30" s="66"/>
      <c r="G30" s="66"/>
      <c r="H30" s="66"/>
      <c r="I30" s="67"/>
    </row>
    <row r="31" spans="1:9" x14ac:dyDescent="0.2">
      <c r="A31" s="65" t="s">
        <v>31</v>
      </c>
      <c r="B31" s="66"/>
      <c r="C31" s="66"/>
      <c r="D31" s="66"/>
      <c r="E31" s="66"/>
      <c r="F31" s="66"/>
      <c r="G31" s="66"/>
      <c r="H31" s="66"/>
      <c r="I31" s="67"/>
    </row>
    <row r="32" spans="1:9" ht="25.5" customHeight="1" x14ac:dyDescent="0.2">
      <c r="A32" s="75" t="s">
        <v>33</v>
      </c>
      <c r="B32" s="76"/>
      <c r="C32" s="76"/>
      <c r="D32" s="76"/>
      <c r="E32" s="76"/>
      <c r="F32" s="76"/>
      <c r="G32" s="76"/>
      <c r="H32" s="76"/>
      <c r="I32" s="7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3" sqref="H3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46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8" t="s">
        <v>24</v>
      </c>
      <c r="B1" s="69"/>
      <c r="C1" s="69"/>
      <c r="D1" s="69"/>
      <c r="E1" s="69"/>
      <c r="F1" s="69"/>
      <c r="G1" s="69"/>
      <c r="H1" s="69"/>
      <c r="I1" s="70"/>
    </row>
    <row r="2" spans="1:9" x14ac:dyDescent="0.2">
      <c r="A2" s="53" t="s">
        <v>16</v>
      </c>
      <c r="B2" s="53" t="s">
        <v>50</v>
      </c>
      <c r="C2" s="54"/>
      <c r="D2" s="55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53"/>
      <c r="B3" s="56" t="s">
        <v>59</v>
      </c>
      <c r="C3" s="57"/>
      <c r="D3" s="58"/>
      <c r="E3" s="71" t="s">
        <v>9</v>
      </c>
      <c r="F3" s="72">
        <v>12500</v>
      </c>
      <c r="G3" s="18" t="s">
        <v>78</v>
      </c>
      <c r="H3" s="51">
        <v>1.86</v>
      </c>
      <c r="I3" s="5" t="str">
        <f>IF(H3="","",(IF($C$20&lt;25%,"N/A",IF(H3&lt;=($D$20+$B$20),H3,"Descartado"))))</f>
        <v>N/A</v>
      </c>
    </row>
    <row r="4" spans="1:9" x14ac:dyDescent="0.2">
      <c r="A4" s="53"/>
      <c r="B4" s="59"/>
      <c r="C4" s="60"/>
      <c r="D4" s="61"/>
      <c r="E4" s="71"/>
      <c r="F4" s="71"/>
      <c r="G4" s="18" t="s">
        <v>85</v>
      </c>
      <c r="H4" s="5">
        <v>1.9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3"/>
      <c r="B5" s="59"/>
      <c r="C5" s="60"/>
      <c r="D5" s="61"/>
      <c r="E5" s="71"/>
      <c r="F5" s="71"/>
      <c r="G5" s="18" t="s">
        <v>86</v>
      </c>
      <c r="H5" s="5">
        <v>1.85</v>
      </c>
      <c r="I5" s="5" t="str">
        <f t="shared" si="0"/>
        <v>N/A</v>
      </c>
    </row>
    <row r="6" spans="1:9" x14ac:dyDescent="0.2">
      <c r="A6" s="53"/>
      <c r="B6" s="59"/>
      <c r="C6" s="60"/>
      <c r="D6" s="61"/>
      <c r="E6" s="71"/>
      <c r="F6" s="71"/>
      <c r="G6" s="4"/>
      <c r="H6" s="5"/>
      <c r="I6" s="5" t="str">
        <f t="shared" si="0"/>
        <v/>
      </c>
    </row>
    <row r="7" spans="1:9" x14ac:dyDescent="0.2">
      <c r="A7" s="53"/>
      <c r="B7" s="59"/>
      <c r="C7" s="60"/>
      <c r="D7" s="61"/>
      <c r="E7" s="71"/>
      <c r="F7" s="71"/>
      <c r="G7" s="4"/>
      <c r="H7" s="5"/>
      <c r="I7" s="5" t="str">
        <f t="shared" si="0"/>
        <v/>
      </c>
    </row>
    <row r="8" spans="1:9" x14ac:dyDescent="0.2">
      <c r="A8" s="53"/>
      <c r="B8" s="59"/>
      <c r="C8" s="60"/>
      <c r="D8" s="61"/>
      <c r="E8" s="71"/>
      <c r="F8" s="71"/>
      <c r="G8" s="4"/>
      <c r="H8" s="5"/>
      <c r="I8" s="5" t="str">
        <f t="shared" si="0"/>
        <v/>
      </c>
    </row>
    <row r="9" spans="1:9" x14ac:dyDescent="0.2">
      <c r="A9" s="53"/>
      <c r="B9" s="59"/>
      <c r="C9" s="60"/>
      <c r="D9" s="61"/>
      <c r="E9" s="71"/>
      <c r="F9" s="71"/>
      <c r="G9" s="4"/>
      <c r="H9" s="5"/>
      <c r="I9" s="5" t="str">
        <f t="shared" si="0"/>
        <v/>
      </c>
    </row>
    <row r="10" spans="1:9" x14ac:dyDescent="0.2">
      <c r="A10" s="53"/>
      <c r="B10" s="59"/>
      <c r="C10" s="60"/>
      <c r="D10" s="61"/>
      <c r="E10" s="71"/>
      <c r="F10" s="71"/>
      <c r="G10" s="4"/>
      <c r="H10" s="5"/>
      <c r="I10" s="5" t="str">
        <f t="shared" si="0"/>
        <v/>
      </c>
    </row>
    <row r="11" spans="1:9" x14ac:dyDescent="0.2">
      <c r="A11" s="53"/>
      <c r="B11" s="59"/>
      <c r="C11" s="60"/>
      <c r="D11" s="61"/>
      <c r="E11" s="71"/>
      <c r="F11" s="71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71"/>
      <c r="F12" s="71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71"/>
      <c r="F13" s="71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71"/>
      <c r="F14" s="71"/>
      <c r="G14" s="4"/>
      <c r="H14" s="5"/>
      <c r="I14" s="5" t="str">
        <f t="shared" si="0"/>
        <v/>
      </c>
    </row>
    <row r="15" spans="1:9" x14ac:dyDescent="0.2">
      <c r="A15" s="53"/>
      <c r="B15" s="59"/>
      <c r="C15" s="60"/>
      <c r="D15" s="61"/>
      <c r="E15" s="71"/>
      <c r="F15" s="71"/>
      <c r="G15" s="4"/>
      <c r="H15" s="5"/>
      <c r="I15" s="5" t="str">
        <f t="shared" si="0"/>
        <v/>
      </c>
    </row>
    <row r="16" spans="1:9" x14ac:dyDescent="0.2">
      <c r="A16" s="53"/>
      <c r="B16" s="59"/>
      <c r="C16" s="60"/>
      <c r="D16" s="61"/>
      <c r="E16" s="71"/>
      <c r="F16" s="71"/>
      <c r="G16" s="4"/>
      <c r="H16" s="5"/>
      <c r="I16" s="5" t="str">
        <f t="shared" si="0"/>
        <v/>
      </c>
    </row>
    <row r="17" spans="1:9" x14ac:dyDescent="0.2">
      <c r="A17" s="53"/>
      <c r="B17" s="62"/>
      <c r="C17" s="63"/>
      <c r="D17" s="64"/>
      <c r="E17" s="71"/>
      <c r="F17" s="7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2.6457513110645807E-2</v>
      </c>
      <c r="C20" s="18">
        <f>IF(H23&lt;2,"N/A",(B20/D20))</f>
        <v>1.4148402732965673E-2</v>
      </c>
      <c r="D20" s="19">
        <f>AVERAGE(H3:H17)</f>
        <v>1.8699999999999999</v>
      </c>
      <c r="E20" s="20" t="str">
        <f>IF(H23&lt;2,"N/A",(IF(C20&lt;=25%,"N/A",AVERAGE(I3:I17))))</f>
        <v>N/A</v>
      </c>
      <c r="F20" s="19">
        <f>MEDIAN(H3:H17)</f>
        <v>1.86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3" t="s">
        <v>32</v>
      </c>
      <c r="C22" s="73"/>
      <c r="D22" s="74">
        <f>IF(C20&lt;=25%,D20,MIN(E20:F20))</f>
        <v>1.8699999999999999</v>
      </c>
      <c r="E22" s="74"/>
    </row>
    <row r="23" spans="1:9" x14ac:dyDescent="0.2">
      <c r="B23" s="73" t="s">
        <v>10</v>
      </c>
      <c r="C23" s="73"/>
      <c r="D23" s="74">
        <f>ROUND(D22,2)*F3</f>
        <v>23375</v>
      </c>
      <c r="E23" s="74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78" t="s">
        <v>28</v>
      </c>
      <c r="B26" s="79"/>
      <c r="C26" s="79"/>
      <c r="D26" s="79"/>
      <c r="E26" s="79"/>
      <c r="F26" s="79"/>
      <c r="G26" s="79"/>
      <c r="H26" s="79"/>
      <c r="I26" s="80"/>
    </row>
    <row r="27" spans="1:9" x14ac:dyDescent="0.2">
      <c r="A27" s="65" t="s">
        <v>29</v>
      </c>
      <c r="B27" s="66"/>
      <c r="C27" s="66"/>
      <c r="D27" s="66"/>
      <c r="E27" s="66"/>
      <c r="F27" s="66"/>
      <c r="G27" s="66"/>
      <c r="H27" s="66"/>
      <c r="I27" s="67"/>
    </row>
    <row r="28" spans="1:9" x14ac:dyDescent="0.2">
      <c r="A28" s="65" t="s">
        <v>30</v>
      </c>
      <c r="B28" s="66"/>
      <c r="C28" s="66"/>
      <c r="D28" s="66"/>
      <c r="E28" s="66"/>
      <c r="F28" s="66"/>
      <c r="G28" s="66"/>
      <c r="H28" s="66"/>
      <c r="I28" s="67"/>
    </row>
    <row r="29" spans="1:9" ht="25.5" customHeight="1" x14ac:dyDescent="0.2">
      <c r="A29" s="81" t="s">
        <v>26</v>
      </c>
      <c r="B29" s="82"/>
      <c r="C29" s="82"/>
      <c r="D29" s="82"/>
      <c r="E29" s="82"/>
      <c r="F29" s="82"/>
      <c r="G29" s="82"/>
      <c r="H29" s="82"/>
      <c r="I29" s="83"/>
    </row>
    <row r="30" spans="1:9" x14ac:dyDescent="0.2">
      <c r="A30" s="65" t="s">
        <v>27</v>
      </c>
      <c r="B30" s="66"/>
      <c r="C30" s="66"/>
      <c r="D30" s="66"/>
      <c r="E30" s="66"/>
      <c r="F30" s="66"/>
      <c r="G30" s="66"/>
      <c r="H30" s="66"/>
      <c r="I30" s="67"/>
    </row>
    <row r="31" spans="1:9" x14ac:dyDescent="0.2">
      <c r="A31" s="65" t="s">
        <v>31</v>
      </c>
      <c r="B31" s="66"/>
      <c r="C31" s="66"/>
      <c r="D31" s="66"/>
      <c r="E31" s="66"/>
      <c r="F31" s="66"/>
      <c r="G31" s="66"/>
      <c r="H31" s="66"/>
      <c r="I31" s="67"/>
    </row>
    <row r="32" spans="1:9" ht="25.5" customHeight="1" x14ac:dyDescent="0.2">
      <c r="A32" s="75" t="s">
        <v>33</v>
      </c>
      <c r="B32" s="76"/>
      <c r="C32" s="76"/>
      <c r="D32" s="76"/>
      <c r="E32" s="76"/>
      <c r="F32" s="76"/>
      <c r="G32" s="76"/>
      <c r="H32" s="76"/>
      <c r="I32" s="7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5" sqref="H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46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8" t="s">
        <v>24</v>
      </c>
      <c r="B1" s="69"/>
      <c r="C1" s="69"/>
      <c r="D1" s="69"/>
      <c r="E1" s="69"/>
      <c r="F1" s="69"/>
      <c r="G1" s="69"/>
      <c r="H1" s="69"/>
      <c r="I1" s="70"/>
    </row>
    <row r="2" spans="1:9" x14ac:dyDescent="0.2">
      <c r="A2" s="53" t="s">
        <v>17</v>
      </c>
      <c r="B2" s="53" t="s">
        <v>50</v>
      </c>
      <c r="C2" s="54"/>
      <c r="D2" s="55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53"/>
      <c r="B3" s="56" t="s">
        <v>60</v>
      </c>
      <c r="C3" s="57"/>
      <c r="D3" s="58"/>
      <c r="E3" s="71" t="s">
        <v>9</v>
      </c>
      <c r="F3" s="72">
        <v>50000</v>
      </c>
      <c r="G3" s="18" t="s">
        <v>78</v>
      </c>
      <c r="H3" s="5">
        <v>1.46</v>
      </c>
      <c r="I3" s="5">
        <f>IF(H3="","",(IF($C$20&lt;25%,"N/A",IF(H3&lt;=($D$20+$B$20),H3,"Descartado"))))</f>
        <v>1.46</v>
      </c>
    </row>
    <row r="4" spans="1:9" x14ac:dyDescent="0.2">
      <c r="A4" s="53"/>
      <c r="B4" s="59"/>
      <c r="C4" s="60"/>
      <c r="D4" s="61"/>
      <c r="E4" s="71"/>
      <c r="F4" s="71"/>
      <c r="G4" s="18" t="s">
        <v>85</v>
      </c>
      <c r="H4" s="5">
        <v>1.51</v>
      </c>
      <c r="I4" s="5">
        <f t="shared" ref="I4:I17" si="0">IF(H4="","",(IF($C$20&lt;25%,"N/A",IF(H4&lt;=($D$20+$B$20),H4,"Descartado"))))</f>
        <v>1.51</v>
      </c>
    </row>
    <row r="5" spans="1:9" x14ac:dyDescent="0.2">
      <c r="A5" s="53"/>
      <c r="B5" s="59"/>
      <c r="C5" s="60"/>
      <c r="D5" s="61"/>
      <c r="E5" s="71"/>
      <c r="F5" s="71"/>
      <c r="G5" s="18" t="s">
        <v>86</v>
      </c>
      <c r="H5" s="5">
        <v>1.31</v>
      </c>
      <c r="I5" s="5">
        <f t="shared" si="0"/>
        <v>1.31</v>
      </c>
    </row>
    <row r="6" spans="1:9" x14ac:dyDescent="0.2">
      <c r="A6" s="53"/>
      <c r="B6" s="59"/>
      <c r="C6" s="60"/>
      <c r="D6" s="61"/>
      <c r="E6" s="71"/>
      <c r="F6" s="71"/>
      <c r="G6" s="18" t="s">
        <v>79</v>
      </c>
      <c r="H6" s="5">
        <v>2.93</v>
      </c>
      <c r="I6" s="5" t="str">
        <f t="shared" si="0"/>
        <v>Descartado</v>
      </c>
    </row>
    <row r="7" spans="1:9" x14ac:dyDescent="0.2">
      <c r="A7" s="53"/>
      <c r="B7" s="59"/>
      <c r="C7" s="60"/>
      <c r="D7" s="61"/>
      <c r="E7" s="71"/>
      <c r="F7" s="71"/>
      <c r="G7" s="4"/>
      <c r="H7" s="5"/>
      <c r="I7" s="5" t="str">
        <f t="shared" si="0"/>
        <v/>
      </c>
    </row>
    <row r="8" spans="1:9" x14ac:dyDescent="0.2">
      <c r="A8" s="53"/>
      <c r="B8" s="59"/>
      <c r="C8" s="60"/>
      <c r="D8" s="61"/>
      <c r="E8" s="71"/>
      <c r="F8" s="71"/>
      <c r="G8" s="4"/>
      <c r="H8" s="5"/>
      <c r="I8" s="5" t="str">
        <f t="shared" si="0"/>
        <v/>
      </c>
    </row>
    <row r="9" spans="1:9" x14ac:dyDescent="0.2">
      <c r="A9" s="53"/>
      <c r="B9" s="59"/>
      <c r="C9" s="60"/>
      <c r="D9" s="61"/>
      <c r="E9" s="71"/>
      <c r="F9" s="71"/>
      <c r="G9" s="4"/>
      <c r="H9" s="5"/>
      <c r="I9" s="5" t="str">
        <f t="shared" si="0"/>
        <v/>
      </c>
    </row>
    <row r="10" spans="1:9" x14ac:dyDescent="0.2">
      <c r="A10" s="53"/>
      <c r="B10" s="59"/>
      <c r="C10" s="60"/>
      <c r="D10" s="61"/>
      <c r="E10" s="71"/>
      <c r="F10" s="71"/>
      <c r="G10" s="4"/>
      <c r="H10" s="5"/>
      <c r="I10" s="5" t="str">
        <f t="shared" si="0"/>
        <v/>
      </c>
    </row>
    <row r="11" spans="1:9" x14ac:dyDescent="0.2">
      <c r="A11" s="53"/>
      <c r="B11" s="59"/>
      <c r="C11" s="60"/>
      <c r="D11" s="61"/>
      <c r="E11" s="71"/>
      <c r="F11" s="71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71"/>
      <c r="F12" s="71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71"/>
      <c r="F13" s="71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71"/>
      <c r="F14" s="71"/>
      <c r="G14" s="4"/>
      <c r="H14" s="5"/>
      <c r="I14" s="5" t="str">
        <f t="shared" si="0"/>
        <v/>
      </c>
    </row>
    <row r="15" spans="1:9" x14ac:dyDescent="0.2">
      <c r="A15" s="53"/>
      <c r="B15" s="59"/>
      <c r="C15" s="60"/>
      <c r="D15" s="61"/>
      <c r="E15" s="71"/>
      <c r="F15" s="71"/>
      <c r="G15" s="4"/>
      <c r="H15" s="5"/>
      <c r="I15" s="5" t="str">
        <f t="shared" si="0"/>
        <v/>
      </c>
    </row>
    <row r="16" spans="1:9" x14ac:dyDescent="0.2">
      <c r="A16" s="53"/>
      <c r="B16" s="59"/>
      <c r="C16" s="60"/>
      <c r="D16" s="61"/>
      <c r="E16" s="71"/>
      <c r="F16" s="71"/>
      <c r="G16" s="4"/>
      <c r="H16" s="5"/>
      <c r="I16" s="5" t="str">
        <f t="shared" si="0"/>
        <v/>
      </c>
    </row>
    <row r="17" spans="1:9" x14ac:dyDescent="0.2">
      <c r="A17" s="53"/>
      <c r="B17" s="62"/>
      <c r="C17" s="63"/>
      <c r="D17" s="64"/>
      <c r="E17" s="71"/>
      <c r="F17" s="7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0.75645555057782599</v>
      </c>
      <c r="C20" s="18">
        <f>IF(H23&lt;2,"N/A",(B20/D20))</f>
        <v>0.41967020836495206</v>
      </c>
      <c r="D20" s="19">
        <f>AVERAGE(H3:H17)</f>
        <v>1.8024999999999998</v>
      </c>
      <c r="E20" s="20">
        <f>IF(H23&lt;2,"N/A",(IF(C20&lt;=25%,"N/A",AVERAGE(I3:I17))))</f>
        <v>1.4266666666666665</v>
      </c>
      <c r="F20" s="19">
        <f>MEDIAN(H3:H17)</f>
        <v>1.4849999999999999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3" t="s">
        <v>32</v>
      </c>
      <c r="C22" s="73"/>
      <c r="D22" s="74">
        <f>IF(C20&lt;=25%,D20,MIN(E20:F20))</f>
        <v>1.4266666666666665</v>
      </c>
      <c r="E22" s="74"/>
    </row>
    <row r="23" spans="1:9" x14ac:dyDescent="0.2">
      <c r="B23" s="73" t="s">
        <v>10</v>
      </c>
      <c r="C23" s="73"/>
      <c r="D23" s="74">
        <f>ROUND(D22,2)*F3</f>
        <v>71500</v>
      </c>
      <c r="E23" s="74"/>
      <c r="G23" s="36" t="s">
        <v>41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78" t="s">
        <v>28</v>
      </c>
      <c r="B26" s="79"/>
      <c r="C26" s="79"/>
      <c r="D26" s="79"/>
      <c r="E26" s="79"/>
      <c r="F26" s="79"/>
      <c r="G26" s="79"/>
      <c r="H26" s="79"/>
      <c r="I26" s="80"/>
    </row>
    <row r="27" spans="1:9" x14ac:dyDescent="0.2">
      <c r="A27" s="65" t="s">
        <v>29</v>
      </c>
      <c r="B27" s="66"/>
      <c r="C27" s="66"/>
      <c r="D27" s="66"/>
      <c r="E27" s="66"/>
      <c r="F27" s="66"/>
      <c r="G27" s="66"/>
      <c r="H27" s="66"/>
      <c r="I27" s="67"/>
    </row>
    <row r="28" spans="1:9" x14ac:dyDescent="0.2">
      <c r="A28" s="65" t="s">
        <v>30</v>
      </c>
      <c r="B28" s="66"/>
      <c r="C28" s="66"/>
      <c r="D28" s="66"/>
      <c r="E28" s="66"/>
      <c r="F28" s="66"/>
      <c r="G28" s="66"/>
      <c r="H28" s="66"/>
      <c r="I28" s="67"/>
    </row>
    <row r="29" spans="1:9" ht="25.5" customHeight="1" x14ac:dyDescent="0.2">
      <c r="A29" s="81" t="s">
        <v>26</v>
      </c>
      <c r="B29" s="82"/>
      <c r="C29" s="82"/>
      <c r="D29" s="82"/>
      <c r="E29" s="82"/>
      <c r="F29" s="82"/>
      <c r="G29" s="82"/>
      <c r="H29" s="82"/>
      <c r="I29" s="83"/>
    </row>
    <row r="30" spans="1:9" x14ac:dyDescent="0.2">
      <c r="A30" s="65" t="s">
        <v>27</v>
      </c>
      <c r="B30" s="66"/>
      <c r="C30" s="66"/>
      <c r="D30" s="66"/>
      <c r="E30" s="66"/>
      <c r="F30" s="66"/>
      <c r="G30" s="66"/>
      <c r="H30" s="66"/>
      <c r="I30" s="67"/>
    </row>
    <row r="31" spans="1:9" x14ac:dyDescent="0.2">
      <c r="A31" s="65" t="s">
        <v>31</v>
      </c>
      <c r="B31" s="66"/>
      <c r="C31" s="66"/>
      <c r="D31" s="66"/>
      <c r="E31" s="66"/>
      <c r="F31" s="66"/>
      <c r="G31" s="66"/>
      <c r="H31" s="66"/>
      <c r="I31" s="67"/>
    </row>
    <row r="32" spans="1:9" ht="25.5" customHeight="1" x14ac:dyDescent="0.2">
      <c r="A32" s="75" t="s">
        <v>33</v>
      </c>
      <c r="B32" s="76"/>
      <c r="C32" s="76"/>
      <c r="D32" s="76"/>
      <c r="E32" s="76"/>
      <c r="F32" s="76"/>
      <c r="G32" s="76"/>
      <c r="H32" s="76"/>
      <c r="I32" s="7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I3" sqref="I3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1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68" t="s">
        <v>24</v>
      </c>
      <c r="B1" s="69"/>
      <c r="C1" s="69"/>
      <c r="D1" s="69"/>
      <c r="E1" s="69"/>
      <c r="F1" s="69"/>
      <c r="G1" s="69"/>
      <c r="H1" s="69"/>
      <c r="I1" s="70"/>
    </row>
    <row r="2" spans="1:9" x14ac:dyDescent="0.2">
      <c r="A2" s="53" t="s">
        <v>18</v>
      </c>
      <c r="B2" s="53" t="s">
        <v>50</v>
      </c>
      <c r="C2" s="54"/>
      <c r="D2" s="55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53"/>
      <c r="B3" s="56" t="s">
        <v>61</v>
      </c>
      <c r="C3" s="57"/>
      <c r="D3" s="58"/>
      <c r="E3" s="71" t="s">
        <v>53</v>
      </c>
      <c r="F3" s="84">
        <v>500</v>
      </c>
      <c r="G3" s="17" t="s">
        <v>87</v>
      </c>
      <c r="H3" s="5">
        <v>10.26</v>
      </c>
      <c r="I3" s="5" t="e">
        <f>IF(H3="","",(IF($C$20&lt;25%,"N/A",IF(H3&lt;=($D$20+$B$20),H3,"Descartado"))))</f>
        <v>#VALUE!</v>
      </c>
    </row>
    <row r="4" spans="1:9" x14ac:dyDescent="0.2">
      <c r="A4" s="53"/>
      <c r="B4" s="59"/>
      <c r="C4" s="60"/>
      <c r="D4" s="61"/>
      <c r="E4" s="71"/>
      <c r="F4" s="71"/>
      <c r="G4" s="17"/>
      <c r="H4" s="5"/>
      <c r="I4" s="5" t="str">
        <f t="shared" ref="I4:I17" si="0">IF(H4="","",(IF($C$20&lt;25%,"N/A",IF(H4&lt;=($D$20+$B$20),H4,"Descartado"))))</f>
        <v/>
      </c>
    </row>
    <row r="5" spans="1:9" x14ac:dyDescent="0.2">
      <c r="A5" s="53"/>
      <c r="B5" s="59"/>
      <c r="C5" s="60"/>
      <c r="D5" s="61"/>
      <c r="E5" s="71"/>
      <c r="F5" s="71"/>
      <c r="G5" s="4"/>
      <c r="H5" s="5"/>
      <c r="I5" s="5" t="str">
        <f t="shared" si="0"/>
        <v/>
      </c>
    </row>
    <row r="6" spans="1:9" x14ac:dyDescent="0.2">
      <c r="A6" s="53"/>
      <c r="B6" s="59"/>
      <c r="C6" s="60"/>
      <c r="D6" s="61"/>
      <c r="E6" s="71"/>
      <c r="F6" s="71"/>
      <c r="G6" s="4"/>
      <c r="H6" s="5"/>
      <c r="I6" s="5" t="str">
        <f t="shared" si="0"/>
        <v/>
      </c>
    </row>
    <row r="7" spans="1:9" x14ac:dyDescent="0.2">
      <c r="A7" s="53"/>
      <c r="B7" s="59"/>
      <c r="C7" s="60"/>
      <c r="D7" s="61"/>
      <c r="E7" s="71"/>
      <c r="F7" s="71"/>
      <c r="G7" s="4"/>
      <c r="H7" s="5"/>
      <c r="I7" s="5" t="str">
        <f t="shared" si="0"/>
        <v/>
      </c>
    </row>
    <row r="8" spans="1:9" x14ac:dyDescent="0.2">
      <c r="A8" s="53"/>
      <c r="B8" s="59"/>
      <c r="C8" s="60"/>
      <c r="D8" s="61"/>
      <c r="E8" s="71"/>
      <c r="F8" s="71"/>
      <c r="G8" s="4"/>
      <c r="H8" s="5"/>
      <c r="I8" s="5" t="str">
        <f t="shared" si="0"/>
        <v/>
      </c>
    </row>
    <row r="9" spans="1:9" x14ac:dyDescent="0.2">
      <c r="A9" s="53"/>
      <c r="B9" s="59"/>
      <c r="C9" s="60"/>
      <c r="D9" s="61"/>
      <c r="E9" s="71"/>
      <c r="F9" s="71"/>
      <c r="G9" s="4"/>
      <c r="H9" s="5"/>
      <c r="I9" s="5" t="str">
        <f t="shared" si="0"/>
        <v/>
      </c>
    </row>
    <row r="10" spans="1:9" x14ac:dyDescent="0.2">
      <c r="A10" s="53"/>
      <c r="B10" s="59"/>
      <c r="C10" s="60"/>
      <c r="D10" s="61"/>
      <c r="E10" s="71"/>
      <c r="F10" s="71"/>
      <c r="G10" s="4"/>
      <c r="H10" s="5"/>
      <c r="I10" s="5" t="str">
        <f t="shared" si="0"/>
        <v/>
      </c>
    </row>
    <row r="11" spans="1:9" x14ac:dyDescent="0.2">
      <c r="A11" s="53"/>
      <c r="B11" s="59"/>
      <c r="C11" s="60"/>
      <c r="D11" s="61"/>
      <c r="E11" s="71"/>
      <c r="F11" s="71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71"/>
      <c r="F12" s="71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71"/>
      <c r="F13" s="71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71"/>
      <c r="F14" s="71"/>
      <c r="G14" s="4"/>
      <c r="H14" s="5"/>
      <c r="I14" s="5" t="str">
        <f t="shared" si="0"/>
        <v/>
      </c>
    </row>
    <row r="15" spans="1:9" x14ac:dyDescent="0.2">
      <c r="A15" s="53"/>
      <c r="B15" s="59"/>
      <c r="C15" s="60"/>
      <c r="D15" s="61"/>
      <c r="E15" s="71"/>
      <c r="F15" s="71"/>
      <c r="G15" s="4"/>
      <c r="H15" s="5"/>
      <c r="I15" s="5" t="str">
        <f t="shared" si="0"/>
        <v/>
      </c>
    </row>
    <row r="16" spans="1:9" x14ac:dyDescent="0.2">
      <c r="A16" s="53"/>
      <c r="B16" s="59"/>
      <c r="C16" s="60"/>
      <c r="D16" s="61"/>
      <c r="E16" s="71"/>
      <c r="F16" s="71"/>
      <c r="G16" s="4"/>
      <c r="H16" s="5"/>
      <c r="I16" s="5" t="str">
        <f t="shared" si="0"/>
        <v/>
      </c>
    </row>
    <row r="17" spans="1:9" x14ac:dyDescent="0.2">
      <c r="A17" s="53"/>
      <c r="B17" s="62"/>
      <c r="C17" s="63"/>
      <c r="D17" s="64"/>
      <c r="E17" s="71"/>
      <c r="F17" s="7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25.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 t="str">
        <f>IF(H23&lt;2,"N/A",(STDEV(H3:H17)))</f>
        <v>N/A</v>
      </c>
      <c r="C20" s="18" t="str">
        <f>IF(H23&lt;2,"N/A",(B20/D20))</f>
        <v>N/A</v>
      </c>
      <c r="D20" s="19">
        <f>AVERAGE(H3:H17)</f>
        <v>10.26</v>
      </c>
      <c r="E20" s="20" t="str">
        <f>IF(H23&lt;2,"N/A",(IF(C20&lt;=25%,"N/A",AVERAGE(I3:I17))))</f>
        <v>N/A</v>
      </c>
      <c r="F20" s="19">
        <f>MEDIAN(H3:H17)</f>
        <v>10.26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3" t="s">
        <v>32</v>
      </c>
      <c r="C22" s="73"/>
      <c r="D22" s="74">
        <f>IF(C20&lt;=25%,D20,MIN(E20:F20))</f>
        <v>10.26</v>
      </c>
      <c r="E22" s="74"/>
    </row>
    <row r="23" spans="1:9" x14ac:dyDescent="0.2">
      <c r="B23" s="73" t="s">
        <v>10</v>
      </c>
      <c r="C23" s="73"/>
      <c r="D23" s="74">
        <f>ROUND(D22,2)*F3</f>
        <v>5130</v>
      </c>
      <c r="E23" s="74"/>
      <c r="G23" s="36" t="s">
        <v>41</v>
      </c>
      <c r="H23" s="37">
        <f>COUNT(H3:H17)</f>
        <v>1</v>
      </c>
    </row>
    <row r="24" spans="1:9" x14ac:dyDescent="0.2">
      <c r="B24" s="28"/>
      <c r="C24" s="28"/>
      <c r="D24" s="22"/>
      <c r="E24" s="22"/>
    </row>
    <row r="26" spans="1:9" x14ac:dyDescent="0.2">
      <c r="A26" s="78" t="s">
        <v>28</v>
      </c>
      <c r="B26" s="79"/>
      <c r="C26" s="79"/>
      <c r="D26" s="79"/>
      <c r="E26" s="79"/>
      <c r="F26" s="79"/>
      <c r="G26" s="79"/>
      <c r="H26" s="79"/>
      <c r="I26" s="80"/>
    </row>
    <row r="27" spans="1:9" x14ac:dyDescent="0.2">
      <c r="A27" s="65" t="s">
        <v>29</v>
      </c>
      <c r="B27" s="66"/>
      <c r="C27" s="66"/>
      <c r="D27" s="66"/>
      <c r="E27" s="66"/>
      <c r="F27" s="66"/>
      <c r="G27" s="66"/>
      <c r="H27" s="66"/>
      <c r="I27" s="67"/>
    </row>
    <row r="28" spans="1:9" x14ac:dyDescent="0.2">
      <c r="A28" s="65" t="s">
        <v>30</v>
      </c>
      <c r="B28" s="66"/>
      <c r="C28" s="66"/>
      <c r="D28" s="66"/>
      <c r="E28" s="66"/>
      <c r="F28" s="66"/>
      <c r="G28" s="66"/>
      <c r="H28" s="66"/>
      <c r="I28" s="67"/>
    </row>
    <row r="29" spans="1:9" ht="25.5" customHeight="1" x14ac:dyDescent="0.2">
      <c r="A29" s="81" t="s">
        <v>26</v>
      </c>
      <c r="B29" s="82"/>
      <c r="C29" s="82"/>
      <c r="D29" s="82"/>
      <c r="E29" s="82"/>
      <c r="F29" s="82"/>
      <c r="G29" s="82"/>
      <c r="H29" s="82"/>
      <c r="I29" s="83"/>
    </row>
    <row r="30" spans="1:9" x14ac:dyDescent="0.2">
      <c r="A30" s="65" t="s">
        <v>27</v>
      </c>
      <c r="B30" s="66"/>
      <c r="C30" s="66"/>
      <c r="D30" s="66"/>
      <c r="E30" s="66"/>
      <c r="F30" s="66"/>
      <c r="G30" s="66"/>
      <c r="H30" s="66"/>
      <c r="I30" s="67"/>
    </row>
    <row r="31" spans="1:9" x14ac:dyDescent="0.2">
      <c r="A31" s="65" t="s">
        <v>31</v>
      </c>
      <c r="B31" s="66"/>
      <c r="C31" s="66"/>
      <c r="D31" s="66"/>
      <c r="E31" s="66"/>
      <c r="F31" s="66"/>
      <c r="G31" s="66"/>
      <c r="H31" s="66"/>
      <c r="I31" s="67"/>
    </row>
    <row r="32" spans="1:9" ht="25.5" customHeight="1" x14ac:dyDescent="0.2">
      <c r="A32" s="75" t="s">
        <v>33</v>
      </c>
      <c r="B32" s="76"/>
      <c r="C32" s="76"/>
      <c r="D32" s="76"/>
      <c r="E32" s="76"/>
      <c r="F32" s="76"/>
      <c r="G32" s="76"/>
      <c r="H32" s="76"/>
      <c r="I32" s="7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23</vt:i4>
      </vt:variant>
      <vt:variant>
        <vt:lpstr>Intervalos nomeados</vt:lpstr>
      </vt:variant>
      <vt:variant>
        <vt:i4>1</vt:i4>
      </vt:variant>
    </vt:vector>
  </HeadingPairs>
  <TitlesOfParts>
    <vt:vector size="24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TOTAL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Marconni Rodrigues de Alcantara Santos</cp:lastModifiedBy>
  <cp:lastPrinted>2019-01-18T11:48:35Z</cp:lastPrinted>
  <dcterms:created xsi:type="dcterms:W3CDTF">2019-01-16T20:04:04Z</dcterms:created>
  <dcterms:modified xsi:type="dcterms:W3CDTF">2019-07-23T18:52:40Z</dcterms:modified>
</cp:coreProperties>
</file>