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1840" windowHeight="13140" tabRatio="661" activeTab="10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TOTAL" sheetId="3" r:id="rId11"/>
  </sheets>
  <definedNames>
    <definedName name="_xlnm.Print_Titles" localSheetId="10">TOTAL!$1:$2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3" l="1"/>
  <c r="D4" i="3" l="1"/>
  <c r="C4" i="3"/>
  <c r="B4" i="3"/>
  <c r="H23" i="12"/>
  <c r="B20" i="12" s="1"/>
  <c r="F20" i="12"/>
  <c r="D20" i="12"/>
  <c r="I17" i="12"/>
  <c r="I16" i="12"/>
  <c r="I15" i="12"/>
  <c r="I14" i="12"/>
  <c r="I13" i="12"/>
  <c r="I12" i="12"/>
  <c r="I11" i="12"/>
  <c r="I10" i="12"/>
  <c r="H23" i="11"/>
  <c r="B20" i="11" s="1"/>
  <c r="F20" i="11"/>
  <c r="D20" i="11"/>
  <c r="I17" i="11"/>
  <c r="I16" i="11"/>
  <c r="I15" i="11"/>
  <c r="I14" i="11"/>
  <c r="I13" i="11"/>
  <c r="I12" i="11"/>
  <c r="I11" i="11"/>
  <c r="I10" i="11"/>
  <c r="H23" i="10"/>
  <c r="B20" i="10" s="1"/>
  <c r="F20" i="10"/>
  <c r="D20" i="10"/>
  <c r="I17" i="10"/>
  <c r="I16" i="10"/>
  <c r="I15" i="10"/>
  <c r="I14" i="10"/>
  <c r="I13" i="10"/>
  <c r="H23" i="9"/>
  <c r="B20" i="9" s="1"/>
  <c r="F20" i="9"/>
  <c r="D20" i="9"/>
  <c r="I17" i="9"/>
  <c r="I16" i="9"/>
  <c r="I15" i="9"/>
  <c r="I14" i="9"/>
  <c r="I13" i="9"/>
  <c r="H23" i="8"/>
  <c r="B20" i="8" s="1"/>
  <c r="F20" i="8"/>
  <c r="D20" i="8"/>
  <c r="I17" i="8"/>
  <c r="I16" i="8"/>
  <c r="I15" i="8"/>
  <c r="I14" i="8"/>
  <c r="I13" i="8"/>
  <c r="H23" i="7"/>
  <c r="B20" i="7" s="1"/>
  <c r="F20" i="7"/>
  <c r="D20" i="7"/>
  <c r="I17" i="7"/>
  <c r="I16" i="7"/>
  <c r="I15" i="7"/>
  <c r="I14" i="7"/>
  <c r="I13" i="7"/>
  <c r="H23" i="6"/>
  <c r="B20" i="6" s="1"/>
  <c r="F20" i="6"/>
  <c r="D20" i="6"/>
  <c r="I17" i="6"/>
  <c r="I16" i="6"/>
  <c r="I15" i="6"/>
  <c r="I14" i="6"/>
  <c r="I13" i="6"/>
  <c r="H23" i="5"/>
  <c r="B20" i="5" s="1"/>
  <c r="F20" i="5"/>
  <c r="D20" i="5"/>
  <c r="I17" i="5"/>
  <c r="I16" i="5"/>
  <c r="I15" i="5"/>
  <c r="I14" i="5"/>
  <c r="I13" i="5"/>
  <c r="I12" i="5"/>
  <c r="H23" i="4"/>
  <c r="F20" i="4"/>
  <c r="D20" i="4"/>
  <c r="I17" i="4"/>
  <c r="I16" i="4"/>
  <c r="I15" i="4"/>
  <c r="I14" i="4"/>
  <c r="I13" i="4"/>
  <c r="H23" i="2"/>
  <c r="B20" i="2" s="1"/>
  <c r="B5" i="3"/>
  <c r="D5" i="3"/>
  <c r="D6" i="3"/>
  <c r="D7" i="3"/>
  <c r="D8" i="3"/>
  <c r="D9" i="3"/>
  <c r="D10" i="3"/>
  <c r="D11" i="3"/>
  <c r="D12" i="3"/>
  <c r="C12" i="3"/>
  <c r="C11" i="3"/>
  <c r="C10" i="3"/>
  <c r="C9" i="3"/>
  <c r="C8" i="3"/>
  <c r="C7" i="3"/>
  <c r="C6" i="3"/>
  <c r="C5" i="3"/>
  <c r="B12" i="3"/>
  <c r="B11" i="3"/>
  <c r="B10" i="3"/>
  <c r="B9" i="3"/>
  <c r="B8" i="3"/>
  <c r="B7" i="3"/>
  <c r="B6" i="3"/>
  <c r="D3" i="3"/>
  <c r="C3" i="3"/>
  <c r="B3" i="3"/>
  <c r="F20" i="2"/>
  <c r="D20" i="2"/>
  <c r="I13" i="2"/>
  <c r="I14" i="2"/>
  <c r="I15" i="2"/>
  <c r="I16" i="2"/>
  <c r="I17" i="2"/>
  <c r="C20" i="11" l="1"/>
  <c r="C20" i="12"/>
  <c r="C20" i="2"/>
  <c r="C20" i="10"/>
  <c r="C20" i="7"/>
  <c r="C20" i="6"/>
  <c r="B20" i="4"/>
  <c r="C20" i="4" s="1"/>
  <c r="C20" i="8"/>
  <c r="C20" i="5"/>
  <c r="C20" i="9"/>
  <c r="I8" i="12" l="1"/>
  <c r="I3" i="12"/>
  <c r="I4" i="12"/>
  <c r="I7" i="12"/>
  <c r="I5" i="12"/>
  <c r="I6" i="12"/>
  <c r="I8" i="11"/>
  <c r="I5" i="11"/>
  <c r="I4" i="11"/>
  <c r="I3" i="11"/>
  <c r="I7" i="11"/>
  <c r="E20" i="11" s="1"/>
  <c r="D22" i="11" s="1"/>
  <c r="D23" i="11" s="1"/>
  <c r="I6" i="11"/>
  <c r="I9" i="10"/>
  <c r="I4" i="10"/>
  <c r="I5" i="10"/>
  <c r="I6" i="10"/>
  <c r="I7" i="10"/>
  <c r="I8" i="10"/>
  <c r="I10" i="9"/>
  <c r="I5" i="9"/>
  <c r="I4" i="9"/>
  <c r="I7" i="9"/>
  <c r="I9" i="9"/>
  <c r="I8" i="9"/>
  <c r="I6" i="9"/>
  <c r="I10" i="8"/>
  <c r="I5" i="8"/>
  <c r="I4" i="8"/>
  <c r="I7" i="8"/>
  <c r="I9" i="8"/>
  <c r="I8" i="8"/>
  <c r="I6" i="8"/>
  <c r="I5" i="7"/>
  <c r="I10" i="7"/>
  <c r="I4" i="7"/>
  <c r="I7" i="7"/>
  <c r="I9" i="7"/>
  <c r="I8" i="7"/>
  <c r="I6" i="7"/>
  <c r="I10" i="6"/>
  <c r="I5" i="6"/>
  <c r="I4" i="6"/>
  <c r="I9" i="6"/>
  <c r="I8" i="6"/>
  <c r="I6" i="6"/>
  <c r="I7" i="6"/>
  <c r="I10" i="4"/>
  <c r="I5" i="4"/>
  <c r="I4" i="4"/>
  <c r="I9" i="4"/>
  <c r="I8" i="4"/>
  <c r="I6" i="4"/>
  <c r="I7" i="4"/>
  <c r="I5" i="2"/>
  <c r="I10" i="2"/>
  <c r="I4" i="2"/>
  <c r="I7" i="2"/>
  <c r="I9" i="2"/>
  <c r="I8" i="2"/>
  <c r="I6" i="2"/>
  <c r="I10" i="10"/>
  <c r="I12" i="9"/>
  <c r="I11" i="9"/>
  <c r="I12" i="8"/>
  <c r="I11" i="8"/>
  <c r="I11" i="7"/>
  <c r="I12" i="6"/>
  <c r="I10" i="5"/>
  <c r="I9" i="5"/>
  <c r="I8" i="5"/>
  <c r="I12" i="4"/>
  <c r="I11" i="4"/>
  <c r="I12" i="2"/>
  <c r="I11" i="2"/>
  <c r="I9" i="11"/>
  <c r="I9" i="12"/>
  <c r="I11" i="10"/>
  <c r="I12" i="10"/>
  <c r="I12" i="7"/>
  <c r="I11" i="5"/>
  <c r="I3" i="6"/>
  <c r="I6" i="5"/>
  <c r="I7" i="5"/>
  <c r="I3" i="2"/>
  <c r="I3" i="10"/>
  <c r="I3" i="7"/>
  <c r="I3" i="4"/>
  <c r="I3" i="9"/>
  <c r="I4" i="5"/>
  <c r="I5" i="5"/>
  <c r="I3" i="5"/>
  <c r="I3" i="8"/>
  <c r="E20" i="12" l="1"/>
  <c r="D22" i="12" s="1"/>
  <c r="D23" i="12" s="1"/>
  <c r="E11" i="3"/>
  <c r="F11" i="3" s="1"/>
  <c r="E20" i="10"/>
  <c r="D22" i="10" s="1"/>
  <c r="D23" i="10" s="1"/>
  <c r="E20" i="9"/>
  <c r="D22" i="9" s="1"/>
  <c r="E9" i="3" s="1"/>
  <c r="F9" i="3" s="1"/>
  <c r="G9" i="3" s="1"/>
  <c r="E20" i="7"/>
  <c r="D22" i="7" s="1"/>
  <c r="E7" i="3" s="1"/>
  <c r="F7" i="3" s="1"/>
  <c r="G7" i="3" s="1"/>
  <c r="E20" i="2"/>
  <c r="D22" i="2" s="1"/>
  <c r="D23" i="2" s="1"/>
  <c r="E20" i="6"/>
  <c r="D22" i="6" s="1"/>
  <c r="D23" i="6" s="1"/>
  <c r="E20" i="8"/>
  <c r="D22" i="8" s="1"/>
  <c r="D23" i="8" s="1"/>
  <c r="E20" i="5"/>
  <c r="D22" i="5" s="1"/>
  <c r="E5" i="3" s="1"/>
  <c r="F5" i="3" s="1"/>
  <c r="G5" i="3" s="1"/>
  <c r="E20" i="4"/>
  <c r="D22" i="4" s="1"/>
  <c r="D23" i="4" s="1"/>
  <c r="E12" i="3" l="1"/>
  <c r="F12" i="3" s="1"/>
  <c r="G12" i="3" s="1"/>
  <c r="G11" i="3"/>
  <c r="E10" i="3"/>
  <c r="F10" i="3" s="1"/>
  <c r="G10" i="3" s="1"/>
  <c r="D23" i="9"/>
  <c r="E8" i="3"/>
  <c r="F8" i="3" s="1"/>
  <c r="G8" i="3" s="1"/>
  <c r="D23" i="7"/>
  <c r="E3" i="3"/>
  <c r="F3" i="3" s="1"/>
  <c r="E6" i="3"/>
  <c r="F6" i="3" s="1"/>
  <c r="G6" i="3" s="1"/>
  <c r="D23" i="5"/>
  <c r="E4" i="3"/>
  <c r="F4" i="3" s="1"/>
  <c r="G4" i="3" s="1"/>
  <c r="G3" i="3" l="1"/>
  <c r="F13" i="3"/>
</calcChain>
</file>

<file path=xl/sharedStrings.xml><?xml version="1.0" encoding="utf-8"?>
<sst xmlns="http://schemas.openxmlformats.org/spreadsheetml/2006/main" count="277" uniqueCount="54">
  <si>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</si>
  <si>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</si>
  <si>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</si>
  <si>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</si>
  <si>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</si>
  <si>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</si>
  <si>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</si>
  <si>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</si>
  <si>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</si>
  <si>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</si>
  <si>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</si>
  <si>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</si>
  <si>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</si>
  <si>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</si>
  <si>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</si>
  <si>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</si>
  <si>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</si>
  <si>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</si>
  <si>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</si>
  <si>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</si>
  <si>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</si>
  <si>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</si>
  <si>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</si>
  <si>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</si>
  <si>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</si>
  <si>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</si>
  <si>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</si>
  <si>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</si>
  <si>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</si>
  <si>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</si>
  <si>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</si>
  <si>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</si>
  <si>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</si>
  <si>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</si>
  <si>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</si>
  <si>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</si>
  <si>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</si>
  <si>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</si>
  <si>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</si>
  <si>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</si>
  <si>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</si>
  <si>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Cópia A4 ou ofício 02 (comum, ampliada e reduzida)</t>
  </si>
  <si>
    <t>CÓPIA A4 OU OFÍCIO 02 (COLORIDA, AMPLIADA E
REDUZIDA)</t>
  </si>
  <si>
    <t>Ecadernação até 50 folhas</t>
  </si>
  <si>
    <t>Ecadernação, de 51  até 100 folhas</t>
  </si>
  <si>
    <t>Encadernação, de 101 até 150 folhas</t>
  </si>
  <si>
    <t>Encadernação, de 151 até 200 folhas</t>
  </si>
  <si>
    <t>Encadernação, de 201 até 400 folhas</t>
  </si>
  <si>
    <t>Plastificação, tamanho CPF, RG, etc.</t>
  </si>
  <si>
    <t>Plastificação tamanho 1/2 ofício</t>
  </si>
  <si>
    <t>Plastificação, tamanho ofício</t>
  </si>
  <si>
    <t>ANTÔNIO FREITAS DOS SANTOS</t>
  </si>
  <si>
    <t>ESCRITA</t>
  </si>
  <si>
    <t>VALOR TOTAL PARA O ANO NÃO ELEITORAL (ITENS 1 a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</si>
</sst>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44" fontId="16" fillId="9" borderId="0" xfId="0" applyNumberFormat="1" applyFont="1" applyFill="1" applyAlignment="1">
      <alignment horizontal="center" wrapText="1"/>
    </xf>
    <xf numFmtId="44" fontId="16" fillId="9" borderId="0" xfId="0" applyNumberFormat="1" applyFont="1" applyFill="1" applyAlignment="1">
      <alignment wrapText="1"/>
    </xf>
    <xf numFmtId="0" fontId="17" fillId="0" borderId="24" xfId="0" applyFont="1" applyBorder="1"/>
    <xf numFmtId="164" fontId="18" fillId="0" borderId="24" xfId="0" applyNumberFormat="1" applyFont="1" applyBorder="1" applyAlignment="1">
      <alignment horizontal="center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5" fillId="0" borderId="3" xfId="0" applyFont="1" applyBorder="1" applyAlignment="1">
      <alignment horizontal="center" vertical="center"/>
    </xf>
    <xf numFmtId="0" fontId="16" fillId="9" borderId="9" xfId="0" applyFont="1" applyFill="1" applyBorder="1" applyAlignment="1">
      <alignment horizontal="center" wrapText="1"/>
    </xf>
    <xf numFmtId="0" fontId="16" fillId="9" borderId="0" xfId="0" applyFont="1" applyFill="1" applyAlignment="1">
      <alignment horizontal="center" wrapText="1"/>
    </xf>
    <xf numFmtId="0" fontId="11" fillId="9" borderId="0" xfId="0" applyFont="1" applyFill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0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x14ac:dyDescent="0.2">
      <c r="A3" s="57"/>
      <c r="B3" s="60" t="s">
        <v>41</v>
      </c>
      <c r="C3" s="61"/>
      <c r="D3" s="62"/>
      <c r="E3" s="72" t="s">
        <v>10</v>
      </c>
      <c r="F3" s="73">
        <v>7500</v>
      </c>
      <c r="G3" s="43" t="s">
        <v>51</v>
      </c>
      <c r="H3" s="44">
        <v>0.33</v>
      </c>
      <c r="I3" s="5">
        <f>IF(H3="","",(IF($C$20&lt;25%,"N/A",IF(H3&lt;=($D$20+$B$20),H3,"Descartado"))))</f>
        <v>0.33</v>
      </c>
    </row>
    <row r="4" spans="1:9" x14ac:dyDescent="0.2">
      <c r="A4" s="57"/>
      <c r="B4" s="63"/>
      <c r="C4" s="64"/>
      <c r="D4" s="65"/>
      <c r="E4" s="72"/>
      <c r="F4" s="72"/>
      <c r="G4" s="43" t="s">
        <v>52</v>
      </c>
      <c r="H4" s="44">
        <v>0.9</v>
      </c>
      <c r="I4" s="5">
        <f t="shared" ref="I4:I10" si="0">IF(H4="","",(IF($C$20&lt;25%,"N/A",IF(H4&lt;=($D$20+$B$20),H4,"Descartado"))))</f>
        <v>0.9</v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si="0"/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si="0"/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0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2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2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2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2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0.40305086527633222</v>
      </c>
      <c r="C20" s="18">
        <f>IF(H23&lt;2,"N/A",(B20/D20))</f>
        <v>0.6553672606119223</v>
      </c>
      <c r="D20" s="19">
        <f>AVERAGE(H3:H17)</f>
        <v>0.61499999999999999</v>
      </c>
      <c r="E20" s="20">
        <f>IF(H23&lt;2,"N/A",(IF(C20&lt;=25%,"N/A",AVERAGE(I3:I17))))</f>
        <v>0.61499999999999999</v>
      </c>
      <c r="F20" s="19">
        <f>MEDIAN(H3:H17)</f>
        <v>0.61499999999999999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0.61499999999999999</v>
      </c>
      <c r="E22" s="75"/>
    </row>
    <row r="23" spans="1:9" x14ac:dyDescent="0.2">
      <c r="B23" s="74" t="s">
        <v>11</v>
      </c>
      <c r="C23" s="74"/>
      <c r="D23" s="75">
        <f>ROUND(D22,2)*F3</f>
        <v>4650</v>
      </c>
      <c r="E23" s="75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9" sqref="H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20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57"/>
      <c r="B3" s="60" t="s">
        <v>50</v>
      </c>
      <c r="C3" s="61"/>
      <c r="D3" s="62"/>
      <c r="E3" s="72" t="s">
        <v>10</v>
      </c>
      <c r="F3" s="76">
        <v>30</v>
      </c>
      <c r="G3" s="43" t="s">
        <v>51</v>
      </c>
      <c r="H3" s="5">
        <v>6.22</v>
      </c>
      <c r="I3" s="5">
        <f t="shared" ref="I3:I8" si="0">IF(H3="","",(IF($C$20&lt;25%,"N/A",IF(H3&lt;=($D$20+$B$20),H3,"Descartado"))))</f>
        <v>6.22</v>
      </c>
    </row>
    <row r="4" spans="1:9" x14ac:dyDescent="0.2">
      <c r="A4" s="57"/>
      <c r="B4" s="63"/>
      <c r="C4" s="64"/>
      <c r="D4" s="65"/>
      <c r="E4" s="72"/>
      <c r="F4" s="72"/>
      <c r="G4" s="43" t="s">
        <v>52</v>
      </c>
      <c r="H4" s="5">
        <v>4</v>
      </c>
      <c r="I4" s="5">
        <f t="shared" si="0"/>
        <v>4</v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si="0"/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ref="I9:I17" si="1">IF(H9="","",(IF($C$20&lt;25%,"N/A",IF(H9&lt;=($D$20+$B$20),H9,"Descartado"))))</f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1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si="1"/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si="1"/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1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1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1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1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1.5697770542341372</v>
      </c>
      <c r="C20" s="18">
        <f>IF(H23&lt;2,"N/A",(B20/D20))</f>
        <v>0.30719707519259049</v>
      </c>
      <c r="D20" s="19">
        <f>AVERAGE(H3:H17)</f>
        <v>5.1099999999999994</v>
      </c>
      <c r="E20" s="20">
        <f>IF(H23&lt;2,"N/A",(IF(C20&lt;=25%,"N/A",AVERAGE(I3:I17))))</f>
        <v>5.1099999999999994</v>
      </c>
      <c r="F20" s="19">
        <f>MEDIAN(H3:H17)</f>
        <v>5.1099999999999994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5.1099999999999994</v>
      </c>
      <c r="E22" s="75"/>
    </row>
    <row r="23" spans="1:9" x14ac:dyDescent="0.2">
      <c r="B23" s="74" t="s">
        <v>11</v>
      </c>
      <c r="C23" s="74"/>
      <c r="D23" s="75">
        <f>ROUND(D22,2)*F3</f>
        <v>153.30000000000001</v>
      </c>
      <c r="E23" s="75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zoomScaleNormal="100" workbookViewId="0">
      <selection activeCell="F20" sqref="F20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 x14ac:dyDescent="0.25">
      <c r="A1" s="77" t="s">
        <v>33</v>
      </c>
      <c r="B1" s="77"/>
      <c r="C1" s="77"/>
      <c r="D1" s="77"/>
      <c r="E1" s="77"/>
      <c r="F1" s="77"/>
    </row>
    <row r="2" spans="1:7" ht="25.5" x14ac:dyDescent="0.2">
      <c r="A2" s="34" t="s">
        <v>34</v>
      </c>
      <c r="B2" s="34" t="s">
        <v>35</v>
      </c>
      <c r="C2" s="34" t="s">
        <v>36</v>
      </c>
      <c r="D2" s="34" t="s">
        <v>37</v>
      </c>
      <c r="E2" s="34" t="s">
        <v>24</v>
      </c>
      <c r="F2" s="38" t="s">
        <v>38</v>
      </c>
    </row>
    <row r="3" spans="1:7" x14ac:dyDescent="0.2">
      <c r="A3" s="30">
        <v>1</v>
      </c>
      <c r="B3" s="31" t="str">
        <f>Item1!B3</f>
        <v>Cópia A4 ou ofício 02 (comum, ampliada e reduzida)</v>
      </c>
      <c r="C3" s="30" t="str">
        <f>Item1!E3</f>
        <v>unidade</v>
      </c>
      <c r="D3" s="30">
        <f>Item1!F3</f>
        <v>7500</v>
      </c>
      <c r="E3" s="35">
        <f>Item1!D22</f>
        <v>0.61499999999999999</v>
      </c>
      <c r="F3" s="32">
        <f>(ROUND(E3,2)*D3)</f>
        <v>4650</v>
      </c>
      <c r="G3" s="40" t="str">
        <f>IF(F3&gt;80000,"necessária a subdivisão deste item em cotas!","")</f>
        <v/>
      </c>
    </row>
    <row r="4" spans="1:7" ht="25.5" x14ac:dyDescent="0.2">
      <c r="A4" s="30">
        <v>2</v>
      </c>
      <c r="B4" s="31" t="str">
        <f>Item2!B3</f>
        <v>CÓPIA A4 OU OFÍCIO 02 (COLORIDA, AMPLIADA E
REDUZIDA)</v>
      </c>
      <c r="C4" s="30" t="str">
        <f>Item2!E3</f>
        <v>unidade</v>
      </c>
      <c r="D4" s="30">
        <f>Item2!F3</f>
        <v>200</v>
      </c>
      <c r="E4" s="35">
        <f>Item2!D22</f>
        <v>3.5</v>
      </c>
      <c r="F4" s="32">
        <f t="shared" ref="F4:F12" si="0">(ROUND(E4,2)*D4)</f>
        <v>700</v>
      </c>
      <c r="G4" s="40" t="str">
        <f t="shared" ref="G4:G12" si="1">IF(F4&gt;80000,"necessária a subdivisão deste item em cotas!","")</f>
        <v/>
      </c>
    </row>
    <row r="5" spans="1:7" x14ac:dyDescent="0.2">
      <c r="A5" s="30">
        <v>3</v>
      </c>
      <c r="B5" s="31" t="str">
        <f>Item3!B3</f>
        <v>Ecadernação até 50 folhas</v>
      </c>
      <c r="C5" s="30" t="str">
        <f>Item3!E3</f>
        <v>unidade</v>
      </c>
      <c r="D5" s="30">
        <f>Item3!F3</f>
        <v>15</v>
      </c>
      <c r="E5" s="35">
        <f>Item3!D22</f>
        <v>3.5750000000000002</v>
      </c>
      <c r="F5" s="32">
        <f t="shared" si="0"/>
        <v>53.7</v>
      </c>
      <c r="G5" s="40" t="str">
        <f t="shared" si="1"/>
        <v/>
      </c>
    </row>
    <row r="6" spans="1:7" x14ac:dyDescent="0.2">
      <c r="A6" s="30">
        <v>4</v>
      </c>
      <c r="B6" s="31" t="str">
        <f>Item4!B3</f>
        <v>Ecadernação, de 51  até 100 folhas</v>
      </c>
      <c r="C6" s="30" t="str">
        <f>Item4!E3</f>
        <v>unidade</v>
      </c>
      <c r="D6" s="30">
        <f>Item4!F3</f>
        <v>6</v>
      </c>
      <c r="E6" s="35">
        <f>Item4!D22</f>
        <v>4.6099999999999994</v>
      </c>
      <c r="F6" s="32">
        <f t="shared" si="0"/>
        <v>27.660000000000004</v>
      </c>
      <c r="G6" s="40" t="str">
        <f t="shared" si="1"/>
        <v/>
      </c>
    </row>
    <row r="7" spans="1:7" x14ac:dyDescent="0.2">
      <c r="A7" s="30">
        <v>5</v>
      </c>
      <c r="B7" s="31" t="str">
        <f>Item5!B3</f>
        <v>Encadernação, de 101 até 150 folhas</v>
      </c>
      <c r="C7" s="30" t="str">
        <f>Item5!E3</f>
        <v>unidade</v>
      </c>
      <c r="D7" s="30">
        <f>Item5!F3</f>
        <v>5</v>
      </c>
      <c r="E7" s="35">
        <f>Item5!D22</f>
        <v>6.17</v>
      </c>
      <c r="F7" s="32">
        <f t="shared" si="0"/>
        <v>30.85</v>
      </c>
      <c r="G7" s="40" t="str">
        <f t="shared" si="1"/>
        <v/>
      </c>
    </row>
    <row r="8" spans="1:7" x14ac:dyDescent="0.2">
      <c r="A8" s="30">
        <v>6</v>
      </c>
      <c r="B8" s="31" t="str">
        <f>Item6!B3</f>
        <v>Encadernação, de 151 até 200 folhas</v>
      </c>
      <c r="C8" s="30" t="str">
        <f>Item6!E3</f>
        <v>unidade</v>
      </c>
      <c r="D8" s="30">
        <f>Item6!F3</f>
        <v>2</v>
      </c>
      <c r="E8" s="35">
        <f>Item6!D22</f>
        <v>6.17</v>
      </c>
      <c r="F8" s="32">
        <f t="shared" si="0"/>
        <v>12.34</v>
      </c>
      <c r="G8" s="40" t="str">
        <f t="shared" si="1"/>
        <v/>
      </c>
    </row>
    <row r="9" spans="1:7" x14ac:dyDescent="0.2">
      <c r="A9" s="30">
        <v>7</v>
      </c>
      <c r="B9" s="31" t="str">
        <f>Item7!B3</f>
        <v>Encadernação, de 201 até 400 folhas</v>
      </c>
      <c r="C9" s="30" t="str">
        <f>Item7!E3</f>
        <v>unidade</v>
      </c>
      <c r="D9" s="30">
        <f>Item7!F3</f>
        <v>1</v>
      </c>
      <c r="E9" s="35">
        <f>Item7!D22</f>
        <v>6.17</v>
      </c>
      <c r="F9" s="32">
        <f t="shared" si="0"/>
        <v>6.17</v>
      </c>
      <c r="G9" s="40" t="str">
        <f t="shared" si="1"/>
        <v/>
      </c>
    </row>
    <row r="10" spans="1:7" x14ac:dyDescent="0.2">
      <c r="A10" s="30">
        <v>8</v>
      </c>
      <c r="B10" s="31" t="str">
        <f>Item8!B3</f>
        <v>Plastificação, tamanho CPF, RG, etc.</v>
      </c>
      <c r="C10" s="30" t="str">
        <f>Item8!E3</f>
        <v>unidade</v>
      </c>
      <c r="D10" s="30">
        <f>Item8!F3</f>
        <v>50</v>
      </c>
      <c r="E10" s="35">
        <f>Item8!D22</f>
        <v>2.0350000000000001</v>
      </c>
      <c r="F10" s="32">
        <f t="shared" si="0"/>
        <v>102</v>
      </c>
      <c r="G10" s="40" t="str">
        <f t="shared" si="1"/>
        <v/>
      </c>
    </row>
    <row r="11" spans="1:7" x14ac:dyDescent="0.2">
      <c r="A11" s="30">
        <v>9</v>
      </c>
      <c r="B11" s="31" t="str">
        <f>Item9!B3</f>
        <v>Plastificação tamanho 1/2 ofício</v>
      </c>
      <c r="C11" s="30" t="str">
        <f>Item9!E3</f>
        <v>unidade</v>
      </c>
      <c r="D11" s="30">
        <f>Item9!F3</f>
        <v>2</v>
      </c>
      <c r="E11" s="35">
        <f>Item9!D22</f>
        <v>3.5750000000000002</v>
      </c>
      <c r="F11" s="32">
        <f t="shared" si="0"/>
        <v>7.16</v>
      </c>
      <c r="G11" s="40" t="str">
        <f t="shared" si="1"/>
        <v/>
      </c>
    </row>
    <row r="12" spans="1:7" x14ac:dyDescent="0.2">
      <c r="A12" s="30">
        <v>10</v>
      </c>
      <c r="B12" s="31" t="str">
        <f>Item10!B3</f>
        <v>Plastificação, tamanho ofício</v>
      </c>
      <c r="C12" s="30" t="str">
        <f>Item10!E3</f>
        <v>unidade</v>
      </c>
      <c r="D12" s="30">
        <f>Item10!F3</f>
        <v>30</v>
      </c>
      <c r="E12" s="35">
        <f>Item10!D22</f>
        <v>5.1099999999999994</v>
      </c>
      <c r="F12" s="32">
        <f t="shared" si="0"/>
        <v>153.30000000000001</v>
      </c>
      <c r="G12" s="40" t="str">
        <f t="shared" si="1"/>
        <v/>
      </c>
    </row>
    <row r="13" spans="1:7" ht="15.75" x14ac:dyDescent="0.25">
      <c r="A13" s="77" t="s">
        <v>39</v>
      </c>
      <c r="B13" s="77"/>
      <c r="C13" s="77"/>
      <c r="D13" s="77"/>
      <c r="E13" s="77"/>
      <c r="F13" s="33">
        <f>SUM(F3:F12)</f>
        <v>5743.18</v>
      </c>
    </row>
    <row r="15" spans="1:7" ht="12.75" customHeight="1" x14ac:dyDescent="0.25">
      <c r="A15" s="78" t="s">
        <v>53</v>
      </c>
      <c r="B15" s="78"/>
      <c r="C15" s="78"/>
      <c r="D15" s="78"/>
      <c r="E15" s="78"/>
      <c r="F15" s="41">
        <f>SUM(F13*12)</f>
        <v>68918.16</v>
      </c>
    </row>
    <row r="17" spans="1:6" ht="15.75" x14ac:dyDescent="0.25">
      <c r="A17" s="78"/>
      <c r="B17" s="79"/>
      <c r="C17" s="79"/>
      <c r="D17" s="79"/>
      <c r="E17" s="79"/>
      <c r="F17" s="42"/>
    </row>
  </sheetData>
  <mergeCells count="4">
    <mergeCell ref="A1:F1"/>
    <mergeCell ref="A13:E13"/>
    <mergeCell ref="A15:E15"/>
    <mergeCell ref="A17:E17"/>
  </mergeCells>
  <pageMargins left="0.51181102362204722" right="0.51181102362204722" top="0.78740157480314965" bottom="0.78740157480314965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4" sqref="G4: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12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57"/>
      <c r="B3" s="60" t="s">
        <v>42</v>
      </c>
      <c r="C3" s="61"/>
      <c r="D3" s="62"/>
      <c r="E3" s="72" t="s">
        <v>10</v>
      </c>
      <c r="F3" s="76">
        <v>200</v>
      </c>
      <c r="G3" s="43" t="s">
        <v>52</v>
      </c>
      <c r="H3" s="5">
        <v>3.5</v>
      </c>
      <c r="I3" s="5" t="e">
        <f>IF(H3="","",(IF($C$20&lt;25%,"N/A",IF(H3&lt;=($D$20+$B$20),H3,"Descartado"))))</f>
        <v>#VALUE!</v>
      </c>
    </row>
    <row r="4" spans="1:9" x14ac:dyDescent="0.2">
      <c r="A4" s="57"/>
      <c r="B4" s="63"/>
      <c r="C4" s="64"/>
      <c r="D4" s="65"/>
      <c r="E4" s="72"/>
      <c r="F4" s="72"/>
      <c r="G4" s="43"/>
      <c r="H4" s="5"/>
      <c r="I4" s="5" t="str">
        <f t="shared" ref="I4:I10" si="0">IF(H4="","",(IF($C$20&lt;25%,"N/A",IF(H4&lt;=($D$20+$B$20),H4,"Descartado"))))</f>
        <v/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si="0"/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si="0"/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0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2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2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2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2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 t="str">
        <f>IF(H23&lt;2,"N/A",(STDEV(H3:H17)))</f>
        <v>N/A</v>
      </c>
      <c r="C20" s="18" t="str">
        <f>IF(H23&lt;2,"N/A",(B20/D20))</f>
        <v>N/A</v>
      </c>
      <c r="D20" s="19">
        <f>AVERAGE(H3:H17)</f>
        <v>3.5</v>
      </c>
      <c r="E20" s="20" t="str">
        <f>IF(H23&lt;2,"N/A",(IF(C20&lt;=25%,"N/A",AVERAGE(I3:I17))))</f>
        <v>N/A</v>
      </c>
      <c r="F20" s="19">
        <f>MEDIAN(H3:H17)</f>
        <v>3.5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3.5</v>
      </c>
      <c r="E22" s="75"/>
    </row>
    <row r="23" spans="1:9" x14ac:dyDescent="0.2">
      <c r="B23" s="74" t="s">
        <v>11</v>
      </c>
      <c r="C23" s="74"/>
      <c r="D23" s="75">
        <f>ROUND(D22,2)*F3</f>
        <v>700</v>
      </c>
      <c r="E23" s="75"/>
      <c r="G23" s="36" t="s">
        <v>40</v>
      </c>
      <c r="H23" s="37">
        <f>COUNT(H3:H17)</f>
        <v>1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13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57"/>
      <c r="B3" s="60" t="s">
        <v>43</v>
      </c>
      <c r="C3" s="61"/>
      <c r="D3" s="62"/>
      <c r="E3" s="72" t="s">
        <v>10</v>
      </c>
      <c r="F3" s="76">
        <v>15</v>
      </c>
      <c r="G3" s="43" t="s">
        <v>51</v>
      </c>
      <c r="H3" s="5">
        <v>4.1500000000000004</v>
      </c>
      <c r="I3" s="5" t="str">
        <f>IF(H3="","",(IF($C$20&lt;25%,"N/A",IF(H3&lt;=($D$20+$B$20),H3,"Descartado"))))</f>
        <v>N/A</v>
      </c>
    </row>
    <row r="4" spans="1:9" x14ac:dyDescent="0.2">
      <c r="A4" s="57"/>
      <c r="B4" s="63"/>
      <c r="C4" s="64"/>
      <c r="D4" s="65"/>
      <c r="E4" s="72"/>
      <c r="F4" s="72"/>
      <c r="G4" s="43" t="s">
        <v>52</v>
      </c>
      <c r="H4" s="5">
        <v>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ref="I8:I10" si="1">IF(H8="","",(IF($C$20&lt;25%,"N/A",IF(H8&lt;=($D$20+$B$20),H8,"Descartado"))))</f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si="1"/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1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si="0"/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si="0"/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0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0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0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0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0.81317279836453127</v>
      </c>
      <c r="C20" s="18">
        <f>IF(H23&lt;2,"N/A",(B20/D20))</f>
        <v>0.22746092261944931</v>
      </c>
      <c r="D20" s="19">
        <f>AVERAGE(H3:H17)</f>
        <v>3.5750000000000002</v>
      </c>
      <c r="E20" s="20" t="str">
        <f>IF(H23&lt;2,"N/A",(IF(C20&lt;=25%,"N/A",AVERAGE(I3:I17))))</f>
        <v>N/A</v>
      </c>
      <c r="F20" s="19">
        <f>MEDIAN(H3:H17)</f>
        <v>3.5750000000000002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3.5750000000000002</v>
      </c>
      <c r="E22" s="75"/>
    </row>
    <row r="23" spans="1:9" x14ac:dyDescent="0.2">
      <c r="B23" s="74" t="s">
        <v>11</v>
      </c>
      <c r="C23" s="74"/>
      <c r="D23" s="75">
        <f>ROUND(D22,2)*F3</f>
        <v>53.7</v>
      </c>
      <c r="E23" s="75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14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57"/>
      <c r="B3" s="60" t="s">
        <v>44</v>
      </c>
      <c r="C3" s="61"/>
      <c r="D3" s="62"/>
      <c r="E3" s="72" t="s">
        <v>10</v>
      </c>
      <c r="F3" s="76">
        <v>6</v>
      </c>
      <c r="G3" s="43" t="s">
        <v>51</v>
      </c>
      <c r="H3" s="5">
        <v>6.22</v>
      </c>
      <c r="I3" s="5">
        <f>IF(H3="","",(IF($C$20&lt;25%,"N/A",IF(H3&lt;=($D$20+$B$20),H3,"Descartado"))))</f>
        <v>6.22</v>
      </c>
    </row>
    <row r="4" spans="1:9" x14ac:dyDescent="0.2">
      <c r="A4" s="57"/>
      <c r="B4" s="63"/>
      <c r="C4" s="64"/>
      <c r="D4" s="65"/>
      <c r="E4" s="72"/>
      <c r="F4" s="72"/>
      <c r="G4" s="43" t="s">
        <v>52</v>
      </c>
      <c r="H4" s="5">
        <v>3</v>
      </c>
      <c r="I4" s="5">
        <f t="shared" ref="I4:I10" si="0">IF(H4="","",(IF($C$20&lt;25%,"N/A",IF(H4&lt;=($D$20+$B$20),H4,"Descartado"))))</f>
        <v>3</v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si="0"/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si="0"/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0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/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ref="I12:I17" si="1">IF(H12="","",(IF($C$20&lt;25%,"N/A",IF(H12&lt;=($D$20+$B$20),H12,"Descartado"))))</f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1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1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1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1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2.276883835420684</v>
      </c>
      <c r="C20" s="18">
        <f>IF(H23&lt;2,"N/A",(B20/D20))</f>
        <v>0.49390104889819614</v>
      </c>
      <c r="D20" s="19">
        <f>AVERAGE(H3:H17)</f>
        <v>4.6099999999999994</v>
      </c>
      <c r="E20" s="20">
        <f>IF(H23&lt;2,"N/A",(IF(C20&lt;=25%,"N/A",AVERAGE(I3:I17))))</f>
        <v>4.6099999999999994</v>
      </c>
      <c r="F20" s="19">
        <f>MEDIAN(H3:H17)</f>
        <v>4.6099999999999994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4.6099999999999994</v>
      </c>
      <c r="E22" s="75"/>
    </row>
    <row r="23" spans="1:9" x14ac:dyDescent="0.2">
      <c r="B23" s="74" t="s">
        <v>11</v>
      </c>
      <c r="C23" s="74"/>
      <c r="D23" s="75">
        <f>ROUND(D22,2)*F3</f>
        <v>27.660000000000004</v>
      </c>
      <c r="E23" s="75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7" sqref="H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15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57"/>
      <c r="B3" s="60" t="s">
        <v>45</v>
      </c>
      <c r="C3" s="61"/>
      <c r="D3" s="62"/>
      <c r="E3" s="72" t="s">
        <v>10</v>
      </c>
      <c r="F3" s="76">
        <v>5</v>
      </c>
      <c r="G3" s="43" t="s">
        <v>51</v>
      </c>
      <c r="H3" s="5">
        <v>9.34</v>
      </c>
      <c r="I3" s="5">
        <f>IF(H3="","",(IF($C$20&lt;25%,"N/A",IF(H3&lt;=($D$20+$B$20),H3,"Descartado"))))</f>
        <v>9.34</v>
      </c>
    </row>
    <row r="4" spans="1:9" x14ac:dyDescent="0.2">
      <c r="A4" s="57"/>
      <c r="B4" s="63"/>
      <c r="C4" s="64"/>
      <c r="D4" s="65"/>
      <c r="E4" s="72"/>
      <c r="F4" s="72"/>
      <c r="G4" s="43" t="s">
        <v>52</v>
      </c>
      <c r="H4" s="5">
        <v>3</v>
      </c>
      <c r="I4" s="5">
        <f t="shared" ref="I4:I10" si="0">IF(H4="","",(IF($C$20&lt;25%,"N/A",IF(H4&lt;=($D$20+$B$20),H4,"Descartado"))))</f>
        <v>3</v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si="0"/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si="0"/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0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2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2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2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2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4.4830569927227106</v>
      </c>
      <c r="C20" s="18">
        <f>IF(H23&lt;2,"N/A",(B20/D20))</f>
        <v>0.72658946397450741</v>
      </c>
      <c r="D20" s="19">
        <f>AVERAGE(H3:H17)</f>
        <v>6.17</v>
      </c>
      <c r="E20" s="20">
        <f>IF(H23&lt;2,"N/A",(IF(C20&lt;=25%,"N/A",AVERAGE(I3:I17))))</f>
        <v>6.17</v>
      </c>
      <c r="F20" s="19">
        <f>MEDIAN(H3:H17)</f>
        <v>6.17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6.17</v>
      </c>
      <c r="E22" s="75"/>
    </row>
    <row r="23" spans="1:9" x14ac:dyDescent="0.2">
      <c r="B23" s="74" t="s">
        <v>11</v>
      </c>
      <c r="C23" s="74"/>
      <c r="D23" s="75">
        <f>ROUND(D22,2)*F3</f>
        <v>30.85</v>
      </c>
      <c r="E23" s="75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16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57"/>
      <c r="B3" s="60" t="s">
        <v>46</v>
      </c>
      <c r="C3" s="61"/>
      <c r="D3" s="62"/>
      <c r="E3" s="72" t="s">
        <v>10</v>
      </c>
      <c r="F3" s="76">
        <v>2</v>
      </c>
      <c r="G3" s="43" t="s">
        <v>51</v>
      </c>
      <c r="H3" s="5">
        <v>9.34</v>
      </c>
      <c r="I3" s="5">
        <f>IF(H3="","",(IF($C$20&lt;25%,"N/A",IF(H3&lt;=($D$20+$B$20),H3,"Descartado"))))</f>
        <v>9.34</v>
      </c>
    </row>
    <row r="4" spans="1:9" x14ac:dyDescent="0.2">
      <c r="A4" s="57"/>
      <c r="B4" s="63"/>
      <c r="C4" s="64"/>
      <c r="D4" s="65"/>
      <c r="E4" s="72"/>
      <c r="F4" s="72"/>
      <c r="G4" s="43" t="s">
        <v>52</v>
      </c>
      <c r="H4" s="5">
        <v>3</v>
      </c>
      <c r="I4" s="5">
        <f t="shared" ref="I4:I10" si="0">IF(H4="","",(IF($C$20&lt;25%,"N/A",IF(H4&lt;=($D$20+$B$20),H4,"Descartado"))))</f>
        <v>3</v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si="0"/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si="0"/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0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2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2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2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2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4.4830569927227106</v>
      </c>
      <c r="C20" s="18">
        <f>IF(H23&lt;2,"N/A",(B20/D20))</f>
        <v>0.72658946397450741</v>
      </c>
      <c r="D20" s="19">
        <f>AVERAGE(H3:H17)</f>
        <v>6.17</v>
      </c>
      <c r="E20" s="20">
        <f>IF(H23&lt;2,"N/A",(IF(C20&lt;=25%,"N/A",AVERAGE(I3:I17))))</f>
        <v>6.17</v>
      </c>
      <c r="F20" s="19">
        <f>MEDIAN(H3:H17)</f>
        <v>6.17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6.17</v>
      </c>
      <c r="E22" s="75"/>
    </row>
    <row r="23" spans="1:9" x14ac:dyDescent="0.2">
      <c r="B23" s="74" t="s">
        <v>11</v>
      </c>
      <c r="C23" s="74"/>
      <c r="D23" s="75">
        <f>ROUND(D22,2)*F3</f>
        <v>12.34</v>
      </c>
      <c r="E23" s="75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17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57"/>
      <c r="B3" s="60" t="s">
        <v>47</v>
      </c>
      <c r="C3" s="61"/>
      <c r="D3" s="62"/>
      <c r="E3" s="72" t="s">
        <v>10</v>
      </c>
      <c r="F3" s="76">
        <v>1</v>
      </c>
      <c r="G3" s="43" t="s">
        <v>51</v>
      </c>
      <c r="H3" s="5">
        <v>9.34</v>
      </c>
      <c r="I3" s="5">
        <f>IF(H3="","",(IF($C$20&lt;25%,"N/A",IF(H3&lt;=($D$20+$B$20),H3,"Descartado"))))</f>
        <v>9.34</v>
      </c>
    </row>
    <row r="4" spans="1:9" x14ac:dyDescent="0.2">
      <c r="A4" s="57"/>
      <c r="B4" s="63"/>
      <c r="C4" s="64"/>
      <c r="D4" s="65"/>
      <c r="E4" s="72"/>
      <c r="F4" s="72"/>
      <c r="G4" s="43" t="s">
        <v>52</v>
      </c>
      <c r="H4" s="5">
        <v>3</v>
      </c>
      <c r="I4" s="5">
        <f t="shared" ref="I4:I10" si="0">IF(H4="","",(IF($C$20&lt;25%,"N/A",IF(H4&lt;=($D$20+$B$20),H4,"Descartado"))))</f>
        <v>3</v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si="0"/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si="0"/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0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2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2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2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2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4.4830569927227106</v>
      </c>
      <c r="C20" s="18">
        <f>IF(H23&lt;2,"N/A",(B20/D20))</f>
        <v>0.72658946397450741</v>
      </c>
      <c r="D20" s="19">
        <f>AVERAGE(H3:H17)</f>
        <v>6.17</v>
      </c>
      <c r="E20" s="20">
        <f>IF(H23&lt;2,"N/A",(IF(C20&lt;=25%,"N/A",AVERAGE(I3:I17))))</f>
        <v>6.17</v>
      </c>
      <c r="F20" s="19">
        <f>MEDIAN(H3:H17)</f>
        <v>6.17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6.17</v>
      </c>
      <c r="E22" s="75"/>
    </row>
    <row r="23" spans="1:9" x14ac:dyDescent="0.2">
      <c r="B23" s="74" t="s">
        <v>11</v>
      </c>
      <c r="C23" s="74"/>
      <c r="D23" s="75">
        <f>ROUND(D22,2)*F3</f>
        <v>6.17</v>
      </c>
      <c r="E23" s="75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18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57"/>
      <c r="B3" s="60" t="s">
        <v>48</v>
      </c>
      <c r="C3" s="61"/>
      <c r="D3" s="62"/>
      <c r="E3" s="72" t="s">
        <v>10</v>
      </c>
      <c r="F3" s="76">
        <v>50</v>
      </c>
      <c r="G3" s="43" t="s">
        <v>51</v>
      </c>
      <c r="H3" s="5">
        <v>2.0699999999999998</v>
      </c>
      <c r="I3" s="5" t="str">
        <f>IF(H3="","",(IF($C$20&lt;25%,"N/A",IF(H3&lt;=($D$20+$B$20),H3,"Descartado"))))</f>
        <v>N/A</v>
      </c>
    </row>
    <row r="4" spans="1:9" x14ac:dyDescent="0.2">
      <c r="A4" s="57"/>
      <c r="B4" s="63"/>
      <c r="C4" s="64"/>
      <c r="D4" s="65"/>
      <c r="E4" s="72"/>
      <c r="F4" s="72"/>
      <c r="G4" s="43" t="s">
        <v>52</v>
      </c>
      <c r="H4" s="5">
        <v>2</v>
      </c>
      <c r="I4" s="5" t="str">
        <f t="shared" ref="I4:I9" si="0">IF(H4="","",(IF($C$20&lt;25%,"N/A",IF(H4&lt;=($D$20+$B$20),H4,"Descartado"))))</f>
        <v>N/A</v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si="0"/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si="0"/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ref="I10" si="1">IF(H10="","",(IF($C$20&lt;25%,"N/A",IF(H10&lt;=($D$20+$B$20),H10,"Descartado"))))</f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ref="I11:I17" si="2">IF(H11="","",(IF($C$20&lt;25%,"N/A",IF(H11&lt;=($D$20+$B$20),H11,"Descartado"))))</f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si="2"/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2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2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2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2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4.9497474683058214E-2</v>
      </c>
      <c r="C20" s="18">
        <f>IF(H23&lt;2,"N/A",(B20/D20))</f>
        <v>2.4323083382338188E-2</v>
      </c>
      <c r="D20" s="19">
        <f>AVERAGE(H3:H17)</f>
        <v>2.0350000000000001</v>
      </c>
      <c r="E20" s="20" t="str">
        <f>IF(H23&lt;2,"N/A",(IF(C20&lt;=25%,"N/A",AVERAGE(I3:I17))))</f>
        <v>N/A</v>
      </c>
      <c r="F20" s="19">
        <f>MEDIAN(H3:H17)</f>
        <v>2.0350000000000001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2.0350000000000001</v>
      </c>
      <c r="E22" s="75"/>
    </row>
    <row r="23" spans="1:9" x14ac:dyDescent="0.2">
      <c r="B23" s="74" t="s">
        <v>11</v>
      </c>
      <c r="C23" s="74"/>
      <c r="D23" s="75">
        <f>ROUND(D22,2)*F3</f>
        <v>102</v>
      </c>
      <c r="E23" s="75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7" sqref="H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23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19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/>
      <c r="I2" s="26" t="s">
        <v>21</v>
      </c>
    </row>
    <row r="3" spans="1:9" ht="12.75" customHeight="1" x14ac:dyDescent="0.2">
      <c r="A3" s="57"/>
      <c r="B3" s="60" t="s">
        <v>49</v>
      </c>
      <c r="C3" s="61"/>
      <c r="D3" s="62"/>
      <c r="E3" s="72" t="s">
        <v>10</v>
      </c>
      <c r="F3" s="76">
        <v>2</v>
      </c>
      <c r="G3" s="43" t="s">
        <v>51</v>
      </c>
      <c r="H3" s="5">
        <v>4.1500000000000004</v>
      </c>
      <c r="I3" s="5" t="str">
        <f t="shared" ref="I3:I8" si="0">IF(H3="","",(IF($C$20&lt;25%,"N/A",IF(H3&lt;=($D$20+$B$20),H3,"Descartado"))))</f>
        <v>N/A</v>
      </c>
    </row>
    <row r="4" spans="1:9" x14ac:dyDescent="0.2">
      <c r="A4" s="57"/>
      <c r="B4" s="63"/>
      <c r="C4" s="64"/>
      <c r="D4" s="65"/>
      <c r="E4" s="72"/>
      <c r="F4" s="72"/>
      <c r="G4" s="43" t="s">
        <v>52</v>
      </c>
      <c r="H4" s="5">
        <v>3</v>
      </c>
      <c r="I4" s="5" t="str">
        <f t="shared" si="0"/>
        <v>N/A</v>
      </c>
    </row>
    <row r="5" spans="1:9" x14ac:dyDescent="0.2">
      <c r="A5" s="57"/>
      <c r="B5" s="63"/>
      <c r="C5" s="64"/>
      <c r="D5" s="65"/>
      <c r="E5" s="72"/>
      <c r="F5" s="72"/>
      <c r="G5" s="4"/>
      <c r="H5" s="5"/>
      <c r="I5" s="5" t="str">
        <f t="shared" si="0"/>
        <v/>
      </c>
    </row>
    <row r="6" spans="1:9" x14ac:dyDescent="0.2">
      <c r="A6" s="57"/>
      <c r="B6" s="63"/>
      <c r="C6" s="64"/>
      <c r="D6" s="65"/>
      <c r="E6" s="72"/>
      <c r="F6" s="72"/>
      <c r="G6" s="4"/>
      <c r="H6" s="5"/>
      <c r="I6" s="5" t="str">
        <f t="shared" si="0"/>
        <v/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 t="shared" si="0"/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si="0"/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ref="I9:I17" si="1">IF(H9="","",(IF($C$20&lt;25%,"N/A",IF(H9&lt;=($D$20+$B$20),H9,"Descartado"))))</f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1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si="1"/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si="1"/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1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1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1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1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0.81317279836453127</v>
      </c>
      <c r="C20" s="18">
        <f>IF(H23&lt;2,"N/A",(B20/D20))</f>
        <v>0.22746092261944931</v>
      </c>
      <c r="D20" s="19">
        <f>AVERAGE(H3:H17)</f>
        <v>3.5750000000000002</v>
      </c>
      <c r="E20" s="20" t="str">
        <f>IF(H23&lt;2,"N/A",(IF(C20&lt;=25%,"N/A",AVERAGE(I3:I17))))</f>
        <v>N/A</v>
      </c>
      <c r="F20" s="19">
        <f>MEDIAN(H3:H17)</f>
        <v>3.5750000000000002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31</v>
      </c>
      <c r="C22" s="74"/>
      <c r="D22" s="75">
        <f>IF(C20&lt;=25%,D20,MIN(E20:F20))</f>
        <v>3.5750000000000002</v>
      </c>
      <c r="E22" s="75"/>
    </row>
    <row r="23" spans="1:9" x14ac:dyDescent="0.2">
      <c r="B23" s="74" t="s">
        <v>11</v>
      </c>
      <c r="C23" s="74"/>
      <c r="D23" s="75">
        <f>ROUND(D22,2)*F3</f>
        <v>7.16</v>
      </c>
      <c r="E23" s="75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27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28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29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26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30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32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</vt:i4>
      </vt:variant>
    </vt:vector>
  </HeadingPairs>
  <TitlesOfParts>
    <vt:vector size="12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2019-01-18T11:48:35Z</cp:lastPrinted>
  <dcterms:created xsi:type="dcterms:W3CDTF">2019-01-16T20:04:04Z</dcterms:created>
  <dcterms:modified xsi:type="dcterms:W3CDTF">2021-02-24T16:12:13Z</dcterms:modified>
</cp:coreProperties>
</file>