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661" firstSheet="21" activeTab="47"/>
  </bookViews>
  <sheets>
    <sheet name="Item1" sheetId="70" r:id="rId1"/>
    <sheet name="Item2" sheetId="71" r:id="rId2"/>
    <sheet name="Item3" sheetId="72" r:id="rId3"/>
    <sheet name="Item4" sheetId="73" r:id="rId4"/>
    <sheet name="Item5" sheetId="74" r:id="rId5"/>
    <sheet name="Item6" sheetId="75" r:id="rId6"/>
    <sheet name="Item7" sheetId="38" r:id="rId7"/>
    <sheet name="Item8" sheetId="39" r:id="rId8"/>
    <sheet name="Item9" sheetId="40" r:id="rId9"/>
    <sheet name="Item10" sheetId="41" r:id="rId10"/>
    <sheet name="Item11" sheetId="42" r:id="rId11"/>
    <sheet name="Item12" sheetId="43" r:id="rId12"/>
    <sheet name="Item13" sheetId="44" r:id="rId13"/>
    <sheet name="Item14" sheetId="45" r:id="rId14"/>
    <sheet name="Item15" sheetId="46" r:id="rId15"/>
    <sheet name="Item16" sheetId="47" r:id="rId16"/>
    <sheet name="Item17" sheetId="48" r:id="rId17"/>
    <sheet name="Item18" sheetId="49" r:id="rId18"/>
    <sheet name="Item19" sheetId="50" r:id="rId19"/>
    <sheet name="Item20" sheetId="51" r:id="rId20"/>
    <sheet name="Item21" sheetId="52" r:id="rId21"/>
    <sheet name="Item22" sheetId="53" r:id="rId22"/>
    <sheet name="Item23" sheetId="54" r:id="rId23"/>
    <sheet name="Item24" sheetId="55" r:id="rId24"/>
    <sheet name="Item25" sheetId="56" r:id="rId25"/>
    <sheet name="Item26" sheetId="57" r:id="rId26"/>
    <sheet name="Item27" sheetId="58" r:id="rId27"/>
    <sheet name="Item28" sheetId="59" r:id="rId28"/>
    <sheet name="Item29" sheetId="60" r:id="rId29"/>
    <sheet name="Item30" sheetId="61" r:id="rId30"/>
    <sheet name="Item31" sheetId="62" r:id="rId31"/>
    <sheet name="Item32" sheetId="63" r:id="rId32"/>
    <sheet name="Item33" sheetId="64" r:id="rId33"/>
    <sheet name="Item34" sheetId="65" r:id="rId34"/>
    <sheet name="Item38" sheetId="69" state="hidden" r:id="rId35"/>
    <sheet name="Item39" sheetId="22" state="hidden" r:id="rId36"/>
    <sheet name="Item40" sheetId="23" state="hidden" r:id="rId37"/>
    <sheet name="Item41" sheetId="24" state="hidden" r:id="rId38"/>
    <sheet name="Item42" sheetId="25" state="hidden" r:id="rId39"/>
    <sheet name="Item43" sheetId="26" state="hidden" r:id="rId40"/>
    <sheet name="Item44" sheetId="27" state="hidden" r:id="rId41"/>
    <sheet name="Item45" sheetId="28" state="hidden" r:id="rId42"/>
    <sheet name="Item46" sheetId="29" state="hidden" r:id="rId43"/>
    <sheet name="Item47" sheetId="30" state="hidden" r:id="rId44"/>
    <sheet name="Item48" sheetId="31" state="hidden" r:id="rId45"/>
    <sheet name="Item49" sheetId="32" state="hidden" r:id="rId46"/>
    <sheet name="Item50" sheetId="33" state="hidden" r:id="rId47"/>
    <sheet name="TOTAL" sheetId="5" r:id="rId48"/>
    <sheet name="menores" sheetId="6" r:id="rId49"/>
  </sheets>
  <definedNames>
    <definedName name="_xlnm.Print_Area" localSheetId="48">menores!$A$1:$F$71</definedName>
    <definedName name="_xlnm.Print_Area" localSheetId="47">TOTAL!$A$1:$I$37</definedName>
  </definedNames>
  <calcPr calcId="145621"/>
</workbook>
</file>

<file path=xl/calcChain.xml><?xml version="1.0" encoding="utf-8"?>
<calcChain xmlns="http://schemas.openxmlformats.org/spreadsheetml/2006/main">
  <c r="H27" i="5" l="1"/>
  <c r="H24" i="5"/>
  <c r="H14" i="5"/>
  <c r="H11" i="5"/>
  <c r="H9" i="5"/>
  <c r="H4" i="5"/>
  <c r="H3" i="5"/>
  <c r="I29" i="5" l="1"/>
  <c r="C4" i="5"/>
  <c r="E25" i="5" l="1"/>
  <c r="C70" i="6" l="1"/>
  <c r="D70" i="6"/>
  <c r="B70" i="6"/>
  <c r="C68" i="6"/>
  <c r="D68" i="6"/>
  <c r="B68" i="6"/>
  <c r="C66" i="6"/>
  <c r="D66" i="6"/>
  <c r="B66" i="6"/>
  <c r="C64" i="6"/>
  <c r="D64" i="6"/>
  <c r="B64" i="6"/>
  <c r="C62" i="6"/>
  <c r="D62" i="6"/>
  <c r="B62" i="6"/>
  <c r="C60" i="6"/>
  <c r="D60" i="6"/>
  <c r="B60" i="6"/>
  <c r="C58" i="6"/>
  <c r="D58" i="6"/>
  <c r="B58" i="6"/>
  <c r="C56" i="6"/>
  <c r="D56" i="6"/>
  <c r="B56" i="6"/>
  <c r="C54" i="6"/>
  <c r="D54" i="6"/>
  <c r="B54" i="6"/>
  <c r="C52" i="6"/>
  <c r="D52" i="6"/>
  <c r="B52" i="6"/>
  <c r="C50" i="6"/>
  <c r="D50" i="6"/>
  <c r="B50" i="6"/>
  <c r="C48" i="6"/>
  <c r="D48" i="6"/>
  <c r="B48" i="6"/>
  <c r="C46" i="6"/>
  <c r="D46" i="6"/>
  <c r="B46" i="6"/>
  <c r="C44" i="6"/>
  <c r="D44" i="6"/>
  <c r="B44" i="6"/>
  <c r="C42" i="6"/>
  <c r="D42" i="6"/>
  <c r="B42" i="6"/>
  <c r="C40" i="6"/>
  <c r="D40" i="6"/>
  <c r="B40" i="6"/>
  <c r="C38" i="6"/>
  <c r="D38" i="6"/>
  <c r="B38" i="6"/>
  <c r="C36" i="6"/>
  <c r="D36" i="6"/>
  <c r="B36" i="6"/>
  <c r="C34" i="6"/>
  <c r="D34" i="6"/>
  <c r="B34" i="6"/>
  <c r="C32" i="6"/>
  <c r="D32" i="6"/>
  <c r="B32" i="6"/>
  <c r="C30" i="6"/>
  <c r="D30" i="6"/>
  <c r="B30" i="6"/>
  <c r="C28" i="6"/>
  <c r="D28" i="6"/>
  <c r="B28" i="6"/>
  <c r="C26" i="6"/>
  <c r="D26" i="6"/>
  <c r="B26" i="6"/>
  <c r="C24" i="6"/>
  <c r="D24" i="6"/>
  <c r="B24" i="6"/>
  <c r="C22" i="6"/>
  <c r="D22" i="6"/>
  <c r="B22" i="6"/>
  <c r="C20" i="6"/>
  <c r="D20" i="6"/>
  <c r="B20" i="6"/>
  <c r="C18" i="6"/>
  <c r="D18" i="6"/>
  <c r="B18" i="6"/>
  <c r="C16" i="6"/>
  <c r="D16" i="6"/>
  <c r="B16" i="6"/>
  <c r="C14" i="6"/>
  <c r="D14" i="6"/>
  <c r="B14" i="6"/>
  <c r="C12" i="6"/>
  <c r="D12" i="6"/>
  <c r="B12" i="6"/>
  <c r="C10" i="6"/>
  <c r="D10" i="6"/>
  <c r="B10" i="6"/>
  <c r="C8" i="6"/>
  <c r="D8" i="6"/>
  <c r="B8" i="6"/>
  <c r="C6" i="6"/>
  <c r="D6" i="6"/>
  <c r="B6" i="6"/>
  <c r="C4" i="6"/>
  <c r="D4" i="6"/>
  <c r="B4" i="6"/>
  <c r="D36" i="5"/>
  <c r="E36" i="5"/>
  <c r="C36" i="5"/>
  <c r="D35" i="5"/>
  <c r="E35" i="5"/>
  <c r="C35" i="5"/>
  <c r="D34" i="5"/>
  <c r="E34" i="5"/>
  <c r="C34" i="5"/>
  <c r="D33" i="5"/>
  <c r="E33" i="5"/>
  <c r="C33" i="5"/>
  <c r="D32" i="5"/>
  <c r="E32" i="5"/>
  <c r="C32" i="5"/>
  <c r="D31" i="5"/>
  <c r="E31" i="5"/>
  <c r="C31" i="5"/>
  <c r="D30" i="5"/>
  <c r="E30" i="5"/>
  <c r="C30" i="5"/>
  <c r="D29" i="5"/>
  <c r="E29" i="5"/>
  <c r="C29" i="5"/>
  <c r="D28" i="5"/>
  <c r="E28" i="5"/>
  <c r="C28" i="5"/>
  <c r="D27" i="5"/>
  <c r="C27" i="5"/>
  <c r="D26" i="5"/>
  <c r="E26" i="5"/>
  <c r="C26" i="5"/>
  <c r="D25" i="5"/>
  <c r="C25" i="5"/>
  <c r="D24" i="5"/>
  <c r="C24" i="5"/>
  <c r="D23" i="5"/>
  <c r="E23" i="5"/>
  <c r="C23" i="5"/>
  <c r="D22" i="5"/>
  <c r="E22" i="5"/>
  <c r="C22" i="5"/>
  <c r="D21" i="5"/>
  <c r="E21" i="5"/>
  <c r="C21" i="5"/>
  <c r="D20" i="5"/>
  <c r="E20" i="5"/>
  <c r="C20" i="5"/>
  <c r="D19" i="5"/>
  <c r="E19" i="5"/>
  <c r="C19" i="5"/>
  <c r="D18" i="5"/>
  <c r="E18" i="5"/>
  <c r="C18" i="5"/>
  <c r="D17" i="5"/>
  <c r="E17" i="5"/>
  <c r="C17" i="5"/>
  <c r="D16" i="5"/>
  <c r="E16" i="5"/>
  <c r="C16" i="5"/>
  <c r="D15" i="5"/>
  <c r="E15" i="5"/>
  <c r="C15" i="5"/>
  <c r="D14" i="5"/>
  <c r="C14" i="5"/>
  <c r="D13" i="5"/>
  <c r="E13" i="5"/>
  <c r="C13" i="5"/>
  <c r="D12" i="5"/>
  <c r="E12" i="5"/>
  <c r="C12" i="5"/>
  <c r="D11" i="5"/>
  <c r="C11" i="5"/>
  <c r="D10" i="5"/>
  <c r="E10" i="5"/>
  <c r="C10" i="5"/>
  <c r="D9" i="5"/>
  <c r="C9" i="5"/>
  <c r="D8" i="5"/>
  <c r="E8" i="5"/>
  <c r="C8" i="5"/>
  <c r="D7" i="5"/>
  <c r="E7" i="5"/>
  <c r="C7" i="5"/>
  <c r="D6" i="5"/>
  <c r="E6" i="5"/>
  <c r="C6" i="5"/>
  <c r="D5" i="5"/>
  <c r="E5" i="5"/>
  <c r="C5" i="5"/>
  <c r="D4" i="5"/>
  <c r="D3" i="5"/>
  <c r="C3" i="5"/>
  <c r="H20" i="75"/>
  <c r="G20" i="75" s="1"/>
  <c r="B13" i="6" s="1"/>
  <c r="F20" i="75"/>
  <c r="D20" i="75"/>
  <c r="B20" i="75"/>
  <c r="I17" i="75"/>
  <c r="I16" i="75"/>
  <c r="I15" i="75"/>
  <c r="I14" i="75"/>
  <c r="I13" i="75"/>
  <c r="I12" i="75"/>
  <c r="I11" i="75"/>
  <c r="I10" i="75"/>
  <c r="I9" i="75"/>
  <c r="I8" i="75"/>
  <c r="F3" i="75"/>
  <c r="E14" i="6" s="1"/>
  <c r="H20" i="74"/>
  <c r="G20" i="74" s="1"/>
  <c r="B11" i="6" s="1"/>
  <c r="F20" i="74"/>
  <c r="D20" i="74"/>
  <c r="B20" i="74"/>
  <c r="I17" i="74"/>
  <c r="I16" i="74"/>
  <c r="I15" i="74"/>
  <c r="I14" i="74"/>
  <c r="I13" i="74"/>
  <c r="I12" i="74"/>
  <c r="I11" i="74"/>
  <c r="I10" i="74"/>
  <c r="I9" i="74"/>
  <c r="I8" i="74"/>
  <c r="F3" i="74"/>
  <c r="E12" i="6" s="1"/>
  <c r="H20" i="73"/>
  <c r="G20" i="73" s="1"/>
  <c r="B9" i="6" s="1"/>
  <c r="F20" i="73"/>
  <c r="D20" i="73"/>
  <c r="B20" i="73"/>
  <c r="I17" i="73"/>
  <c r="I16" i="73"/>
  <c r="I15" i="73"/>
  <c r="I14" i="73"/>
  <c r="I13" i="73"/>
  <c r="I12" i="73"/>
  <c r="I11" i="73"/>
  <c r="I10" i="73"/>
  <c r="I9" i="73"/>
  <c r="I8" i="73"/>
  <c r="F3" i="73"/>
  <c r="E10" i="6" s="1"/>
  <c r="H20" i="72"/>
  <c r="G20" i="72" s="1"/>
  <c r="B7" i="6" s="1"/>
  <c r="F20" i="72"/>
  <c r="D20" i="72"/>
  <c r="B20" i="72"/>
  <c r="I17" i="72"/>
  <c r="I16" i="72"/>
  <c r="I15" i="72"/>
  <c r="I14" i="72"/>
  <c r="I13" i="72"/>
  <c r="I12" i="72"/>
  <c r="I11" i="72"/>
  <c r="I10" i="72"/>
  <c r="I9" i="72"/>
  <c r="I8" i="72"/>
  <c r="F3" i="72"/>
  <c r="E8" i="6" s="1"/>
  <c r="H20" i="71"/>
  <c r="G20" i="71" s="1"/>
  <c r="B5" i="6" s="1"/>
  <c r="F20" i="71"/>
  <c r="D20" i="71"/>
  <c r="B20" i="71"/>
  <c r="A20" i="71" s="1"/>
  <c r="C20" i="71" s="1"/>
  <c r="I6" i="71" s="1"/>
  <c r="I17" i="71"/>
  <c r="I16" i="71"/>
  <c r="I15" i="71"/>
  <c r="I14" i="71"/>
  <c r="I13" i="71"/>
  <c r="I12" i="71"/>
  <c r="I11" i="71"/>
  <c r="I10" i="71"/>
  <c r="I9" i="71"/>
  <c r="I8" i="71"/>
  <c r="F3" i="71"/>
  <c r="E6" i="6" s="1"/>
  <c r="H20" i="70"/>
  <c r="G20" i="70" s="1"/>
  <c r="B3" i="6" s="1"/>
  <c r="F20" i="70"/>
  <c r="D20" i="70"/>
  <c r="B20" i="70"/>
  <c r="I17" i="70"/>
  <c r="I16" i="70"/>
  <c r="I15" i="70"/>
  <c r="I14" i="70"/>
  <c r="I13" i="70"/>
  <c r="I12" i="70"/>
  <c r="I11" i="70"/>
  <c r="I10" i="70"/>
  <c r="I9" i="70"/>
  <c r="I8" i="70"/>
  <c r="F3" i="70"/>
  <c r="E4" i="6" s="1"/>
  <c r="H20" i="69"/>
  <c r="G20" i="69" s="1"/>
  <c r="F20" i="69"/>
  <c r="D20" i="69"/>
  <c r="B20" i="69"/>
  <c r="I17" i="69"/>
  <c r="I16" i="69"/>
  <c r="I15" i="69"/>
  <c r="I14" i="69"/>
  <c r="I13" i="69"/>
  <c r="I12" i="69"/>
  <c r="I11" i="69"/>
  <c r="I10" i="69"/>
  <c r="I9" i="69"/>
  <c r="I8" i="69"/>
  <c r="I7" i="69"/>
  <c r="I6" i="69"/>
  <c r="F3" i="69"/>
  <c r="H20" i="65"/>
  <c r="G20" i="65" s="1"/>
  <c r="B69" i="6" s="1"/>
  <c r="F20" i="65"/>
  <c r="D20" i="65"/>
  <c r="B20" i="65"/>
  <c r="I17" i="65"/>
  <c r="I16" i="65"/>
  <c r="I15" i="65"/>
  <c r="I14" i="65"/>
  <c r="I13" i="65"/>
  <c r="I12" i="65"/>
  <c r="I11" i="65"/>
  <c r="I10" i="65"/>
  <c r="I9" i="65"/>
  <c r="I8" i="65"/>
  <c r="F3" i="65"/>
  <c r="E70" i="6" s="1"/>
  <c r="F70" i="6" s="1"/>
  <c r="H20" i="64"/>
  <c r="G20" i="64" s="1"/>
  <c r="B67" i="6" s="1"/>
  <c r="F20" i="64"/>
  <c r="D20" i="64"/>
  <c r="B20" i="64"/>
  <c r="A20" i="64" s="1"/>
  <c r="C20" i="64" s="1"/>
  <c r="I6" i="64" s="1"/>
  <c r="I17" i="64"/>
  <c r="I16" i="64"/>
  <c r="I15" i="64"/>
  <c r="I14" i="64"/>
  <c r="I13" i="64"/>
  <c r="I12" i="64"/>
  <c r="I11" i="64"/>
  <c r="I10" i="64"/>
  <c r="I9" i="64"/>
  <c r="I8" i="64"/>
  <c r="F3" i="64"/>
  <c r="E68" i="6" s="1"/>
  <c r="H20" i="63"/>
  <c r="G20" i="63" s="1"/>
  <c r="B65" i="6" s="1"/>
  <c r="F20" i="63"/>
  <c r="D20" i="63"/>
  <c r="B20" i="63"/>
  <c r="I17" i="63"/>
  <c r="I16" i="63"/>
  <c r="I15" i="63"/>
  <c r="I14" i="63"/>
  <c r="I13" i="63"/>
  <c r="I12" i="63"/>
  <c r="I11" i="63"/>
  <c r="I10" i="63"/>
  <c r="I9" i="63"/>
  <c r="I8" i="63"/>
  <c r="I7" i="63"/>
  <c r="F3" i="63"/>
  <c r="E66" i="6" s="1"/>
  <c r="H20" i="62"/>
  <c r="G20" i="62" s="1"/>
  <c r="B63" i="6" s="1"/>
  <c r="F20" i="62"/>
  <c r="D20" i="62"/>
  <c r="B20" i="62"/>
  <c r="A20" i="62"/>
  <c r="I17" i="62"/>
  <c r="I16" i="62"/>
  <c r="I15" i="62"/>
  <c r="I14" i="62"/>
  <c r="I13" i="62"/>
  <c r="I12" i="62"/>
  <c r="I11" i="62"/>
  <c r="I10" i="62"/>
  <c r="I9" i="62"/>
  <c r="F3" i="62"/>
  <c r="E64" i="6" s="1"/>
  <c r="H20" i="61"/>
  <c r="G20" i="61" s="1"/>
  <c r="B61" i="6" s="1"/>
  <c r="F20" i="61"/>
  <c r="D20" i="61"/>
  <c r="B20" i="61"/>
  <c r="I17" i="61"/>
  <c r="I16" i="61"/>
  <c r="I15" i="61"/>
  <c r="I14" i="61"/>
  <c r="I13" i="61"/>
  <c r="I12" i="61"/>
  <c r="I11" i="61"/>
  <c r="I10" i="61"/>
  <c r="I9" i="61"/>
  <c r="I8" i="61"/>
  <c r="F3" i="61"/>
  <c r="E62" i="6" s="1"/>
  <c r="H20" i="60"/>
  <c r="G20" i="60" s="1"/>
  <c r="B59" i="6" s="1"/>
  <c r="F20" i="60"/>
  <c r="D20" i="60"/>
  <c r="B20" i="60"/>
  <c r="A20" i="60" s="1"/>
  <c r="I17" i="60"/>
  <c r="I16" i="60"/>
  <c r="I15" i="60"/>
  <c r="I14" i="60"/>
  <c r="I13" i="60"/>
  <c r="I12" i="60"/>
  <c r="I11" i="60"/>
  <c r="I10" i="60"/>
  <c r="I9" i="60"/>
  <c r="I8" i="60"/>
  <c r="F3" i="60"/>
  <c r="E60" i="6" s="1"/>
  <c r="H20" i="59"/>
  <c r="G20" i="59" s="1"/>
  <c r="B57" i="6" s="1"/>
  <c r="F20" i="59"/>
  <c r="D20" i="59"/>
  <c r="B20" i="59"/>
  <c r="I17" i="59"/>
  <c r="I16" i="59"/>
  <c r="I15" i="59"/>
  <c r="I14" i="59"/>
  <c r="I13" i="59"/>
  <c r="I12" i="59"/>
  <c r="I11" i="59"/>
  <c r="I10" i="59"/>
  <c r="I9" i="59"/>
  <c r="I8" i="59"/>
  <c r="I7" i="59"/>
  <c r="F3" i="59"/>
  <c r="E58" i="6" s="1"/>
  <c r="H20" i="58"/>
  <c r="G20" i="58" s="1"/>
  <c r="B55" i="6" s="1"/>
  <c r="F20" i="58"/>
  <c r="D20" i="58"/>
  <c r="B20" i="58"/>
  <c r="A20" i="58" s="1"/>
  <c r="I17" i="58"/>
  <c r="I16" i="58"/>
  <c r="I15" i="58"/>
  <c r="I14" i="58"/>
  <c r="I13" i="58"/>
  <c r="I12" i="58"/>
  <c r="I11" i="58"/>
  <c r="I10" i="58"/>
  <c r="I9" i="58"/>
  <c r="I8" i="58"/>
  <c r="I7" i="58"/>
  <c r="F3" i="58"/>
  <c r="E56" i="6" s="1"/>
  <c r="H20" i="57"/>
  <c r="G20" i="57" s="1"/>
  <c r="B53" i="6" s="1"/>
  <c r="F20" i="57"/>
  <c r="D20" i="57"/>
  <c r="B20" i="57"/>
  <c r="I17" i="57"/>
  <c r="I16" i="57"/>
  <c r="I15" i="57"/>
  <c r="I14" i="57"/>
  <c r="I13" i="57"/>
  <c r="I12" i="57"/>
  <c r="I11" i="57"/>
  <c r="I10" i="57"/>
  <c r="I9" i="57"/>
  <c r="I8" i="57"/>
  <c r="I7" i="57"/>
  <c r="F3" i="57"/>
  <c r="E54" i="6" s="1"/>
  <c r="H20" i="56"/>
  <c r="G20" i="56" s="1"/>
  <c r="B51" i="6" s="1"/>
  <c r="F20" i="56"/>
  <c r="D20" i="56"/>
  <c r="B20" i="56"/>
  <c r="A20" i="56" s="1"/>
  <c r="C20" i="56" s="1"/>
  <c r="I6" i="56" s="1"/>
  <c r="I17" i="56"/>
  <c r="I16" i="56"/>
  <c r="I15" i="56"/>
  <c r="I14" i="56"/>
  <c r="I13" i="56"/>
  <c r="I12" i="56"/>
  <c r="I11" i="56"/>
  <c r="I10" i="56"/>
  <c r="I9" i="56"/>
  <c r="I8" i="56"/>
  <c r="I7" i="56"/>
  <c r="F3" i="56"/>
  <c r="E52" i="6" s="1"/>
  <c r="H20" i="55"/>
  <c r="G20" i="55" s="1"/>
  <c r="B49" i="6" s="1"/>
  <c r="F20" i="55"/>
  <c r="D20" i="55"/>
  <c r="B20" i="55"/>
  <c r="I17" i="55"/>
  <c r="I16" i="55"/>
  <c r="I15" i="55"/>
  <c r="I14" i="55"/>
  <c r="I13" i="55"/>
  <c r="I12" i="55"/>
  <c r="I11" i="55"/>
  <c r="I10" i="55"/>
  <c r="I9" i="55"/>
  <c r="I8" i="55"/>
  <c r="F3" i="55"/>
  <c r="E50" i="6" s="1"/>
  <c r="H20" i="54"/>
  <c r="G20" i="54" s="1"/>
  <c r="B47" i="6" s="1"/>
  <c r="F20" i="54"/>
  <c r="D20" i="54"/>
  <c r="B20" i="54"/>
  <c r="I17" i="54"/>
  <c r="I16" i="54"/>
  <c r="I15" i="54"/>
  <c r="I14" i="54"/>
  <c r="I13" i="54"/>
  <c r="I12" i="54"/>
  <c r="I11" i="54"/>
  <c r="I10" i="54"/>
  <c r="I9" i="54"/>
  <c r="I8" i="54"/>
  <c r="F3" i="54"/>
  <c r="E48" i="6" s="1"/>
  <c r="H20" i="53"/>
  <c r="G20" i="53" s="1"/>
  <c r="B45" i="6" s="1"/>
  <c r="F20" i="53"/>
  <c r="D20" i="53"/>
  <c r="B20" i="53"/>
  <c r="I17" i="53"/>
  <c r="I16" i="53"/>
  <c r="I15" i="53"/>
  <c r="I14" i="53"/>
  <c r="I13" i="53"/>
  <c r="I12" i="53"/>
  <c r="I11" i="53"/>
  <c r="I10" i="53"/>
  <c r="I9" i="53"/>
  <c r="I8" i="53"/>
  <c r="F3" i="53"/>
  <c r="E46" i="6" s="1"/>
  <c r="H20" i="52"/>
  <c r="G20" i="52" s="1"/>
  <c r="B43" i="6" s="1"/>
  <c r="F20" i="52"/>
  <c r="D20" i="52"/>
  <c r="B20" i="52"/>
  <c r="I17" i="52"/>
  <c r="I16" i="52"/>
  <c r="I15" i="52"/>
  <c r="I14" i="52"/>
  <c r="I13" i="52"/>
  <c r="I12" i="52"/>
  <c r="I11" i="52"/>
  <c r="I10" i="52"/>
  <c r="I9" i="52"/>
  <c r="F3" i="52"/>
  <c r="E44" i="6" s="1"/>
  <c r="H20" i="51"/>
  <c r="G20" i="51" s="1"/>
  <c r="B41" i="6" s="1"/>
  <c r="F20" i="51"/>
  <c r="D20" i="51"/>
  <c r="B20" i="51"/>
  <c r="I17" i="51"/>
  <c r="I16" i="51"/>
  <c r="I15" i="51"/>
  <c r="I14" i="51"/>
  <c r="I13" i="51"/>
  <c r="I12" i="51"/>
  <c r="I11" i="51"/>
  <c r="I10" i="51"/>
  <c r="I9" i="51"/>
  <c r="I8" i="51"/>
  <c r="I7" i="51"/>
  <c r="I6" i="51"/>
  <c r="F3" i="51"/>
  <c r="E42" i="6" s="1"/>
  <c r="H20" i="50"/>
  <c r="G20" i="50" s="1"/>
  <c r="B39" i="6" s="1"/>
  <c r="F20" i="50"/>
  <c r="D20" i="50"/>
  <c r="B20" i="50"/>
  <c r="I17" i="50"/>
  <c r="I16" i="50"/>
  <c r="I15" i="50"/>
  <c r="I14" i="50"/>
  <c r="I13" i="50"/>
  <c r="I12" i="50"/>
  <c r="I11" i="50"/>
  <c r="I10" i="50"/>
  <c r="I9" i="50"/>
  <c r="I8" i="50"/>
  <c r="F3" i="50"/>
  <c r="E40" i="6" s="1"/>
  <c r="F40" i="6" s="1"/>
  <c r="H20" i="49"/>
  <c r="G20" i="49" s="1"/>
  <c r="B37" i="6" s="1"/>
  <c r="F20" i="49"/>
  <c r="D20" i="49"/>
  <c r="B20" i="49"/>
  <c r="I17" i="49"/>
  <c r="I16" i="49"/>
  <c r="I15" i="49"/>
  <c r="I14" i="49"/>
  <c r="I13" i="49"/>
  <c r="I12" i="49"/>
  <c r="I11" i="49"/>
  <c r="I10" i="49"/>
  <c r="I9" i="49"/>
  <c r="I8" i="49"/>
  <c r="F3" i="49"/>
  <c r="E38" i="6" s="1"/>
  <c r="H20" i="48"/>
  <c r="G20" i="48" s="1"/>
  <c r="B35" i="6" s="1"/>
  <c r="F20" i="48"/>
  <c r="D20" i="48"/>
  <c r="B20" i="48"/>
  <c r="I17" i="48"/>
  <c r="I16" i="48"/>
  <c r="I15" i="48"/>
  <c r="I14" i="48"/>
  <c r="I13" i="48"/>
  <c r="I12" i="48"/>
  <c r="I11" i="48"/>
  <c r="I10" i="48"/>
  <c r="I9" i="48"/>
  <c r="I8" i="48"/>
  <c r="F3" i="48"/>
  <c r="E36" i="6" s="1"/>
  <c r="H20" i="47"/>
  <c r="G20" i="47" s="1"/>
  <c r="B33" i="6" s="1"/>
  <c r="F20" i="47"/>
  <c r="D20" i="47"/>
  <c r="B20" i="47"/>
  <c r="I17" i="47"/>
  <c r="I16" i="47"/>
  <c r="I15" i="47"/>
  <c r="I14" i="47"/>
  <c r="I13" i="47"/>
  <c r="I12" i="47"/>
  <c r="I11" i="47"/>
  <c r="I10" i="47"/>
  <c r="I9" i="47"/>
  <c r="F3" i="47"/>
  <c r="E34" i="6" s="1"/>
  <c r="H20" i="46"/>
  <c r="G20" i="46" s="1"/>
  <c r="B31" i="6" s="1"/>
  <c r="F20" i="46"/>
  <c r="D20" i="46"/>
  <c r="B20" i="46"/>
  <c r="I17" i="46"/>
  <c r="I16" i="46"/>
  <c r="I15" i="46"/>
  <c r="I14" i="46"/>
  <c r="I13" i="46"/>
  <c r="I12" i="46"/>
  <c r="I11" i="46"/>
  <c r="I10" i="46"/>
  <c r="I9" i="46"/>
  <c r="F3" i="46"/>
  <c r="E32" i="6" s="1"/>
  <c r="H20" i="45"/>
  <c r="G20" i="45" s="1"/>
  <c r="B29" i="6" s="1"/>
  <c r="F20" i="45"/>
  <c r="D20" i="45"/>
  <c r="B20" i="45"/>
  <c r="I17" i="45"/>
  <c r="I16" i="45"/>
  <c r="I15" i="45"/>
  <c r="I14" i="45"/>
  <c r="I13" i="45"/>
  <c r="I12" i="45"/>
  <c r="I11" i="45"/>
  <c r="I10" i="45"/>
  <c r="I9" i="45"/>
  <c r="I8" i="45"/>
  <c r="F3" i="45"/>
  <c r="E30" i="6" s="1"/>
  <c r="H20" i="44"/>
  <c r="G20" i="44" s="1"/>
  <c r="B27" i="6" s="1"/>
  <c r="F20" i="44"/>
  <c r="D20" i="44"/>
  <c r="B20" i="44"/>
  <c r="I17" i="44"/>
  <c r="I16" i="44"/>
  <c r="I15" i="44"/>
  <c r="I14" i="44"/>
  <c r="I13" i="44"/>
  <c r="I12" i="44"/>
  <c r="I11" i="44"/>
  <c r="I10" i="44"/>
  <c r="I9" i="44"/>
  <c r="I8" i="44"/>
  <c r="F3" i="44"/>
  <c r="E28" i="6" s="1"/>
  <c r="H20" i="43"/>
  <c r="G20" i="43" s="1"/>
  <c r="B25" i="6" s="1"/>
  <c r="F20" i="43"/>
  <c r="D20" i="43"/>
  <c r="B20" i="43"/>
  <c r="I17" i="43"/>
  <c r="I16" i="43"/>
  <c r="I15" i="43"/>
  <c r="I14" i="43"/>
  <c r="I13" i="43"/>
  <c r="I12" i="43"/>
  <c r="I11" i="43"/>
  <c r="I10" i="43"/>
  <c r="I9" i="43"/>
  <c r="I8" i="43"/>
  <c r="F3" i="43"/>
  <c r="E26" i="6" s="1"/>
  <c r="H20" i="42"/>
  <c r="G20" i="42" s="1"/>
  <c r="B23" i="6" s="1"/>
  <c r="F20" i="42"/>
  <c r="D20" i="42"/>
  <c r="B20" i="42"/>
  <c r="I17" i="42"/>
  <c r="I16" i="42"/>
  <c r="I15" i="42"/>
  <c r="I14" i="42"/>
  <c r="I13" i="42"/>
  <c r="I12" i="42"/>
  <c r="I11" i="42"/>
  <c r="I10" i="42"/>
  <c r="I9" i="42"/>
  <c r="I8" i="42"/>
  <c r="F3" i="42"/>
  <c r="E24" i="6" s="1"/>
  <c r="H20" i="41"/>
  <c r="G20" i="41" s="1"/>
  <c r="B21" i="6" s="1"/>
  <c r="F20" i="41"/>
  <c r="D20" i="41"/>
  <c r="B20" i="41"/>
  <c r="A20" i="41" s="1"/>
  <c r="I17" i="41"/>
  <c r="I16" i="41"/>
  <c r="I15" i="41"/>
  <c r="I14" i="41"/>
  <c r="I13" i="41"/>
  <c r="I12" i="41"/>
  <c r="I11" i="41"/>
  <c r="I10" i="41"/>
  <c r="I9" i="41"/>
  <c r="I8" i="41"/>
  <c r="F3" i="41"/>
  <c r="E22" i="6" s="1"/>
  <c r="H20" i="40"/>
  <c r="G20" i="40" s="1"/>
  <c r="B19" i="6" s="1"/>
  <c r="F20" i="40"/>
  <c r="D20" i="40"/>
  <c r="B20" i="40"/>
  <c r="I17" i="40"/>
  <c r="I16" i="40"/>
  <c r="I15" i="40"/>
  <c r="I14" i="40"/>
  <c r="I13" i="40"/>
  <c r="I12" i="40"/>
  <c r="I11" i="40"/>
  <c r="I10" i="40"/>
  <c r="I9" i="40"/>
  <c r="I8" i="40"/>
  <c r="F3" i="40"/>
  <c r="E20" i="6" s="1"/>
  <c r="H20" i="39"/>
  <c r="G20" i="39" s="1"/>
  <c r="B17" i="6" s="1"/>
  <c r="F20" i="39"/>
  <c r="D20" i="39"/>
  <c r="B20" i="39"/>
  <c r="A20" i="39" s="1"/>
  <c r="C20" i="39" s="1"/>
  <c r="I6" i="39" s="1"/>
  <c r="I17" i="39"/>
  <c r="I16" i="39"/>
  <c r="I15" i="39"/>
  <c r="I14" i="39"/>
  <c r="I13" i="39"/>
  <c r="I12" i="39"/>
  <c r="I11" i="39"/>
  <c r="I10" i="39"/>
  <c r="I9" i="39"/>
  <c r="I8" i="39"/>
  <c r="F3" i="39"/>
  <c r="E18" i="6" s="1"/>
  <c r="H20" i="38"/>
  <c r="G20" i="38" s="1"/>
  <c r="B15" i="6" s="1"/>
  <c r="F20" i="38"/>
  <c r="D20" i="38"/>
  <c r="B20" i="38"/>
  <c r="I17" i="38"/>
  <c r="I16" i="38"/>
  <c r="I15" i="38"/>
  <c r="I14" i="38"/>
  <c r="I13" i="38"/>
  <c r="I12" i="38"/>
  <c r="I11" i="38"/>
  <c r="I10" i="38"/>
  <c r="I9" i="38"/>
  <c r="I8" i="38"/>
  <c r="F3" i="38"/>
  <c r="E16" i="6" s="1"/>
  <c r="H20" i="33"/>
  <c r="G20" i="33" s="1"/>
  <c r="F20" i="33"/>
  <c r="D20" i="33"/>
  <c r="B20" i="33"/>
  <c r="I17" i="33"/>
  <c r="I16" i="33"/>
  <c r="I15" i="33"/>
  <c r="I14" i="33"/>
  <c r="I13" i="33"/>
  <c r="I12" i="33"/>
  <c r="I11" i="33"/>
  <c r="I10" i="33"/>
  <c r="I9" i="33"/>
  <c r="I8" i="33"/>
  <c r="I7" i="33"/>
  <c r="I6" i="33"/>
  <c r="F3" i="33"/>
  <c r="H20" i="32"/>
  <c r="G20" i="32" s="1"/>
  <c r="F20" i="32"/>
  <c r="D20" i="32"/>
  <c r="B20" i="32"/>
  <c r="A20" i="32"/>
  <c r="C20" i="32" s="1"/>
  <c r="I17" i="32"/>
  <c r="I16" i="32"/>
  <c r="I15" i="32"/>
  <c r="I14" i="32"/>
  <c r="I13" i="32"/>
  <c r="I12" i="32"/>
  <c r="I11" i="32"/>
  <c r="I10" i="32"/>
  <c r="I9" i="32"/>
  <c r="I8" i="32"/>
  <c r="I7" i="32"/>
  <c r="I6" i="32"/>
  <c r="F3" i="32"/>
  <c r="H20" i="31"/>
  <c r="G20" i="31" s="1"/>
  <c r="F20" i="31"/>
  <c r="D20" i="31"/>
  <c r="B20" i="31"/>
  <c r="I17" i="31"/>
  <c r="I16" i="31"/>
  <c r="I15" i="31"/>
  <c r="I14" i="31"/>
  <c r="I13" i="31"/>
  <c r="I12" i="31"/>
  <c r="I11" i="31"/>
  <c r="I10" i="31"/>
  <c r="I9" i="31"/>
  <c r="I8" i="31"/>
  <c r="I7" i="31"/>
  <c r="I6" i="31"/>
  <c r="F3" i="31"/>
  <c r="H20" i="30"/>
  <c r="G20" i="30" s="1"/>
  <c r="F20" i="30"/>
  <c r="D20" i="30"/>
  <c r="B20" i="30"/>
  <c r="C20" i="30" s="1"/>
  <c r="I3" i="30" s="1"/>
  <c r="A20" i="30"/>
  <c r="I17" i="30"/>
  <c r="I16" i="30"/>
  <c r="I15" i="30"/>
  <c r="I14" i="30"/>
  <c r="I13" i="30"/>
  <c r="I12" i="30"/>
  <c r="I11" i="30"/>
  <c r="I10" i="30"/>
  <c r="I9" i="30"/>
  <c r="I8" i="30"/>
  <c r="I7" i="30"/>
  <c r="I6" i="30"/>
  <c r="I4" i="30"/>
  <c r="F3" i="30"/>
  <c r="H20" i="29"/>
  <c r="G20" i="29" s="1"/>
  <c r="F20" i="29"/>
  <c r="D20" i="29"/>
  <c r="B20" i="29"/>
  <c r="I17" i="29"/>
  <c r="I16" i="29"/>
  <c r="I15" i="29"/>
  <c r="I14" i="29"/>
  <c r="I13" i="29"/>
  <c r="I12" i="29"/>
  <c r="I11" i="29"/>
  <c r="I10" i="29"/>
  <c r="I9" i="29"/>
  <c r="I8" i="29"/>
  <c r="I7" i="29"/>
  <c r="I6" i="29"/>
  <c r="F3" i="29"/>
  <c r="H20" i="28"/>
  <c r="G20" i="28"/>
  <c r="F20" i="28"/>
  <c r="D20" i="28"/>
  <c r="B20" i="28"/>
  <c r="A20" i="28" s="1"/>
  <c r="C20" i="28" s="1"/>
  <c r="I17" i="28"/>
  <c r="I16" i="28"/>
  <c r="I15" i="28"/>
  <c r="I14" i="28"/>
  <c r="I13" i="28"/>
  <c r="I12" i="28"/>
  <c r="I11" i="28"/>
  <c r="I10" i="28"/>
  <c r="I9" i="28"/>
  <c r="I8" i="28"/>
  <c r="I7" i="28"/>
  <c r="I6" i="28"/>
  <c r="F3" i="28"/>
  <c r="H20" i="27"/>
  <c r="G20" i="27" s="1"/>
  <c r="F20" i="27"/>
  <c r="D20" i="27"/>
  <c r="B20" i="27"/>
  <c r="I17" i="27"/>
  <c r="I16" i="27"/>
  <c r="I15" i="27"/>
  <c r="I14" i="27"/>
  <c r="I13" i="27"/>
  <c r="I12" i="27"/>
  <c r="I11" i="27"/>
  <c r="I10" i="27"/>
  <c r="I9" i="27"/>
  <c r="I8" i="27"/>
  <c r="I7" i="27"/>
  <c r="I6" i="27"/>
  <c r="F3" i="27"/>
  <c r="H20" i="26"/>
  <c r="G20" i="26"/>
  <c r="F20" i="26"/>
  <c r="D20" i="26"/>
  <c r="C20" i="26"/>
  <c r="I3" i="26" s="1"/>
  <c r="B20" i="26"/>
  <c r="A20" i="26" s="1"/>
  <c r="I17" i="26"/>
  <c r="I16" i="26"/>
  <c r="I15" i="26"/>
  <c r="I14" i="26"/>
  <c r="I13" i="26"/>
  <c r="I12" i="26"/>
  <c r="I11" i="26"/>
  <c r="I10" i="26"/>
  <c r="I9" i="26"/>
  <c r="I8" i="26"/>
  <c r="I7" i="26"/>
  <c r="I6" i="26"/>
  <c r="I4" i="26"/>
  <c r="F3" i="26"/>
  <c r="H20" i="25"/>
  <c r="G20" i="25" s="1"/>
  <c r="F20" i="25"/>
  <c r="D20" i="25"/>
  <c r="B20" i="25"/>
  <c r="I17" i="25"/>
  <c r="I16" i="25"/>
  <c r="I15" i="25"/>
  <c r="I14" i="25"/>
  <c r="I13" i="25"/>
  <c r="I12" i="25"/>
  <c r="I11" i="25"/>
  <c r="I10" i="25"/>
  <c r="I9" i="25"/>
  <c r="I8" i="25"/>
  <c r="I7" i="25"/>
  <c r="I6" i="25"/>
  <c r="F3" i="25"/>
  <c r="H20" i="24"/>
  <c r="G20" i="24"/>
  <c r="F20" i="24"/>
  <c r="D20" i="24"/>
  <c r="B20" i="24"/>
  <c r="A20" i="24"/>
  <c r="C20" i="24" s="1"/>
  <c r="I17" i="24"/>
  <c r="I16" i="24"/>
  <c r="I15" i="24"/>
  <c r="I14" i="24"/>
  <c r="I13" i="24"/>
  <c r="I12" i="24"/>
  <c r="I11" i="24"/>
  <c r="I10" i="24"/>
  <c r="I9" i="24"/>
  <c r="I8" i="24"/>
  <c r="I7" i="24"/>
  <c r="I6" i="24"/>
  <c r="F3" i="24"/>
  <c r="H20" i="23"/>
  <c r="G20" i="23" s="1"/>
  <c r="F20" i="23"/>
  <c r="D20" i="23"/>
  <c r="B20" i="23"/>
  <c r="I17" i="23"/>
  <c r="I16" i="23"/>
  <c r="I15" i="23"/>
  <c r="I14" i="23"/>
  <c r="I13" i="23"/>
  <c r="I12" i="23"/>
  <c r="I11" i="23"/>
  <c r="I10" i="23"/>
  <c r="I9" i="23"/>
  <c r="I8" i="23"/>
  <c r="I7" i="23"/>
  <c r="I6" i="23"/>
  <c r="F3" i="23"/>
  <c r="H20" i="22"/>
  <c r="G20" i="22"/>
  <c r="F20" i="22"/>
  <c r="D20" i="22"/>
  <c r="B20" i="22"/>
  <c r="C20" i="22" s="1"/>
  <c r="I3" i="22" s="1"/>
  <c r="I17" i="22"/>
  <c r="I16" i="22"/>
  <c r="I15" i="22"/>
  <c r="I14" i="22"/>
  <c r="I13" i="22"/>
  <c r="I12" i="22"/>
  <c r="I11" i="22"/>
  <c r="I10" i="22"/>
  <c r="I9" i="22"/>
  <c r="I8" i="22"/>
  <c r="I7" i="22"/>
  <c r="I6" i="22"/>
  <c r="I4" i="22"/>
  <c r="F3" i="22"/>
  <c r="C20" i="60" l="1"/>
  <c r="I7" i="60" s="1"/>
  <c r="C20" i="58"/>
  <c r="I6" i="58" s="1"/>
  <c r="I7" i="64"/>
  <c r="C20" i="62"/>
  <c r="I3" i="62"/>
  <c r="C20" i="41"/>
  <c r="I7" i="41" s="1"/>
  <c r="I7" i="39"/>
  <c r="A20" i="72"/>
  <c r="C20" i="72" s="1"/>
  <c r="I7" i="72" s="1"/>
  <c r="I7" i="71"/>
  <c r="A20" i="22"/>
  <c r="F60" i="6"/>
  <c r="F62" i="6"/>
  <c r="F16" i="6"/>
  <c r="F64" i="6"/>
  <c r="F56" i="6"/>
  <c r="F68" i="6"/>
  <c r="F32" i="6"/>
  <c r="F34" i="6"/>
  <c r="F42" i="6"/>
  <c r="F48" i="6"/>
  <c r="F50" i="6"/>
  <c r="F66" i="6"/>
  <c r="F8" i="6"/>
  <c r="F28" i="6"/>
  <c r="F44" i="6"/>
  <c r="F52" i="6"/>
  <c r="F58" i="6"/>
  <c r="F24" i="6"/>
  <c r="F36" i="6"/>
  <c r="F6" i="6"/>
  <c r="F30" i="6"/>
  <c r="F46" i="6"/>
  <c r="F20" i="6"/>
  <c r="F38" i="6"/>
  <c r="F54" i="6"/>
  <c r="F12" i="6"/>
  <c r="F26" i="6"/>
  <c r="F22" i="6"/>
  <c r="F18" i="6"/>
  <c r="F14" i="6"/>
  <c r="F10" i="6"/>
  <c r="I3" i="71"/>
  <c r="E20" i="71" s="1"/>
  <c r="I4" i="71"/>
  <c r="I5" i="71"/>
  <c r="A20" i="73"/>
  <c r="C20" i="73" s="1"/>
  <c r="A20" i="75"/>
  <c r="C20" i="75" s="1"/>
  <c r="A20" i="70"/>
  <c r="C20" i="70" s="1"/>
  <c r="A20" i="74"/>
  <c r="C20" i="74" s="1"/>
  <c r="I5" i="60"/>
  <c r="I4" i="60"/>
  <c r="I5" i="39"/>
  <c r="I4" i="39"/>
  <c r="I3" i="39"/>
  <c r="E20" i="39"/>
  <c r="E3" i="39" s="1"/>
  <c r="G10" i="5" s="1"/>
  <c r="H10" i="5" s="1"/>
  <c r="I5" i="56"/>
  <c r="I4" i="56"/>
  <c r="I3" i="56"/>
  <c r="E20" i="56" s="1"/>
  <c r="I5" i="64"/>
  <c r="I4" i="64"/>
  <c r="I3" i="64"/>
  <c r="E20" i="64" s="1"/>
  <c r="A20" i="43"/>
  <c r="C20" i="43" s="1"/>
  <c r="A20" i="47"/>
  <c r="C20" i="47" s="1"/>
  <c r="I8" i="47" s="1"/>
  <c r="A20" i="51"/>
  <c r="C20" i="51" s="1"/>
  <c r="A20" i="55"/>
  <c r="C20" i="55" s="1"/>
  <c r="I5" i="58"/>
  <c r="A20" i="59"/>
  <c r="C20" i="59" s="1"/>
  <c r="I6" i="59" s="1"/>
  <c r="I5" i="62"/>
  <c r="A20" i="63"/>
  <c r="C20" i="63" s="1"/>
  <c r="I6" i="63" s="1"/>
  <c r="A20" i="38"/>
  <c r="C20" i="38" s="1"/>
  <c r="I5" i="41"/>
  <c r="A20" i="42"/>
  <c r="C20" i="42" s="1"/>
  <c r="A20" i="46"/>
  <c r="C20" i="46" s="1"/>
  <c r="I8" i="46" s="1"/>
  <c r="A20" i="50"/>
  <c r="C20" i="50" s="1"/>
  <c r="A20" i="54"/>
  <c r="C20" i="54" s="1"/>
  <c r="A20" i="45"/>
  <c r="C20" i="45" s="1"/>
  <c r="A20" i="49"/>
  <c r="C20" i="49" s="1"/>
  <c r="A20" i="53"/>
  <c r="C20" i="53" s="1"/>
  <c r="A20" i="57"/>
  <c r="C20" i="57" s="1"/>
  <c r="I6" i="57" s="1"/>
  <c r="A20" i="61"/>
  <c r="C20" i="61" s="1"/>
  <c r="A20" i="65"/>
  <c r="C20" i="65" s="1"/>
  <c r="A20" i="69"/>
  <c r="C20" i="69" s="1"/>
  <c r="A20" i="40"/>
  <c r="C20" i="40" s="1"/>
  <c r="A20" i="44"/>
  <c r="C20" i="44" s="1"/>
  <c r="A20" i="48"/>
  <c r="C20" i="48" s="1"/>
  <c r="A20" i="52"/>
  <c r="C20" i="52" s="1"/>
  <c r="I8" i="52" s="1"/>
  <c r="I5" i="24"/>
  <c r="I4" i="24"/>
  <c r="I3" i="24"/>
  <c r="E20" i="24" s="1"/>
  <c r="I5" i="28"/>
  <c r="I4" i="28"/>
  <c r="I3" i="28"/>
  <c r="E20" i="28" s="1"/>
  <c r="I5" i="32"/>
  <c r="I4" i="32"/>
  <c r="I3" i="32"/>
  <c r="E20" i="32" s="1"/>
  <c r="C20" i="23"/>
  <c r="I5" i="22"/>
  <c r="A20" i="23"/>
  <c r="I5" i="26"/>
  <c r="A20" i="27"/>
  <c r="C20" i="27" s="1"/>
  <c r="I5" i="30"/>
  <c r="A20" i="31"/>
  <c r="C20" i="31" s="1"/>
  <c r="E20" i="22"/>
  <c r="H22" i="22" s="1"/>
  <c r="H23" i="22" s="1"/>
  <c r="E20" i="26"/>
  <c r="E3" i="26" s="1"/>
  <c r="E20" i="30"/>
  <c r="E3" i="30" s="1"/>
  <c r="H22" i="30"/>
  <c r="H23" i="30" s="1"/>
  <c r="A20" i="25"/>
  <c r="C20" i="25" s="1"/>
  <c r="A20" i="29"/>
  <c r="C20" i="29" s="1"/>
  <c r="A20" i="33"/>
  <c r="C20" i="33" s="1"/>
  <c r="F4" i="6"/>
  <c r="E20" i="58" l="1"/>
  <c r="E3" i="58" s="1"/>
  <c r="G29" i="5" s="1"/>
  <c r="H29" i="5" s="1"/>
  <c r="I3" i="60"/>
  <c r="I6" i="60"/>
  <c r="I3" i="58"/>
  <c r="I4" i="58"/>
  <c r="H22" i="58"/>
  <c r="H23" i="58" s="1"/>
  <c r="I6" i="61"/>
  <c r="I7" i="61"/>
  <c r="I6" i="65"/>
  <c r="I7" i="65"/>
  <c r="I7" i="62"/>
  <c r="I8" i="62"/>
  <c r="I4" i="62"/>
  <c r="I6" i="62"/>
  <c r="I6" i="55"/>
  <c r="I7" i="55"/>
  <c r="I6" i="54"/>
  <c r="I7" i="54"/>
  <c r="I6" i="53"/>
  <c r="I7" i="53"/>
  <c r="I6" i="52"/>
  <c r="I7" i="52"/>
  <c r="I6" i="50"/>
  <c r="I7" i="50"/>
  <c r="I6" i="49"/>
  <c r="I7" i="49"/>
  <c r="I6" i="48"/>
  <c r="I7" i="48"/>
  <c r="I6" i="47"/>
  <c r="I7" i="47"/>
  <c r="I6" i="46"/>
  <c r="I7" i="46"/>
  <c r="I6" i="44"/>
  <c r="I7" i="44"/>
  <c r="I6" i="45"/>
  <c r="I7" i="45"/>
  <c r="I6" i="42"/>
  <c r="I7" i="42"/>
  <c r="I6" i="43"/>
  <c r="I7" i="43"/>
  <c r="E20" i="41"/>
  <c r="H22" i="41" s="1"/>
  <c r="H23" i="41" s="1"/>
  <c r="I6" i="41"/>
  <c r="I3" i="41"/>
  <c r="I4" i="41"/>
  <c r="I6" i="40"/>
  <c r="I7" i="40"/>
  <c r="I6" i="38"/>
  <c r="I7" i="38"/>
  <c r="I6" i="75"/>
  <c r="I7" i="75"/>
  <c r="I6" i="74"/>
  <c r="I7" i="74"/>
  <c r="I6" i="73"/>
  <c r="I7" i="73"/>
  <c r="I5" i="72"/>
  <c r="I6" i="72"/>
  <c r="I4" i="72"/>
  <c r="I3" i="72"/>
  <c r="I6" i="70"/>
  <c r="I7" i="70"/>
  <c r="F71" i="6"/>
  <c r="I5" i="73"/>
  <c r="I4" i="73"/>
  <c r="I3" i="73"/>
  <c r="E20" i="73" s="1"/>
  <c r="I3" i="75"/>
  <c r="I5" i="75"/>
  <c r="I4" i="75"/>
  <c r="H22" i="71"/>
  <c r="H23" i="71" s="1"/>
  <c r="E3" i="71"/>
  <c r="G4" i="5" s="1"/>
  <c r="I4" i="74"/>
  <c r="I5" i="74"/>
  <c r="I3" i="74"/>
  <c r="E20" i="74"/>
  <c r="H22" i="74" s="1"/>
  <c r="H23" i="74" s="1"/>
  <c r="I4" i="70"/>
  <c r="I5" i="70"/>
  <c r="I3" i="70"/>
  <c r="E20" i="70"/>
  <c r="E3" i="70" s="1"/>
  <c r="G3" i="5" s="1"/>
  <c r="I3" i="53"/>
  <c r="E20" i="53" s="1"/>
  <c r="I5" i="53"/>
  <c r="I4" i="53"/>
  <c r="I5" i="51"/>
  <c r="I4" i="51"/>
  <c r="I3" i="51"/>
  <c r="E20" i="51" s="1"/>
  <c r="I5" i="48"/>
  <c r="I4" i="48"/>
  <c r="I3" i="48"/>
  <c r="E20" i="48" s="1"/>
  <c r="I3" i="65"/>
  <c r="E20" i="65" s="1"/>
  <c r="I5" i="65"/>
  <c r="I4" i="65"/>
  <c r="I3" i="49"/>
  <c r="E20" i="49" s="1"/>
  <c r="I5" i="49"/>
  <c r="I4" i="49"/>
  <c r="I5" i="63"/>
  <c r="I4" i="63"/>
  <c r="I3" i="63"/>
  <c r="E20" i="63"/>
  <c r="E3" i="63" s="1"/>
  <c r="G34" i="5" s="1"/>
  <c r="H34" i="5" s="1"/>
  <c r="I5" i="47"/>
  <c r="I4" i="47"/>
  <c r="I3" i="47"/>
  <c r="E20" i="47" s="1"/>
  <c r="I3" i="69"/>
  <c r="E20" i="69" s="1"/>
  <c r="I5" i="69"/>
  <c r="I4" i="69"/>
  <c r="I4" i="42"/>
  <c r="E20" i="42" s="1"/>
  <c r="I3" i="42"/>
  <c r="I5" i="42"/>
  <c r="I5" i="44"/>
  <c r="I4" i="44"/>
  <c r="I3" i="44"/>
  <c r="E20" i="44" s="1"/>
  <c r="I3" i="45"/>
  <c r="I5" i="45"/>
  <c r="I4" i="45"/>
  <c r="I4" i="50"/>
  <c r="E20" i="50" s="1"/>
  <c r="I3" i="50"/>
  <c r="I5" i="50"/>
  <c r="I4" i="38"/>
  <c r="E20" i="38" s="1"/>
  <c r="I3" i="38"/>
  <c r="I5" i="38"/>
  <c r="E3" i="56"/>
  <c r="G27" i="5" s="1"/>
  <c r="H22" i="56"/>
  <c r="H23" i="56" s="1"/>
  <c r="I5" i="52"/>
  <c r="I4" i="52"/>
  <c r="I3" i="52"/>
  <c r="E20" i="52" s="1"/>
  <c r="I5" i="40"/>
  <c r="I4" i="40"/>
  <c r="E20" i="40" s="1"/>
  <c r="I3" i="40"/>
  <c r="I3" i="57"/>
  <c r="I5" i="57"/>
  <c r="I4" i="57"/>
  <c r="E20" i="57"/>
  <c r="E3" i="57" s="1"/>
  <c r="G28" i="5" s="1"/>
  <c r="H28" i="5" s="1"/>
  <c r="I4" i="46"/>
  <c r="I3" i="46"/>
  <c r="I5" i="46"/>
  <c r="E3" i="64"/>
  <c r="G35" i="5" s="1"/>
  <c r="H35" i="5" s="1"/>
  <c r="H22" i="64"/>
  <c r="H23" i="64" s="1"/>
  <c r="H22" i="39"/>
  <c r="H23" i="39" s="1"/>
  <c r="I3" i="61"/>
  <c r="E20" i="61" s="1"/>
  <c r="I5" i="61"/>
  <c r="I4" i="61"/>
  <c r="E3" i="41"/>
  <c r="G12" i="5" s="1"/>
  <c r="H12" i="5" s="1"/>
  <c r="I4" i="54"/>
  <c r="I3" i="54"/>
  <c r="E20" i="54" s="1"/>
  <c r="I5" i="54"/>
  <c r="I5" i="43"/>
  <c r="I4" i="43"/>
  <c r="I3" i="43"/>
  <c r="I5" i="55"/>
  <c r="I4" i="55"/>
  <c r="I3" i="55"/>
  <c r="E20" i="55" s="1"/>
  <c r="I5" i="59"/>
  <c r="I4" i="59"/>
  <c r="I3" i="59"/>
  <c r="E20" i="59" s="1"/>
  <c r="H22" i="59" s="1"/>
  <c r="H23" i="59" s="1"/>
  <c r="E3" i="32"/>
  <c r="H22" i="32"/>
  <c r="H23" i="32" s="1"/>
  <c r="I3" i="29"/>
  <c r="I5" i="29"/>
  <c r="E20" i="29" s="1"/>
  <c r="I4" i="29"/>
  <c r="I5" i="31"/>
  <c r="I4" i="31"/>
  <c r="I3" i="31"/>
  <c r="E20" i="31" s="1"/>
  <c r="I3" i="33"/>
  <c r="I5" i="33"/>
  <c r="E20" i="33" s="1"/>
  <c r="I4" i="33"/>
  <c r="E3" i="28"/>
  <c r="H22" i="28"/>
  <c r="H23" i="28" s="1"/>
  <c r="H22" i="24"/>
  <c r="H23" i="24" s="1"/>
  <c r="E3" i="24"/>
  <c r="I5" i="25"/>
  <c r="E3" i="25"/>
  <c r="I3" i="25"/>
  <c r="I4" i="25"/>
  <c r="E20" i="25"/>
  <c r="H22" i="25" s="1"/>
  <c r="H23" i="25" s="1"/>
  <c r="I5" i="27"/>
  <c r="I4" i="27"/>
  <c r="E20" i="27" s="1"/>
  <c r="I3" i="27"/>
  <c r="E20" i="23"/>
  <c r="E3" i="23" s="1"/>
  <c r="E3" i="22"/>
  <c r="I4" i="23"/>
  <c r="I5" i="23"/>
  <c r="I3" i="23"/>
  <c r="H22" i="26"/>
  <c r="H23" i="26" s="1"/>
  <c r="E20" i="60" l="1"/>
  <c r="H22" i="60" s="1"/>
  <c r="H23" i="60" s="1"/>
  <c r="E3" i="60"/>
  <c r="G31" i="5" s="1"/>
  <c r="H31" i="5" s="1"/>
  <c r="E20" i="62"/>
  <c r="E3" i="62" s="1"/>
  <c r="G33" i="5" s="1"/>
  <c r="H33" i="5" s="1"/>
  <c r="H22" i="62"/>
  <c r="H23" i="62" s="1"/>
  <c r="E20" i="46"/>
  <c r="H22" i="46" s="1"/>
  <c r="H23" i="46" s="1"/>
  <c r="E20" i="45"/>
  <c r="H22" i="45" s="1"/>
  <c r="H23" i="45" s="1"/>
  <c r="E20" i="75"/>
  <c r="E20" i="72"/>
  <c r="H22" i="72" s="1"/>
  <c r="H23" i="72" s="1"/>
  <c r="H22" i="23"/>
  <c r="H23" i="23" s="1"/>
  <c r="E3" i="74"/>
  <c r="G7" i="5" s="1"/>
  <c r="H7" i="5" s="1"/>
  <c r="E3" i="59"/>
  <c r="G30" i="5" s="1"/>
  <c r="H30" i="5" s="1"/>
  <c r="E3" i="73"/>
  <c r="G6" i="5" s="1"/>
  <c r="H6" i="5" s="1"/>
  <c r="H22" i="73"/>
  <c r="H23" i="73" s="1"/>
  <c r="H22" i="75"/>
  <c r="H23" i="75" s="1"/>
  <c r="E3" i="75"/>
  <c r="G8" i="5" s="1"/>
  <c r="H8" i="5" s="1"/>
  <c r="H22" i="70"/>
  <c r="H23" i="70" s="1"/>
  <c r="H22" i="50"/>
  <c r="H23" i="50" s="1"/>
  <c r="E3" i="50"/>
  <c r="G21" i="5" s="1"/>
  <c r="H21" i="5" s="1"/>
  <c r="H22" i="49"/>
  <c r="H23" i="49" s="1"/>
  <c r="E3" i="49"/>
  <c r="G20" i="5" s="1"/>
  <c r="H20" i="5" s="1"/>
  <c r="H22" i="53"/>
  <c r="H23" i="53" s="1"/>
  <c r="E3" i="53"/>
  <c r="G24" i="5" s="1"/>
  <c r="H22" i="40"/>
  <c r="H23" i="40" s="1"/>
  <c r="E3" i="40"/>
  <c r="G11" i="5" s="1"/>
  <c r="H22" i="38"/>
  <c r="H23" i="38" s="1"/>
  <c r="E3" i="38"/>
  <c r="G9" i="5" s="1"/>
  <c r="H22" i="42"/>
  <c r="H23" i="42" s="1"/>
  <c r="E3" i="42"/>
  <c r="G13" i="5" s="1"/>
  <c r="H13" i="5" s="1"/>
  <c r="E3" i="52"/>
  <c r="G23" i="5" s="1"/>
  <c r="H23" i="5" s="1"/>
  <c r="H22" i="52"/>
  <c r="H23" i="52" s="1"/>
  <c r="E3" i="69"/>
  <c r="H22" i="69"/>
  <c r="H23" i="69" s="1"/>
  <c r="H22" i="48"/>
  <c r="H23" i="48" s="1"/>
  <c r="E3" i="48"/>
  <c r="G19" i="5" s="1"/>
  <c r="H19" i="5" s="1"/>
  <c r="H22" i="61"/>
  <c r="H23" i="61" s="1"/>
  <c r="E3" i="61"/>
  <c r="G32" i="5" s="1"/>
  <c r="H32" i="5" s="1"/>
  <c r="H22" i="55"/>
  <c r="H23" i="55" s="1"/>
  <c r="E3" i="55"/>
  <c r="G26" i="5" s="1"/>
  <c r="H26" i="5" s="1"/>
  <c r="E3" i="44"/>
  <c r="G15" i="5" s="1"/>
  <c r="H15" i="5" s="1"/>
  <c r="H22" i="44"/>
  <c r="H23" i="44" s="1"/>
  <c r="H22" i="54"/>
  <c r="H23" i="54" s="1"/>
  <c r="E3" i="54"/>
  <c r="G25" i="5" s="1"/>
  <c r="H25" i="5" s="1"/>
  <c r="H22" i="47"/>
  <c r="H23" i="47" s="1"/>
  <c r="E3" i="47"/>
  <c r="G18" i="5" s="1"/>
  <c r="H18" i="5" s="1"/>
  <c r="E3" i="65"/>
  <c r="G36" i="5" s="1"/>
  <c r="H36" i="5" s="1"/>
  <c r="H22" i="65"/>
  <c r="H23" i="65" s="1"/>
  <c r="H22" i="51"/>
  <c r="H23" i="51" s="1"/>
  <c r="E3" i="51"/>
  <c r="G22" i="5" s="1"/>
  <c r="H22" i="5" s="1"/>
  <c r="E20" i="43"/>
  <c r="H22" i="63"/>
  <c r="H23" i="63" s="1"/>
  <c r="H22" i="57"/>
  <c r="H23" i="57" s="1"/>
  <c r="E3" i="31"/>
  <c r="H22" i="31"/>
  <c r="H23" i="31" s="1"/>
  <c r="E3" i="29"/>
  <c r="H22" i="29"/>
  <c r="H23" i="29" s="1"/>
  <c r="H22" i="27"/>
  <c r="H23" i="27" s="1"/>
  <c r="E3" i="27"/>
  <c r="E3" i="33"/>
  <c r="H22" i="33"/>
  <c r="H23" i="33" s="1"/>
  <c r="E3" i="46" l="1"/>
  <c r="G17" i="5" s="1"/>
  <c r="H17" i="5" s="1"/>
  <c r="E3" i="45"/>
  <c r="G16" i="5" s="1"/>
  <c r="H16" i="5" s="1"/>
  <c r="E3" i="72"/>
  <c r="G5" i="5" s="1"/>
  <c r="H5" i="5" s="1"/>
  <c r="E3" i="43"/>
  <c r="G14" i="5" s="1"/>
  <c r="H22" i="43"/>
  <c r="H23" i="43" s="1"/>
  <c r="H37" i="5" l="1"/>
</calcChain>
</file>

<file path=xl/sharedStrings.xml><?xml version="1.0" encoding="utf-8"?>
<sst xmlns="http://schemas.openxmlformats.org/spreadsheetml/2006/main" count="1564" uniqueCount="206">
  <si>
    <t>ITEM 1</t>
  </si>
  <si>
    <t>UNIDADE</t>
  </si>
  <si>
    <t>QUANT.</t>
  </si>
  <si>
    <t>FONTE DE PESQUISA</t>
  </si>
  <si>
    <t>PREÇOS</t>
  </si>
  <si>
    <t>COEF.</t>
  </si>
  <si>
    <t>MÉDIA</t>
  </si>
  <si>
    <t>MEDIANA</t>
  </si>
  <si>
    <t>VALOR TOTAL</t>
  </si>
  <si>
    <t>DESCARTE</t>
  </si>
  <si>
    <t>MÉDIA APÓS DESCARTE</t>
  </si>
  <si>
    <t>ESTIMATIVA DO ITEM</t>
  </si>
  <si>
    <t>Valor Unitário</t>
  </si>
  <si>
    <t>RESULTADO DA ESTIMATIVA</t>
  </si>
  <si>
    <t>Item</t>
  </si>
  <si>
    <t>Descrição</t>
  </si>
  <si>
    <t>Unidade de Fornecimento</t>
  </si>
  <si>
    <t>Valor Total</t>
  </si>
  <si>
    <t>VALOR TOTAL ESTIMADO</t>
  </si>
  <si>
    <t>MENORES PREÇOS OFERTADOS</t>
  </si>
  <si>
    <t>Fornec.</t>
  </si>
  <si>
    <t>VALOR TOTAL - MENORES PREÇOS OFERTADOS</t>
  </si>
  <si>
    <t>MATERIAL OU SERVIÇO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</si>
  <si>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</si>
  <si>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</si>
  <si>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</si>
  <si>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</si>
  <si>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</si>
  <si>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</si>
  <si>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</si>
  <si>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PREÇO ESTIMADO</t>
  </si>
  <si>
    <t>MENOR PREÇO</t>
  </si>
  <si>
    <t>MENOR PREÇO UNITÁRIO COLETADO PARA O ITEM</t>
  </si>
  <si>
    <t>DESVIO PADRÃO</t>
  </si>
  <si>
    <t>QUANTIDADE DE PREÇOS COLETADOS</t>
  </si>
  <si>
    <t>VALOR UNITÁRIO ESTIMADO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</si>
  <si>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</si>
  <si>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</si>
  <si>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</si>
  <si>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</si>
  <si>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</si>
  <si>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</si>
  <si>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</si>
  <si>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</si>
  <si>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</si>
  <si>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ITEM 11</t>
  </si>
  <si>
    <t>ITEM 12</t>
  </si>
  <si>
    <t>ITEM 13</t>
  </si>
  <si>
    <t>ITEM 14</t>
  </si>
  <si>
    <t>ITEM 15</t>
  </si>
  <si>
    <t>ITEM 16</t>
  </si>
  <si>
    <t>ITEM 17</t>
  </si>
  <si>
    <t>ITEM 18</t>
  </si>
  <si>
    <t>ITEM 19</t>
  </si>
  <si>
    <t>ITEM 20</t>
  </si>
  <si>
    <t>ITEM 21</t>
  </si>
  <si>
    <t>ITEM 22</t>
  </si>
  <si>
    <t>ITEM 23</t>
  </si>
  <si>
    <t>ITEM 24</t>
  </si>
  <si>
    <t>ITEM 25</t>
  </si>
  <si>
    <t>ITEM 26</t>
  </si>
  <si>
    <t>ITEM 27</t>
  </si>
  <si>
    <t>ITEM 28</t>
  </si>
  <si>
    <t>ITEM 29</t>
  </si>
  <si>
    <t>ITEM 30</t>
  </si>
  <si>
    <t>ITEM 31</t>
  </si>
  <si>
    <t>ITEM 32</t>
  </si>
  <si>
    <t>ITEM 33</t>
  </si>
  <si>
    <t>ITEM 34</t>
  </si>
  <si>
    <t>ITEM 38</t>
  </si>
  <si>
    <t>ITEM 39</t>
  </si>
  <si>
    <t>ITEM 40</t>
  </si>
  <si>
    <t>ITEM 41</t>
  </si>
  <si>
    <t>ITEM 42</t>
  </si>
  <si>
    <t>ITEM 43</t>
  </si>
  <si>
    <t>ITEM 44</t>
  </si>
  <si>
    <t>ITEM 45</t>
  </si>
  <si>
    <t>ITEM 46</t>
  </si>
  <si>
    <t>ITEM 47</t>
  </si>
  <si>
    <t>ITEM 48</t>
  </si>
  <si>
    <t>ITEM 49</t>
  </si>
  <si>
    <t>ITEM 50</t>
  </si>
  <si>
    <t xml:space="preserve">TELEVISOR LED, com as seguintes
características:
 Diagonal entre 30 a 32 polegadas;
 Conversor digital integrado;
 Cor preta;
 Fonte bivolt 110-220 V;
 Conexões:
 Mínimo de 1 (uma) entrada HDMI;
 Mínimo de 1 (uma) entrada USB
2.0 ou superior com capacidade de
reprodução de áudio, vídeo e
musicas em alta resolução direto de
dispositivo USB (Pen Drive);
 Mínimo de 1(uma) entrada de
áudio/vídeo;
 Mínimo de uma entrada RF para
TV aberta.
 Controle remoto munido das pilhas
necessárias para o primeiro uso;
 Acompanhado de base para uso em mesa;
 Manual em português;
 Garantia de, no mínimo, 360 dias. </t>
  </si>
  <si>
    <t xml:space="preserve">SMART TV LED, com as seguintes
características:  Diagonal entre 55 a 60 polegadas;  Cor preta;  Resolução de imagem mínima Full HD;  Conversor digital integrado;  Fonte bivolt 110-220 V;  Conexões:
 Mínimo de 2 (duas) entradas
HDMI;
 Mínimo de 1 (uma) entrada USB
2.0 ou superior com capacidade de
reprodução de áudio, vídeo e musicas em alta resolução direto de
dispositivo USB (Pen Drive);
 Mínimo de 1 (uma) entrada de
áudio/vídeo;
 Mínimo de uma entrada RF para
TV aberta;
 Mínimo de uma entrada Ethernet
(LAN);
 Wi-fi integrado;  Controle remoto munido das pilhas
necessárias;  Alimentação bivolt: 110 – 220 V/60hz;  Acompanhado de base para uso em
mesa;  Menu em Português;  Garantia de, no mínimo, 360 dias.
</t>
  </si>
  <si>
    <t>APARELHO TELEFÔNICO IP Fixo – tipo
1, com as seguintes características:  Terminal de comunicação IP composto
por telefone, monofone, e acessórios
para seu pleno funcionamento.  Possuir a capacidade de autoregistrar-se
no sistema de controle de chamadas,
solicitar seu endereço IP e demais
informações operacionais através do protocolo DHCP/BOOTP. Caso algum servidor DHCP/BOOTP não esteja disponível, deverá ser possível a configuração manual do telefone IP
fixo.  Possuir duas portas switch fast ethernet
integradas internas, permitindo a
conexão de um computador diretamente
ao telefone IP fixo, nas velocidades de
10/100 Mbps, autosensing. Não será
aceito o uso de adaptadores internos ou
externos para as portas fast ethernet.  Suportar PoE (Power over Ethernet)
conforme a classificação do padrão IEEE 802.3af (calss1), suportando
alimentação direta via interface
ethernet.  A porta do telefone IP deverá suportar
mecanismo de qualidade de serviço e
tronco de VLAN padrão 802.1q e
802.1p. Desta forma, o tráfego de dados
e de voz utilizarão VLANs distintas.  Certificado/homologado pela ANATEL.  Possuir no mínimo os codecs G.711 e
G.729.  Permitir busca de configuração em
servidores comuns por meio de
protocolos padrão.  Suportar o protocolo Session Initiation
Protocol (SIP), não serão aceitos
equipamentos híbridos com telefonia
analógica ou que necessitem de
adaptadores externos para o
funcionamento.  Possuir recurso de viva-voz bidirecional
com cancelamento de eco.  Permitir o ajuste de toque de chamada.  Deve possuir ajuste de volume para
fone, campainha e fone de ouvido.  Deve possuir display de cristal líquido
(LCD) monocromático, com iluminação
de fundo, com resolução mínima de 128
x 32 pixels. Este display deve prover
informações de data e hora, correio e
voz, ícone de chamadas perdidas,
detalhes da chamada durante uma
ligação, histórico de chamadas
efetuadas e recebidas e configurações
do aparelho.  Suportar o idioma Português (Brasil).  Possuir recurso de geração de supressão
de silêncio.  A compressão dos canais de voz deve</t>
  </si>
  <si>
    <t xml:space="preserve">SUPORTE PARA TV LED TIPO
PEDESTAL DE PISO, com as seguintes
características:  Com regulagem de altura da TV;  Compatível com TVs de 32 a 65
polegadas;  Cor predominante preta ou grafite;  Passagem interna para fiação;  Com no mínimo uma bandeja de apoio para DVD e Notebook;  Dimensões da bandeja (500mm x
290mm) (LxP). Admite-se variação de 100
mm na largura e de 100 mm na
profundidade;  Compatível com os seguintes padrões
de furação VESA 200x100, 200x200,
200x300, 300x200, 300x300, 400x200,
400x300, 400x400, 600x200 ou
600x400mm (HxV);  Parafusos para fixação da TV;  Fabricado em aço carbono com
acabamento em pintura eletrostática;  Rodízio (rodas) para locomoção com
trava;  Mínimo de uma prateleira;  Carga mínima suportada da TV: 45
kg ou superior;  Carga mínima sobre a bandeja: 5
kg ou superior;  Manual de instrução de português.  Garantia de, no mínimo, 90 dias.
</t>
  </si>
  <si>
    <t>CAFETEIRA, com as seguintes
especificações:  Jarra em aço inox;  Filtro permanente removível;  Capacidade mínima de 1 litro;  Indicador do nível de água;  Alimentação elétrica: 127V ou bivolt;  Garantia de, no mínimo, 360 dias.</t>
  </si>
  <si>
    <t xml:space="preserve">CAFETEIRA, com as seguintes
especificações:  Jarra em aço inox;  Filtro permanente removível;  Capacidade mínima de 1 litro;  Indicador do nível de água;  Alimentação elétrica: 220V ou bivolt;  Garantia de, no mínimo, 360 dias.
</t>
  </si>
  <si>
    <t>FORNO DE MICRO-ONDAS, com as
seguintes especificações:  Capacidade (câmara do alimento)
entre 30 e 35 litros;  Voltagem: 127V;  Prato giratório removível;  Display e menu com funções em
português;  Trava de segurança.  Selo Procel A.  Garantia de, no mínimo, 360 dias</t>
  </si>
  <si>
    <t>FORNO DE MICRO-ONDAS, com as
seguintes especificações:  Capacidade (câmara do alimento)
entre 30 e 35 litros;  Voltagem: 220V;  Prato giratório removível;  Display e menu com funções em
português;  Trava de segurança.  Selo Procel A.  Garantia de, no mínimo, 360 dias.</t>
  </si>
  <si>
    <t xml:space="preserve">REFRIGERADOR, com as seguintes
especificações:  Tipo frigobar;  Volume interno total: 75 a 95 litros;  Selo Procel Classe A;  Tensão elétrica: 127V;  Degelo automático ou bandeja de
degelo;  Prateleiras removíveis;  Portas reversíveis;  Controle de temperatura;  Cor branca.  Garantia de, no mínimo, 360 dias.
</t>
  </si>
  <si>
    <t xml:space="preserve">REFRIGERADOR, com as seguintes
especificações:  Tipo frigobar;  Volume interno total: 75 a 95 litros;  Selo Procel Classe A;  Tensão elétrica: 220V;  Degelo automático ou bandeja de
degelo;  Prateleiras removíveis;  Portas reversíveis;  Controle de temperatura;  Cor branca.  Garantia de, no mínimo, 360 dias.
</t>
  </si>
  <si>
    <t xml:space="preserve">BEBEDOURO DE COLUNA, com as
seguintes especificações:  Tipo garrafão;  Selo de conformidade Inmetro;  Acomodação para garrafão de 10 e 20
litros;  Capacidade de fornecimento de água
gelada: 0,90 l/h ou superior;  Tensão elétrica: 127V ou bivolt;  Gabinete com laterais confeccionadas
em aço carbono galvanizado, chapa
eletrozincada ou inox;  Pingadeira com tampo removível;  Acionamento para água gelada e
natural;  Gás refrigerante ecológico;  Cor branca ou inox;  Em conformidade com a norma ABNT
NBR 16236:2013 (Versão corrigida) ou
mais recente.  Garantia de, no mínimo, 360 dias.
</t>
  </si>
  <si>
    <t xml:space="preserve">BEBEDOURO DE COLUNA, com as
seguintes especificações:  Tipo garrafão;  Selo de conformidade Inmetro;  Acomodação para garrafão de 10 e 20
litros;  Capacidade de fornecimento de água
gelada: 0,90 l/h ou superior;  Tensão elétrica: 220V ou bivolt;  Gabinete com laterais confeccionadas
em aço carbono galvanizado, chapa
eletrozincada ou inox;  Pingadeira com tampo removível;  Acionamento para água gelada e
natural;  Gás refrigerante ecológico;  Cor branca ou inox;  Em conformidade com a norma
ABNT NBR 16236:2013 (Versão
corrigida) ou mais recente.  Garantia de, no mínimo, 360 dias.
</t>
  </si>
  <si>
    <t xml:space="preserve">BEBEDOURO DE COLUNA TIPO
PRESSÃO, com as seguintes especificações:  Certificado pelo Inmetro;  Tensão Elétrica 127V;  Gabinete com laterais confeccionada em
aço;  Com 2 (duas) torneiras de pressão
em latão cromado, uma para jato
outra para copo;  Pia em aço inoxidável;  Filtro de água com carvão ativado,
para reter partículas sólidas e gosto de
cloro;  Capacidade de refrigeração para  Gás refrigerante ecológico;  Em conformidade com a norma
ABNT NBR 16236:2013 (Versão
corrigida) ou mais recente.  Garantia de, no mínimo, 360 dias.
</t>
  </si>
  <si>
    <t>BEBEDOURO DE COLUNA TIPO
PRESSÃO, com as seguintes especificações:  Certificado pelo Inmetro;  Tensão Elétrica 220V;  Gabinete com laterais confeccionada em
aço;  Com 2 (duas) torneiras de pressão
em latão cromado, uma para jato
outra para copo;  Pia em aço inoxidável;  Filtro de água com carvão ativado,
para reter partículas sólidas e gosto de
cloro;  Capacidade de refrigeração para
atendimento médio de 20
pessoas/hora.  Gás refrigerante ecológico;  Em conformidade com a norma ABNT NBR 16236:2013 (Versão
corrigida) ou mais recente.  Garantia de, no mínimo, 360 dias.</t>
  </si>
  <si>
    <t>VENTILADOR DE COLUNA, com as
seguintes especificações:  Grade de metal;  Diâmetro da grade: 65 cm, admitida
variação de ± 5 cm;  Tensão: bivolt;  Coluna regulável, com altura mínima
de 1,5m na posição distendida;  Mecanismo oscilante e controle de
velocidade.  Garantia de, no mínimo, 360 dias.</t>
  </si>
  <si>
    <t>REFRIGERADOR, com as seguintes
especificações:  Volume interno total: mínimo de 340
litros;  Selo Procel Classe A;  Tensão elétrica: 127V;  Frost free;  Prateleiras removíveis;  Portas reversíveis;  Controle de temperatura;  Fluído refrigerante ecológico;  Cor branca.  Garantia de, no mínimo, 360 dias.</t>
  </si>
  <si>
    <t>REFRIGERADOR, com as seguintes
especificações:  Volume interno total: mínimo de 340
litros;  Selo Procel Classe A; Tensão elétrica: 220V;  Frost free;  Prateleiras removíveis;  Portas reversíveis;  Controle de temperatura;  Fluído refrigerante ecológico;  Cor branca.  Garantia de, no mínimo, 360 dias</t>
  </si>
  <si>
    <t xml:space="preserve">FREEZER VERTICAL FROST FREE, com
as seguintes especificações:  Capacidade: mínimo de 200 litros;  Selo Procel classe A;  Fluído refrigerante ecológico;  Com gavetas removíveis;  Controle de temperatura;  Tensão elétrica: 127V;  Cor branca.  Garantia de, no mínimo, 360 dias.
</t>
  </si>
  <si>
    <t xml:space="preserve">FREEZER VERTICAL FROST FREE, com
as seguintes especificações:  Capacidade: mínimo de 200 litros;  Selo Procel classe A;  Fluído refrigerante ecológico;  Com gavetas removíveis;  Controle de temperatura;  Tensão elétrica: 220V;  Cor branca.  Garantia de, no mínimo, 360 dias.
</t>
  </si>
  <si>
    <t xml:space="preserve">VENTILADOR DE PAREDE, com as
seguintes especificações:  Grade de metal;  Diâmetro da grade: 100 cm, admitida
variação de ± 5 cm;  Rotação mínima: 1000 r.p.m.  Tensão: bivolt ou 110 volts;  Regulagem de inclinação;  Garantia de, no mínimo, 360 dias.
</t>
  </si>
  <si>
    <t>VENTILADOR DE PAREDE, com as
seguintes especificações:  Grade de metal;  Diâmetro da grade: 100 cm, admitida
variação de ± 5 cm;  Rotação mínima: 1000 r.p.m.  Tensão: bivolt ou 220 volts;  Regulagem de inclinação;  Garantia de, no mínimo, 360 dias.</t>
  </si>
  <si>
    <t xml:space="preserve">CAFETEIRA ELÉTRICA INDUSTRIAL,
com as seguintes características;  Depósito em aço inox;  Capacidade para 20 litros de café
pronto;  Termostato regulável na faixa de 20º C
a 120º C.  Tensão elétrica: 220V;  Potência mínima de aquecimento: 4000
W;  Acompanha coador de pano;  Garanta de, no mínimo, 90 dias.
</t>
  </si>
  <si>
    <t>LIQUIDIFICADOR INDUSTRIAL, com as
seguintes características;  Com gabinete/corpo e copo em inox;  Capacidade do copo: 1,5 a 2 litros;  Com tecla/botão liga/desliga  Com função pulsar  Base antiderrapante;  Potência: 800 W ou superior  Tensão elétrica: 127 V  Garantia de, no mínimo, 180 dias.</t>
  </si>
  <si>
    <t xml:space="preserve">LIQUIDIFICADOR INDUSTRIAL, com as
seguintes características;  Com gabinete/corpo e copo em inox;  Capacidade do copo: 1,5 a 2 litros;  Com tecla/botão liga/desliga  Com função pulsar  Base antiderrapante;  Potência: 800 W ou superior  Tensão elétrica: 220 V  Garantia de, no mínimo, 180 dias.
</t>
  </si>
  <si>
    <t xml:space="preserve">PROJETOR DE VIDEO LASER 6000
lúmens.  Tipo do display: Poly-silicon TFT
matriz ativa
Resolução nativa: 1920 x 1200 pixels
WUXGA  Modo de projeção: Frontal,
Frontal/Teto, Traseiro, Traseiro/Teto.  Painel LCD: 0,67" (D10 com
C2Fine™).  Número de pixels: 2.304.000 pixels
(1920x1200) x 3  Brilho em cores - Saída de luz colorida:
6.000 lumens (ISSO 21118 padrão)  Brilho em branco - Saída de luz branca:
6.000 lumens  Razão de aspecto: 16:10  Resolução nativa: 1920x1200
(WUXGA)  Alcance do Throw-Ratio: 1,35–2,2  Dimensões da imagem: 48” (1,22m) a
470” (7,11m)  Correção de Keystone: Vertical: ±30 graus; Horizontal: ±30 graus.
 Razão de contraste: até 2.500.000:1 com
modo dinâmico de cores, modo normal
de fonte de luz e modo wide zoom
 Alcance de mudança da lente: Vertical:
±50 graus; Horizontal: ±20 graus.
 Processamento de cor: 10 bits
 Reprodução de cor: até 1,07 bilhão de
cores
 Tipo de laser: laser diodo
 Potencia de saída da fonte de luz: até
104,5W
 Comprimento de onda: 449 a 491nm
 Duração da fonte de luz laser: Normal:
20.000 horas; Silencioso: 20.000 horas;
Estendido: 30.000 horas
 Lente de projeção standard: F=1.5 a 1.7
 Distância focal: 20.0 a 31.8 mm
 Interfaces:
 HDBaseT x1
HDMI x2
Analógico: D-sub 15 pin x1
Controle I/O: RS-232C (D-sub 9
pin)
USB-I/O: Tipo A x1; Tipo B x1
LAN RJ45 x1
Wireless LAN (acessório opcional)
USB Tipo A x1
Entrada de Áudio (stereo): x2
Saída de Áudio (stereo): x1
 Ruído do ventilador: 37dB (Modo
Normal), 25dB (Modo ECO)0  Energia:
Voltagem: 100 – 240VAC ±10%,
50/60Hz
Voltagem nominal: 100 – 240VAC
Frequência nominal: 50/60Hz
Consumo de energia:
Normal: 353W
Silencioso: 254W </t>
  </si>
  <si>
    <t xml:space="preserve">Vídeo Wall Controlador 2X2, 4K, 4 Telas,
USB, HDMI
Resolução:
 Entrada suporta: 3840 x 2160 com
30Hz;
 Saída Suporta: 1920 x 1080 com 30Hz .
Funcionalidades :
 Suporta até 4 Telas diferentes, permite
várias combinações de exibição no
display;
 Indicador luminoso de funcionamento:
LED vermelho para ligado e LED verde
significa conexão bem-sucedida com o
monitor;
 Botão que altera o modo de exibição no
painel. Mudança também pode ser feita
pelo controle remoto;
 Botão no painel para seleção rápida da
fonte de sinal HDMI (entrada/saída);
 Botão no painel para reset rápido e
redefinição do controlador de vídeo
Wall;
 Porta RS232, para conexão de porta
serial do controlador Uso pelo
fabricante;
</t>
  </si>
  <si>
    <t>PURIFICADOR DE ÁGUA, com as seguintes
características:
 Tensão Elétrica: 127 volts;
 Fornecimento de água em, no mínimo,
02 (duas) temperaturas: natural e gelada;
 Refrigeração feita por compressor;
 Para uso fixado na parede ou em
bancada;
 Que possibilite fácil substituição do refil
pelo próprio usuário, sem a necessidade
de ferramentas (sistema “girou trocou”,
“troca fácil”, apenas um botão ou
similar);
 Elemento filtrante com capacidade de
redução de cloro livre, retenção de
partículas Classe C ou superior, e
eliminação de odores e sabores
presentes na água;  Capacidade de fornecimento de água
gelada de, no mínimo, 0,5 L/H,
conforme norma ABNT NBR
16236/2013 Versão corrigida ou mais
recente;
 Ligado na água da rede;
 Fluido refrigerante ecológico;
 Vida útil do filtro de, no mínimo 06
(seis) meses;
 Selo Inmetro;
 Cor branca, cinza, prata ou preta;  Garantia de, no mínimo, 06 meses.</t>
  </si>
  <si>
    <t>PURIFICADOR DE ÁGUA, com as seguintes
características:
 Tensão Elétrica: 220 volts;
 Fornecimento de água em, no mínimo,
02 (duas) temperaturas: natural e gelada;
 Refrigeração feita por compressor;
 Para uso fixado na parede ou em
bancada;
 Que possibilite fácil substituição do refil
pelo próprio usuário, sem a necessidade
de ferramentas (sistema “girou trocou”,
“troca fácil”, apenas um botão ou
similar);
 Elemento filtrante com capacidade de
redução de cloro livre, retenção de
partículas Classe C ou superior, e
eliminação de odores e sabores
presentes na água;
 Capacidade de fornecimento de água
gelada de, no mínimo, 0,5 L/H,
conforme norma ABNT NBR
16236/2013 Versão corrigida ou mais
recente;
 Ligado na água da rede;
 Fluido refrigerante ecológico;
 Vida útil do filtro de, no mínimo 06
(seis) meses;
 Selo Inmetro;
 Cor branca, cinza, prata ou preta;</t>
  </si>
  <si>
    <t xml:space="preserve">REFIL para Purificador de Água, com as
seguintes características:
 Compatível com purificadores de água
indicados nos itens 27 e 28;
 Com capacidade de redução de cloro
livre, retenção de partículas Classe C ou
superior e eliminação de odores e
sabores presentes na água;
 Que possibilite fácil substituição pelo
próprio usuário, sem a necessidade de
ferramentas (sistema “girou trocou”,
“troca fácil”, apenas um botão ou
similar);
 Vida útil de, no mínimo, 06 (seis)
meses;  Garantia de, no mínimo, 30 dias.
</t>
  </si>
  <si>
    <t xml:space="preserve">MULTÍMETRO DIGITAL
 Conformidade com a IEC1010;
 Medição de Tensão DC de 200mV, 2V,
20V, 200V, 600V;
 Medição de Tensão AC: Faixas: 200V,
600V;
 Medição de Corrente DC: Faixas:
200µA, 2mA, 20mA, 200mA, 10A;
 Medição de Resistência: Faixas: 200 ,
2k , 20k , 200k , 20M;
 Alimentação: 01 (uma) bateria 9V.  Garantia de, no mínimo, 180 dias.
</t>
  </si>
  <si>
    <t xml:space="preserve">ANTENA INTERNA PARA TV DIGITAL,
com as seguintes características:
 Cabo de no mínimo 2,5 metros.
 Capta sinais UHF/HDTV
 Conector F macho
 Cor preta  Garantia, de no mínimo, 30 dias.
</t>
  </si>
  <si>
    <t xml:space="preserve">REFIL para Purificador de Água, com as
seguintes características:
 Compatível com purificador de água
Marca Top Life, modelo: Platinum
New.
 Com capacidade de redução de cloro
livre, retenção de partículas Classe C ou
superior e eliminação de odores e
sabores presentes na água;
 Que possibilite fácil substituição pelo
próprio usuário, sem a necessidade de
ferramentas (sistema “girou trocou”,
“troca fácil”, apenas um botão ou
similar);
 Vida útil de, no mínimo, 06 (seis)
meses;
 Garantia de, no mínimo, 30 dias.
</t>
  </si>
  <si>
    <t xml:space="preserve">APARELHO TELEFÔNICO IP Fixo – tipo
2, com as seguintes características:  Terminal de comunicação IP composto
por telefone, monofone, e acessórios
para seu pleno funcionamento;  Possuir a capacidade de autoregistrar-se
no sistema de controle de chamadas,
solicitar seu endereço IP e demais
informações operacionais através do protocolo DHCP/BOOTP. Caso algum servidor DHCP/BOOTP não esteja disponível, deverá ser possível a configuração manual do telefone IP fixo;  Possuir duas portas switch fast ethernet
integradas internas, permitindo a
conexão de um computador diretamente
ao telefone IP fixo, nas velocidades de
10/100 Mbps, autosensing. Não será
aceito o uso de adaptadores internos ou
externos para as portas fast ethernet;  Suportar PoE (Power over Ethernet)
conforme a classificação do padrão
IEEE 802.3af (calss1), suportando
alimentação direta via interface
ethernet;  A porta do telefone IP deverá suportar
mecanismo de qualidade de serviço e
tronco de VLAN padrão 802.1q e
802.1p. Desta forma, o tráfego de dados
e de voz utilizarão VLANs distintas;  Certificado/homologado pela ANATEL;  Possuir no mínimo os codecs G.711 e
G.729;  Permitir busca de configuração em
servidores comuns por meio de
protocolos padrão;  Suportar o protocolo Session Initiation
Protocol (SIP), não serão aceitos
equipamentos híbridos com telefonia
analógica ou que necessitem de
adaptadores externos para o
funcionamento;  Possuir recurso de viva-voz bidirecional
com cancelamento de eco;  Permitir o ajuste de toque de chamada;  Possuir ajuste de volume para fone,
campainha e fone de ouvido;  Possuir, no mínimo, 4 teclas de função
programáveis;  Possuir entrada de headset;  Possuir base com ângulo de visão
ajustável;  Possuir display de cristal líquido (LCD)
monocromático, com iluminação de </t>
  </si>
  <si>
    <t xml:space="preserve">SMARTV com as seguintes características:
 Diagonal 40 polegadas;
 Conversor digital integrado;
 Cor preta;
 Borda infinita;
 Fonte bivolt 110-220 V;
 Conexões:
 Mínimo de 2 (duas) entradas
HDMI;
 Conectividade Wi-Fi;
 Mínimo de 1 (uma) entrada USB
2.0 ou superior com capacidade
de reprodução de áudio, vídeo e
musicas em alta resolução direto
de dispositivo USB (Pen Drive);
 Mínimo de 1 (uma) entrada de
áudio/vídeo;
 Mínimo de uma entrada RF
para TV aberta;
 Mínimo de 1 (uma) entrada
ethernet.
 Controle remoto munido das pilhas
necessárias para o primeiro uso;
 Acompanhado de base para uso em
mesa;
 Manual em português;
 Garantia de, no mínimo, 360 dias. </t>
  </si>
  <si>
    <t>Quantidade T R E - BA</t>
  </si>
  <si>
    <t>Quantidade
SESDEC/GOV
RONDÔNIA</t>
  </si>
  <si>
    <t>-</t>
  </si>
  <si>
    <t>Valor do Lote</t>
  </si>
  <si>
    <t>Lote</t>
  </si>
  <si>
    <t>não se aplica</t>
  </si>
  <si>
    <t>Lote 1</t>
  </si>
  <si>
    <t>AMAZON</t>
  </si>
  <si>
    <t>LEROY MERLIN</t>
  </si>
  <si>
    <t>CARREFOUR</t>
  </si>
  <si>
    <t>AMERICANAS</t>
  </si>
  <si>
    <t>MAGAZINE LUIZA</t>
  </si>
  <si>
    <t>CASAS BAHIA</t>
  </si>
  <si>
    <t>NOVO MUNDO</t>
  </si>
  <si>
    <t>LOJA MUNDI</t>
  </si>
  <si>
    <t>MULTI COMPANY</t>
  </si>
  <si>
    <t>TI MIX</t>
  </si>
  <si>
    <t>CENTRAL SUPORTES</t>
  </si>
  <si>
    <t>MIXTOU</t>
  </si>
  <si>
    <t>LOJA ESTUDIUS</t>
  </si>
  <si>
    <t>PEDESTAL TV</t>
  </si>
  <si>
    <t>DUTRA MÁQUINAS</t>
  </si>
  <si>
    <t xml:space="preserve">LOJA DO MECÂNICO </t>
  </si>
  <si>
    <t>LE BISCUIT</t>
  </si>
  <si>
    <t xml:space="preserve">PREÇOLANDIA </t>
  </si>
  <si>
    <t>ISMAFER</t>
  </si>
  <si>
    <t>TAQI</t>
  </si>
  <si>
    <t>PHILCO</t>
  </si>
  <si>
    <t>PANASONIC</t>
  </si>
  <si>
    <t>BRASTEMP</t>
  </si>
  <si>
    <t>CASA DO PICA-PAU</t>
  </si>
  <si>
    <t>GBARBOSA</t>
  </si>
  <si>
    <t>CONTINENTAL</t>
  </si>
  <si>
    <t>FERREIRA COSTA</t>
  </si>
  <si>
    <t>LEVEROS</t>
  </si>
  <si>
    <t>KABUM</t>
  </si>
  <si>
    <t>ELETROLUX</t>
  </si>
  <si>
    <t>GAZIN</t>
  </si>
  <si>
    <t>FRIGELAR</t>
  </si>
  <si>
    <t>OCEANO B2B</t>
  </si>
  <si>
    <t>AGUA VIDA PURIFICADORES</t>
  </si>
  <si>
    <t>BRUSTOLIN</t>
  </si>
  <si>
    <t xml:space="preserve">LIBELL </t>
  </si>
  <si>
    <t>NORTE REFRIGERAÇÃO</t>
  </si>
  <si>
    <t>SHOPPING MATRIZ</t>
  </si>
  <si>
    <t>LIBELL</t>
  </si>
  <si>
    <t>LOJA DO BEBEDOURO</t>
  </si>
  <si>
    <t>ÁGUA PURA BEM ESTAR</t>
  </si>
  <si>
    <t>LF MÁQUINAS E FERRAMENTAS</t>
  </si>
  <si>
    <t>HIPERFER</t>
  </si>
  <si>
    <t>VENTISILVA</t>
  </si>
  <si>
    <t>COMERCIAL SALLA</t>
  </si>
  <si>
    <t xml:space="preserve">AMERICANAS </t>
  </si>
  <si>
    <t xml:space="preserve">CASAS BAHIA </t>
  </si>
  <si>
    <t>PONTO FRIO</t>
  </si>
  <si>
    <t>CONSUL</t>
  </si>
  <si>
    <t>LOJA COLOMBO</t>
  </si>
  <si>
    <t>FERPAM</t>
  </si>
  <si>
    <t xml:space="preserve">ELASTOBOR </t>
  </si>
  <si>
    <t>CONSTELAÇÃO</t>
  </si>
  <si>
    <t xml:space="preserve">CASA DO SOLDADOR </t>
  </si>
  <si>
    <t>REFRISOL</t>
  </si>
  <si>
    <t>ULTRAFEU</t>
  </si>
  <si>
    <t>ALCAMAR</t>
  </si>
  <si>
    <t>TOP MAXI</t>
  </si>
  <si>
    <t xml:space="preserve">MAGAZINE LUIZA </t>
  </si>
  <si>
    <t>CHEFSTOCK</t>
  </si>
  <si>
    <t xml:space="preserve">LOJAS TEMPERARE </t>
  </si>
  <si>
    <t>GLOBAL PROJETORES</t>
  </si>
  <si>
    <t>HTCLICK</t>
  </si>
  <si>
    <t>IFONTECH</t>
  </si>
  <si>
    <t>RMS COMMERCE</t>
  </si>
  <si>
    <t>CIRILO CABOS</t>
  </si>
  <si>
    <t xml:space="preserve">EXTRA </t>
  </si>
  <si>
    <t xml:space="preserve">KALUNGA </t>
  </si>
  <si>
    <t xml:space="preserve">FERREIRA COSTA </t>
  </si>
  <si>
    <t>INTELBRAS</t>
  </si>
  <si>
    <t xml:space="preserve">MG MATERIAIS ELÉTRICOS </t>
  </si>
  <si>
    <t>PRIME TATUAPÉ</t>
  </si>
  <si>
    <t>HDF SHOP</t>
  </si>
  <si>
    <t>SHOPTIME</t>
  </si>
  <si>
    <t>TIMIX</t>
  </si>
  <si>
    <t>SOLUÇÃO CABOS</t>
  </si>
  <si>
    <t>TECHINN</t>
  </si>
  <si>
    <t>LOJA DO MECÂNICO</t>
  </si>
  <si>
    <t>DIMENSIONAL</t>
  </si>
  <si>
    <t>AZZAX</t>
  </si>
  <si>
    <t>LOJAS AFUBRA</t>
  </si>
  <si>
    <t>RAMSONS</t>
  </si>
  <si>
    <t>Quantidade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</si>
</sst>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[$R$-416]\ #,##0.00;[Red]\-[$R$-416]\ #,##0.00"/>
  </numFmts>
  <fonts count="18">
    <font>
      <sz val="10"/>
      <name val="Arial"/>
      <family val="2"/>
    </font>
    <font>
      <sz val="10"/>
      <name val="Arial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3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47"/>
      </patternFill>
    </fill>
    <fill>
      <patternFill patternType="solid">
        <fgColor theme="2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92">
    <xf numFmtId="0" fontId="0" fillId="0" borderId="0" xfId="0"/>
    <xf numFmtId="0" fontId="11" fillId="0" borderId="0" xfId="0" applyFont="1" applyAlignment="1">
      <alignment wrapText="1"/>
    </xf>
    <xf numFmtId="0" fontId="11" fillId="0" borderId="0" xfId="0" applyFont="1" applyAlignment="1"/>
    <xf numFmtId="0" fontId="11" fillId="0" borderId="0" xfId="0" applyFont="1" applyProtection="1">
      <protection locked="0"/>
    </xf>
    <xf numFmtId="0" fontId="13" fillId="0" borderId="3" xfId="0" applyFont="1" applyBorder="1" applyProtection="1"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164" fontId="11" fillId="0" borderId="0" xfId="0" applyNumberFormat="1" applyFont="1" applyBorder="1" applyAlignment="1" applyProtection="1">
      <protection locked="0"/>
    </xf>
    <xf numFmtId="164" fontId="14" fillId="0" borderId="3" xfId="0" applyNumberFormat="1" applyFont="1" applyBorder="1" applyAlignment="1" applyProtection="1">
      <alignment horizontal="center" shrinkToFit="1"/>
      <protection locked="0"/>
    </xf>
    <xf numFmtId="0" fontId="12" fillId="9" borderId="2" xfId="0" applyFont="1" applyFill="1" applyBorder="1" applyAlignment="1" applyProtection="1">
      <alignment horizontal="center" vertical="center" wrapText="1"/>
    </xf>
    <xf numFmtId="0" fontId="12" fillId="9" borderId="3" xfId="0" applyFont="1" applyFill="1" applyBorder="1" applyAlignment="1" applyProtection="1">
      <alignment horizontal="center" vertical="center"/>
    </xf>
    <xf numFmtId="0" fontId="12" fillId="9" borderId="3" xfId="0" applyFont="1" applyFill="1" applyBorder="1" applyAlignment="1" applyProtection="1">
      <alignment horizontal="center" vertical="center" wrapText="1"/>
    </xf>
    <xf numFmtId="0" fontId="14" fillId="9" borderId="3" xfId="0" applyFont="1" applyFill="1" applyBorder="1" applyAlignment="1" applyProtection="1">
      <alignment horizontal="center" vertical="center"/>
    </xf>
    <xf numFmtId="0" fontId="14" fillId="9" borderId="3" xfId="0" applyFont="1" applyFill="1" applyBorder="1" applyAlignment="1" applyProtection="1">
      <alignment horizontal="center" vertical="center" wrapText="1"/>
    </xf>
    <xf numFmtId="0" fontId="11" fillId="9" borderId="3" xfId="0" applyFont="1" applyFill="1" applyBorder="1" applyAlignment="1" applyProtection="1">
      <alignment horizontal="center"/>
    </xf>
    <xf numFmtId="10" fontId="11" fillId="9" borderId="6" xfId="0" applyNumberFormat="1" applyFont="1" applyFill="1" applyBorder="1" applyAlignment="1" applyProtection="1">
      <alignment horizontal="center"/>
    </xf>
    <xf numFmtId="164" fontId="15" fillId="9" borderId="5" xfId="0" applyNumberFormat="1" applyFont="1" applyFill="1" applyBorder="1" applyAlignment="1" applyProtection="1">
      <alignment horizontal="center" shrinkToFit="1"/>
    </xf>
    <xf numFmtId="164" fontId="15" fillId="9" borderId="3" xfId="0" applyNumberFormat="1" applyFont="1" applyFill="1" applyBorder="1" applyAlignment="1" applyProtection="1">
      <alignment horizontal="center" shrinkToFit="1"/>
    </xf>
    <xf numFmtId="164" fontId="12" fillId="9" borderId="3" xfId="0" applyNumberFormat="1" applyFont="1" applyFill="1" applyBorder="1" applyAlignment="1" applyProtection="1">
      <alignment horizontal="left"/>
    </xf>
    <xf numFmtId="164" fontId="11" fillId="9" borderId="3" xfId="0" applyNumberFormat="1" applyFont="1" applyFill="1" applyBorder="1" applyAlignment="1" applyProtection="1">
      <alignment horizontal="right" shrinkToFit="1"/>
    </xf>
    <xf numFmtId="164" fontId="14" fillId="9" borderId="17" xfId="0" applyNumberFormat="1" applyFont="1" applyFill="1" applyBorder="1" applyAlignment="1" applyProtection="1">
      <alignment horizontal="center" vertical="center"/>
    </xf>
    <xf numFmtId="164" fontId="15" fillId="9" borderId="17" xfId="0" applyNumberFormat="1" applyFont="1" applyFill="1" applyBorder="1" applyAlignment="1" applyProtection="1">
      <alignment horizontal="right" shrinkToFit="1"/>
    </xf>
    <xf numFmtId="0" fontId="12" fillId="9" borderId="17" xfId="0" applyFont="1" applyFill="1" applyBorder="1" applyAlignment="1" applyProtection="1">
      <alignment horizontal="center" vertical="center"/>
    </xf>
    <xf numFmtId="164" fontId="11" fillId="9" borderId="17" xfId="0" applyNumberFormat="1" applyFont="1" applyFill="1" applyBorder="1" applyAlignment="1" applyProtection="1">
      <alignment horizontal="right" shrinkToFit="1"/>
    </xf>
    <xf numFmtId="164" fontId="14" fillId="9" borderId="3" xfId="0" applyNumberFormat="1" applyFont="1" applyFill="1" applyBorder="1" applyAlignment="1" applyProtection="1">
      <alignment horizontal="center" shrinkToFit="1"/>
    </xf>
    <xf numFmtId="0" fontId="12" fillId="9" borderId="2" xfId="0" applyFont="1" applyFill="1" applyBorder="1" applyAlignment="1" applyProtection="1">
      <alignment horizontal="center" vertical="center"/>
    </xf>
    <xf numFmtId="164" fontId="11" fillId="0" borderId="0" xfId="0" applyNumberFormat="1" applyFont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protection locked="0"/>
    </xf>
    <xf numFmtId="164" fontId="11" fillId="0" borderId="5" xfId="0" applyNumberFormat="1" applyFont="1" applyBorder="1" applyAlignment="1" applyProtection="1">
      <alignment horizontal="left"/>
      <protection locked="0"/>
    </xf>
    <xf numFmtId="164" fontId="11" fillId="0" borderId="0" xfId="0" applyNumberFormat="1" applyFont="1" applyBorder="1" applyAlignment="1" applyProtection="1">
      <alignment horizontal="right"/>
      <protection locked="0"/>
    </xf>
    <xf numFmtId="164" fontId="15" fillId="0" borderId="0" xfId="0" applyNumberFormat="1" applyFont="1" applyFill="1" applyBorder="1" applyAlignment="1" applyProtection="1">
      <protection locked="0"/>
    </xf>
    <xf numFmtId="164" fontId="14" fillId="0" borderId="0" xfId="0" applyNumberFormat="1" applyFont="1" applyFill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6" fillId="0" borderId="10" xfId="0" applyFont="1" applyFill="1" applyBorder="1" applyAlignment="1">
      <alignment wrapText="1"/>
    </xf>
    <xf numFmtId="44" fontId="16" fillId="11" borderId="7" xfId="0" applyNumberFormat="1" applyFont="1" applyFill="1" applyBorder="1" applyAlignment="1">
      <alignment wrapText="1"/>
    </xf>
    <xf numFmtId="0" fontId="12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vertical="center" wrapText="1"/>
    </xf>
    <xf numFmtId="44" fontId="11" fillId="9" borderId="7" xfId="12" applyFont="1" applyFill="1" applyBorder="1" applyAlignment="1">
      <alignment vertical="center" wrapText="1"/>
    </xf>
    <xf numFmtId="0" fontId="12" fillId="11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2" fillId="9" borderId="17" xfId="0" applyFont="1" applyFill="1" applyBorder="1" applyAlignment="1">
      <alignment horizontal="center" vertical="center" wrapText="1"/>
    </xf>
    <xf numFmtId="0" fontId="11" fillId="9" borderId="17" xfId="0" applyFont="1" applyFill="1" applyBorder="1" applyAlignment="1">
      <alignment horizontal="center" vertical="center" wrapText="1"/>
    </xf>
    <xf numFmtId="0" fontId="12" fillId="9" borderId="23" xfId="0" applyFont="1" applyFill="1" applyBorder="1" applyAlignment="1">
      <alignment horizontal="center" vertical="center" wrapText="1"/>
    </xf>
    <xf numFmtId="0" fontId="11" fillId="11" borderId="24" xfId="0" applyFont="1" applyFill="1" applyBorder="1" applyAlignment="1">
      <alignment wrapText="1"/>
    </xf>
    <xf numFmtId="0" fontId="16" fillId="10" borderId="2" xfId="0" applyFont="1" applyFill="1" applyBorder="1" applyAlignment="1" applyProtection="1">
      <alignment horizontal="center"/>
    </xf>
    <xf numFmtId="0" fontId="16" fillId="10" borderId="4" xfId="0" applyFont="1" applyFill="1" applyBorder="1" applyAlignment="1" applyProtection="1">
      <alignment horizontal="center"/>
    </xf>
    <xf numFmtId="0" fontId="16" fillId="10" borderId="8" xfId="0" applyFont="1" applyFill="1" applyBorder="1" applyAlignment="1" applyProtection="1">
      <alignment horizont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vertical="top" wrapText="1"/>
      <protection locked="0"/>
    </xf>
    <xf numFmtId="0" fontId="15" fillId="0" borderId="15" xfId="0" applyFont="1" applyBorder="1" applyAlignment="1" applyProtection="1">
      <alignment vertical="top" wrapText="1"/>
      <protection locked="0"/>
    </xf>
    <xf numFmtId="0" fontId="15" fillId="0" borderId="16" xfId="0" applyFont="1" applyBorder="1" applyAlignment="1" applyProtection="1">
      <alignment vertical="top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 applyProtection="1">
      <alignment horizontal="center" vertical="center" shrinkToFit="1"/>
      <protection locked="0"/>
    </xf>
    <xf numFmtId="0" fontId="15" fillId="0" borderId="15" xfId="0" applyFont="1" applyBorder="1" applyAlignment="1" applyProtection="1">
      <alignment horizontal="center" vertical="center" shrinkToFit="1"/>
      <protection locked="0"/>
    </xf>
    <xf numFmtId="0" fontId="15" fillId="0" borderId="16" xfId="0" applyFont="1" applyBorder="1" applyAlignment="1" applyProtection="1">
      <alignment horizontal="center" vertical="center" shrinkToFit="1"/>
      <protection locked="0"/>
    </xf>
    <xf numFmtId="164" fontId="14" fillId="9" borderId="6" xfId="0" applyNumberFormat="1" applyFont="1" applyFill="1" applyBorder="1" applyAlignment="1" applyProtection="1">
      <alignment horizontal="center" vertical="center" shrinkToFit="1"/>
    </xf>
    <xf numFmtId="164" fontId="14" fillId="9" borderId="15" xfId="0" applyNumberFormat="1" applyFont="1" applyFill="1" applyBorder="1" applyAlignment="1" applyProtection="1">
      <alignment horizontal="center" vertical="center" shrinkToFit="1"/>
    </xf>
    <xf numFmtId="164" fontId="14" fillId="9" borderId="16" xfId="0" applyNumberFormat="1" applyFont="1" applyFill="1" applyBorder="1" applyAlignment="1" applyProtection="1">
      <alignment horizontal="center" vertical="center" shrinkToFit="1"/>
    </xf>
    <xf numFmtId="0" fontId="11" fillId="9" borderId="9" xfId="0" applyFont="1" applyFill="1" applyBorder="1" applyAlignment="1" applyProtection="1">
      <alignment wrapText="1"/>
    </xf>
    <xf numFmtId="0" fontId="11" fillId="9" borderId="10" xfId="0" applyFont="1" applyFill="1" applyBorder="1" applyAlignment="1" applyProtection="1">
      <alignment wrapText="1"/>
    </xf>
    <xf numFmtId="0" fontId="11" fillId="9" borderId="11" xfId="0" applyFont="1" applyFill="1" applyBorder="1" applyAlignment="1" applyProtection="1">
      <alignment wrapText="1"/>
    </xf>
    <xf numFmtId="0" fontId="11" fillId="9" borderId="12" xfId="0" applyFont="1" applyFill="1" applyBorder="1" applyAlignment="1" applyProtection="1">
      <alignment wrapText="1"/>
    </xf>
    <xf numFmtId="0" fontId="11" fillId="9" borderId="13" xfId="0" applyFont="1" applyFill="1" applyBorder="1" applyAlignment="1" applyProtection="1">
      <alignment wrapText="1"/>
    </xf>
    <xf numFmtId="0" fontId="11" fillId="9" borderId="14" xfId="0" applyFont="1" applyFill="1" applyBorder="1" applyAlignment="1" applyProtection="1">
      <alignment wrapText="1"/>
    </xf>
    <xf numFmtId="0" fontId="12" fillId="9" borderId="2" xfId="0" applyFont="1" applyFill="1" applyBorder="1" applyAlignment="1" applyProtection="1">
      <alignment horizontal="center" vertical="center"/>
    </xf>
    <xf numFmtId="0" fontId="12" fillId="9" borderId="8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6" fillId="11" borderId="20" xfId="0" applyFont="1" applyFill="1" applyBorder="1" applyAlignment="1">
      <alignment horizontal="center" wrapText="1"/>
    </xf>
    <xf numFmtId="0" fontId="16" fillId="11" borderId="7" xfId="0" applyFont="1" applyFill="1" applyBorder="1" applyAlignment="1">
      <alignment horizontal="center" wrapText="1"/>
    </xf>
    <xf numFmtId="0" fontId="16" fillId="11" borderId="17" xfId="0" applyFont="1" applyFill="1" applyBorder="1" applyAlignment="1">
      <alignment horizontal="center" wrapText="1"/>
    </xf>
    <xf numFmtId="0" fontId="16" fillId="11" borderId="18" xfId="0" applyFont="1" applyFill="1" applyBorder="1" applyAlignment="1">
      <alignment horizontal="center" wrapText="1"/>
    </xf>
    <xf numFmtId="0" fontId="16" fillId="11" borderId="19" xfId="0" applyFont="1" applyFill="1" applyBorder="1" applyAlignment="1">
      <alignment horizontal="center" wrapText="1"/>
    </xf>
    <xf numFmtId="0" fontId="11" fillId="9" borderId="21" xfId="0" applyFont="1" applyFill="1" applyBorder="1" applyAlignment="1">
      <alignment horizontal="center" vertical="center" wrapText="1"/>
    </xf>
    <xf numFmtId="0" fontId="11" fillId="9" borderId="22" xfId="0" applyFont="1" applyFill="1" applyBorder="1" applyAlignment="1">
      <alignment horizontal="center" vertical="center" wrapText="1"/>
    </xf>
    <xf numFmtId="0" fontId="11" fillId="9" borderId="23" xfId="0" applyFont="1" applyFill="1" applyBorder="1" applyAlignment="1">
      <alignment horizontal="center" vertical="center" wrapText="1"/>
    </xf>
    <xf numFmtId="44" fontId="12" fillId="9" borderId="21" xfId="0" applyNumberFormat="1" applyFont="1" applyFill="1" applyBorder="1" applyAlignment="1">
      <alignment horizontal="center" vertical="center" wrapText="1"/>
    </xf>
    <xf numFmtId="0" fontId="12" fillId="9" borderId="22" xfId="0" applyFont="1" applyFill="1" applyBorder="1" applyAlignment="1">
      <alignment horizontal="center" vertical="center" wrapText="1"/>
    </xf>
    <xf numFmtId="0" fontId="12" fillId="9" borderId="23" xfId="0" applyFont="1" applyFill="1" applyBorder="1" applyAlignment="1">
      <alignment horizontal="center" vertical="center" wrapText="1"/>
    </xf>
    <xf numFmtId="0" fontId="17" fillId="11" borderId="12" xfId="0" applyFont="1" applyFill="1" applyBorder="1" applyAlignment="1">
      <alignment horizontal="left" vertical="center" wrapText="1"/>
    </xf>
    <xf numFmtId="0" fontId="17" fillId="11" borderId="13" xfId="0" applyFont="1" applyFill="1" applyBorder="1" applyAlignment="1">
      <alignment horizontal="left" vertical="center" wrapText="1"/>
    </xf>
    <xf numFmtId="0" fontId="17" fillId="11" borderId="14" xfId="0" applyFont="1" applyFill="1" applyBorder="1" applyAlignment="1">
      <alignment horizontal="left" vertical="center" wrapText="1"/>
    </xf>
    <xf numFmtId="0" fontId="17" fillId="11" borderId="18" xfId="0" applyFont="1" applyFill="1" applyBorder="1" applyAlignment="1">
      <alignment horizontal="left" vertical="center" wrapText="1"/>
    </xf>
    <xf numFmtId="0" fontId="17" fillId="11" borderId="19" xfId="0" applyFont="1" applyFill="1" applyBorder="1" applyAlignment="1">
      <alignment horizontal="left" vertical="center" wrapText="1"/>
    </xf>
    <xf numFmtId="0" fontId="17" fillId="11" borderId="20" xfId="0" applyFont="1" applyFill="1" applyBorder="1" applyAlignment="1">
      <alignment horizontal="left" vertic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8" sqref="H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0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82</v>
      </c>
      <c r="C3" s="57" t="s">
        <v>1</v>
      </c>
      <c r="D3" s="60">
        <v>140</v>
      </c>
      <c r="E3" s="63">
        <f>IF(C20&lt;=25%,D20,MIN(E20:F20))</f>
        <v>1015.33</v>
      </c>
      <c r="F3" s="63">
        <f>MIN(H3:H17)</f>
        <v>939.06</v>
      </c>
      <c r="G3" s="4" t="s">
        <v>123</v>
      </c>
      <c r="H3" s="13">
        <v>1059.72</v>
      </c>
      <c r="I3" s="29" t="str">
        <f>IF(H3="","",(IF($C$20&lt;25%,"N/A",IF(H3&lt;=($D$20+$A$20),H3,"Descartado"))))</f>
        <v>N/A</v>
      </c>
    </row>
    <row r="4" spans="1:9">
      <c r="A4" s="53"/>
      <c r="B4" s="55"/>
      <c r="C4" s="58"/>
      <c r="D4" s="61"/>
      <c r="E4" s="64"/>
      <c r="F4" s="64"/>
      <c r="G4" s="4" t="s">
        <v>124</v>
      </c>
      <c r="H4" s="13">
        <v>999.9</v>
      </c>
      <c r="I4" s="29" t="str">
        <f t="shared" ref="I4:I17" si="0">IF(H4="","",(IF($C$20&lt;25%,"N/A",IF(H4&lt;=($D$20+$A$20),H4,"Descartado"))))</f>
        <v>N/A</v>
      </c>
    </row>
    <row r="5" spans="1:9">
      <c r="A5" s="53"/>
      <c r="B5" s="55"/>
      <c r="C5" s="58"/>
      <c r="D5" s="61"/>
      <c r="E5" s="64"/>
      <c r="F5" s="64"/>
      <c r="G5" s="4" t="s">
        <v>125</v>
      </c>
      <c r="H5" s="13">
        <v>998</v>
      </c>
      <c r="I5" s="29" t="str">
        <f t="shared" si="0"/>
        <v>N/A</v>
      </c>
    </row>
    <row r="6" spans="1:9">
      <c r="A6" s="53"/>
      <c r="B6" s="55"/>
      <c r="C6" s="58"/>
      <c r="D6" s="61"/>
      <c r="E6" s="64"/>
      <c r="F6" s="64"/>
      <c r="G6" s="4" t="s">
        <v>126</v>
      </c>
      <c r="H6" s="13">
        <v>1079.96</v>
      </c>
      <c r="I6" s="29" t="str">
        <f t="shared" si="0"/>
        <v>N/A</v>
      </c>
    </row>
    <row r="7" spans="1:9">
      <c r="A7" s="53"/>
      <c r="B7" s="55"/>
      <c r="C7" s="58"/>
      <c r="D7" s="61"/>
      <c r="E7" s="64"/>
      <c r="F7" s="64"/>
      <c r="G7" s="4" t="s">
        <v>127</v>
      </c>
      <c r="H7" s="13">
        <v>939.06</v>
      </c>
      <c r="I7" s="29" t="str">
        <f t="shared" si="0"/>
        <v>N/A</v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32</v>
      </c>
      <c r="H19" s="73"/>
      <c r="I19" s="31"/>
    </row>
    <row r="20" spans="1:11">
      <c r="A20" s="19">
        <f>IF(B20&lt;2,"N/A",(STDEV(H3:H17)))</f>
        <v>55.908487012259634</v>
      </c>
      <c r="B20" s="19">
        <f>COUNT(H3:H17)</f>
        <v>5</v>
      </c>
      <c r="C20" s="20">
        <f>IF(B20&lt;2,"N/A",(A20/D20))</f>
        <v>5.5064350518806329E-2</v>
      </c>
      <c r="D20" s="21">
        <f>ROUND(AVERAGE(H3:H17),2)</f>
        <v>1015.33</v>
      </c>
      <c r="E20" s="22" t="str">
        <f>IFERROR(ROUND(IF(B20&lt;2,"N/A",(IF(C20&lt;=25%,"N/A",AVERAGE(I3:I17)))),2),"N/A")</f>
        <v>N/A</v>
      </c>
      <c r="F20" s="22">
        <f>ROUND(MEDIAN(H3:H17),2)</f>
        <v>999.9</v>
      </c>
      <c r="G20" s="23" t="str">
        <f>INDEX(G3:G17,MATCH(H20,H3:H17,0))</f>
        <v>MAGAZINE LUIZA</v>
      </c>
      <c r="H20" s="24">
        <f>MIN(H3:H17)</f>
        <v>939.06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35</v>
      </c>
      <c r="H22" s="26">
        <f>IF(C20&lt;=25%,D20,MIN(E20:F20))</f>
        <v>1015.33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142146.20000000001</v>
      </c>
    </row>
    <row r="24" spans="1:11">
      <c r="B24" s="37"/>
      <c r="C24" s="37"/>
      <c r="D24" s="31"/>
      <c r="E24" s="31"/>
    </row>
    <row r="26" spans="1:11">
      <c r="A26" s="66" t="s">
        <v>23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24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25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26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27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28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44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91</v>
      </c>
      <c r="C3" s="57" t="s">
        <v>1</v>
      </c>
      <c r="D3" s="60">
        <v>40</v>
      </c>
      <c r="E3" s="63">
        <f>IF(C20&lt;=25%,D20,MIN(E20:F20))</f>
        <v>1327.29</v>
      </c>
      <c r="F3" s="63">
        <f>MIN(H3:H17)</f>
        <v>1059</v>
      </c>
      <c r="G3" s="4" t="s">
        <v>152</v>
      </c>
      <c r="H3" s="13">
        <v>1399</v>
      </c>
      <c r="I3" s="29" t="str">
        <f>IF(H3="","",(IF($C$20&lt;25%,"N/A",IF(H3&lt;=($D$20+$A$20),H3,"Descartado"))))</f>
        <v>N/A</v>
      </c>
    </row>
    <row r="4" spans="1:9">
      <c r="A4" s="53"/>
      <c r="B4" s="55"/>
      <c r="C4" s="58"/>
      <c r="D4" s="61"/>
      <c r="E4" s="64"/>
      <c r="F4" s="64"/>
      <c r="G4" s="4" t="s">
        <v>124</v>
      </c>
      <c r="H4" s="13">
        <v>1595.39</v>
      </c>
      <c r="I4" s="29" t="str">
        <f t="shared" ref="I4:I17" si="0">IF(H4="","",(IF($C$20&lt;25%,"N/A",IF(H4&lt;=($D$20+$A$20),H4,"Descartado"))))</f>
        <v>N/A</v>
      </c>
    </row>
    <row r="5" spans="1:9">
      <c r="A5" s="53"/>
      <c r="B5" s="55"/>
      <c r="C5" s="58"/>
      <c r="D5" s="61"/>
      <c r="E5" s="64"/>
      <c r="F5" s="64"/>
      <c r="G5" s="4" t="s">
        <v>153</v>
      </c>
      <c r="H5" s="13">
        <v>1059</v>
      </c>
      <c r="I5" s="29" t="str">
        <f t="shared" si="0"/>
        <v>N/A</v>
      </c>
    </row>
    <row r="6" spans="1:9">
      <c r="A6" s="53"/>
      <c r="B6" s="55"/>
      <c r="C6" s="58"/>
      <c r="D6" s="61"/>
      <c r="E6" s="64"/>
      <c r="F6" s="64"/>
      <c r="G6" s="4" t="s">
        <v>127</v>
      </c>
      <c r="H6" s="13">
        <v>1159</v>
      </c>
      <c r="I6" s="29" t="str">
        <f t="shared" si="0"/>
        <v>N/A</v>
      </c>
    </row>
    <row r="7" spans="1:9">
      <c r="A7" s="53"/>
      <c r="B7" s="55"/>
      <c r="C7" s="58"/>
      <c r="D7" s="61"/>
      <c r="E7" s="64"/>
      <c r="F7" s="64"/>
      <c r="G7" s="4" t="s">
        <v>123</v>
      </c>
      <c r="H7" s="13">
        <v>1424.05</v>
      </c>
      <c r="I7" s="29" t="str">
        <f t="shared" si="0"/>
        <v>N/A</v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32</v>
      </c>
      <c r="H19" s="73"/>
      <c r="I19" s="31"/>
    </row>
    <row r="20" spans="1:11">
      <c r="A20" s="19">
        <f>IF(B20&lt;2,"N/A",(STDEV(H3:H17)))</f>
        <v>216.03441848464769</v>
      </c>
      <c r="B20" s="19">
        <f>COUNT(H3:H17)</f>
        <v>5</v>
      </c>
      <c r="C20" s="20">
        <f>IF(B20&lt;2,"N/A",(A20/D20))</f>
        <v>0.16276353960675338</v>
      </c>
      <c r="D20" s="21">
        <f>ROUND(AVERAGE(H3:H17),2)</f>
        <v>1327.29</v>
      </c>
      <c r="E20" s="22" t="str">
        <f>IFERROR(ROUND(IF(B20&lt;2,"N/A",(IF(C20&lt;=25%,"N/A",AVERAGE(I3:I17)))),2),"N/A")</f>
        <v>N/A</v>
      </c>
      <c r="F20" s="22">
        <f>ROUND(MEDIAN(H3:H17),2)</f>
        <v>1399</v>
      </c>
      <c r="G20" s="23" t="str">
        <f>INDEX(G3:G17,MATCH(H20,H3:H17,0))</f>
        <v>GAZIN</v>
      </c>
      <c r="H20" s="24">
        <f>MIN(H3:H17)</f>
        <v>1059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35</v>
      </c>
      <c r="H22" s="26">
        <f>IF(C20&lt;=25%,D20,MIN(E20:F20))</f>
        <v>1327.29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53091.6</v>
      </c>
    </row>
    <row r="24" spans="1:11">
      <c r="B24" s="37"/>
      <c r="C24" s="37"/>
      <c r="D24" s="31"/>
      <c r="E24" s="31"/>
    </row>
    <row r="26" spans="1:11">
      <c r="A26" s="66" t="s">
        <v>23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24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25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26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27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28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45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92</v>
      </c>
      <c r="C3" s="57" t="s">
        <v>1</v>
      </c>
      <c r="D3" s="60">
        <v>50</v>
      </c>
      <c r="E3" s="63">
        <f>IF(C20&lt;=25%,D20,MIN(E20:F20))</f>
        <v>791.12</v>
      </c>
      <c r="F3" s="63">
        <f>MIN(H3:H17)</f>
        <v>719</v>
      </c>
      <c r="G3" s="4" t="s">
        <v>155</v>
      </c>
      <c r="H3" s="13">
        <v>729.9</v>
      </c>
      <c r="I3" s="29" t="str">
        <f>IF(H3="","",(IF($C$20&lt;25%,"N/A",IF(H3&lt;=($D$20+$A$20),H3,"Descartado"))))</f>
        <v>N/A</v>
      </c>
    </row>
    <row r="4" spans="1:9">
      <c r="A4" s="53"/>
      <c r="B4" s="55"/>
      <c r="C4" s="58"/>
      <c r="D4" s="61"/>
      <c r="E4" s="64"/>
      <c r="F4" s="64"/>
      <c r="G4" s="4" t="s">
        <v>157</v>
      </c>
      <c r="H4" s="13">
        <v>812</v>
      </c>
      <c r="I4" s="29" t="str">
        <f t="shared" ref="I4:I17" si="0">IF(H4="","",(IF($C$20&lt;25%,"N/A",IF(H4&lt;=($D$20+$A$20),H4,"Descartado"))))</f>
        <v>N/A</v>
      </c>
    </row>
    <row r="5" spans="1:9">
      <c r="A5" s="53"/>
      <c r="B5" s="55"/>
      <c r="C5" s="58"/>
      <c r="D5" s="61"/>
      <c r="E5" s="64"/>
      <c r="F5" s="64"/>
      <c r="G5" s="4" t="s">
        <v>158</v>
      </c>
      <c r="H5" s="13">
        <v>796</v>
      </c>
      <c r="I5" s="29" t="str">
        <f t="shared" si="0"/>
        <v>N/A</v>
      </c>
    </row>
    <row r="6" spans="1:9">
      <c r="A6" s="53"/>
      <c r="B6" s="55"/>
      <c r="C6" s="58"/>
      <c r="D6" s="61"/>
      <c r="E6" s="64"/>
      <c r="F6" s="64"/>
      <c r="G6" s="4" t="s">
        <v>159</v>
      </c>
      <c r="H6" s="13">
        <v>898.7</v>
      </c>
      <c r="I6" s="29" t="str">
        <f t="shared" si="0"/>
        <v>N/A</v>
      </c>
    </row>
    <row r="7" spans="1:9">
      <c r="A7" s="53"/>
      <c r="B7" s="55"/>
      <c r="C7" s="58"/>
      <c r="D7" s="61"/>
      <c r="E7" s="64"/>
      <c r="F7" s="64"/>
      <c r="G7" s="4" t="s">
        <v>128</v>
      </c>
      <c r="H7" s="13">
        <v>719</v>
      </c>
      <c r="I7" s="29" t="str">
        <f t="shared" si="0"/>
        <v>N/A</v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32</v>
      </c>
      <c r="H19" s="73"/>
      <c r="I19" s="31"/>
    </row>
    <row r="20" spans="1:11">
      <c r="A20" s="19">
        <f>IF(B20&lt;2,"N/A",(STDEV(H3:H17)))</f>
        <v>72.426562806749317</v>
      </c>
      <c r="B20" s="19">
        <f>COUNT(H3:H17)</f>
        <v>5</v>
      </c>
      <c r="C20" s="20">
        <f>IF(B20&lt;2,"N/A",(A20/D20))</f>
        <v>9.1549401869184588E-2</v>
      </c>
      <c r="D20" s="21">
        <f>ROUND(AVERAGE(H3:H17),2)</f>
        <v>791.12</v>
      </c>
      <c r="E20" s="22" t="str">
        <f>IFERROR(ROUND(IF(B20&lt;2,"N/A",(IF(C20&lt;=25%,"N/A",AVERAGE(I3:I17)))),2),"N/A")</f>
        <v>N/A</v>
      </c>
      <c r="F20" s="22">
        <f>ROUND(MEDIAN(H3:H17),2)</f>
        <v>796</v>
      </c>
      <c r="G20" s="23" t="str">
        <f>INDEX(G3:G17,MATCH(H20,H3:H17,0))</f>
        <v>CASAS BAHIA</v>
      </c>
      <c r="H20" s="24">
        <f>MIN(H3:H17)</f>
        <v>719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35</v>
      </c>
      <c r="H22" s="26">
        <f>IF(C20&lt;=25%,D20,MIN(E20:F20))</f>
        <v>791.12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39556</v>
      </c>
    </row>
    <row r="24" spans="1:11">
      <c r="B24" s="37"/>
      <c r="C24" s="37"/>
      <c r="D24" s="31"/>
      <c r="E24" s="31"/>
    </row>
    <row r="26" spans="1:11">
      <c r="A26" s="66" t="s">
        <v>23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24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25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26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27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28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7" sqref="G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46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93</v>
      </c>
      <c r="C3" s="57" t="s">
        <v>1</v>
      </c>
      <c r="D3" s="60">
        <v>70</v>
      </c>
      <c r="E3" s="63">
        <f>IF(C20&lt;=25%,D20,MIN(E20:F20))</f>
        <v>707.47</v>
      </c>
      <c r="F3" s="63">
        <f>MIN(H3:H17)</f>
        <v>649</v>
      </c>
      <c r="G3" s="4" t="s">
        <v>127</v>
      </c>
      <c r="H3" s="13">
        <v>664.99</v>
      </c>
      <c r="I3" s="29">
        <f>IF(H3="","",(IF($C$20&lt;25%,"N/A",IF(H3&lt;=($D$20+$A$20),H3,"Descartado"))))</f>
        <v>664.99</v>
      </c>
    </row>
    <row r="4" spans="1:9">
      <c r="A4" s="53"/>
      <c r="B4" s="55"/>
      <c r="C4" s="58"/>
      <c r="D4" s="61"/>
      <c r="E4" s="64"/>
      <c r="F4" s="64"/>
      <c r="G4" s="4" t="s">
        <v>154</v>
      </c>
      <c r="H4" s="13">
        <v>649</v>
      </c>
      <c r="I4" s="29">
        <f t="shared" ref="I4:I17" si="0">IF(H4="","",(IF($C$20&lt;25%,"N/A",IF(H4&lt;=($D$20+$A$20),H4,"Descartado"))))</f>
        <v>649</v>
      </c>
    </row>
    <row r="5" spans="1:9">
      <c r="A5" s="53"/>
      <c r="B5" s="55"/>
      <c r="C5" s="58"/>
      <c r="D5" s="61"/>
      <c r="E5" s="64"/>
      <c r="F5" s="64"/>
      <c r="G5" s="4" t="s">
        <v>138</v>
      </c>
      <c r="H5" s="13">
        <v>719.9</v>
      </c>
      <c r="I5" s="29">
        <f t="shared" si="0"/>
        <v>719.9</v>
      </c>
    </row>
    <row r="6" spans="1:9">
      <c r="A6" s="53"/>
      <c r="B6" s="55"/>
      <c r="C6" s="58"/>
      <c r="D6" s="61"/>
      <c r="E6" s="64"/>
      <c r="F6" s="64"/>
      <c r="G6" s="4" t="s">
        <v>156</v>
      </c>
      <c r="H6" s="13">
        <v>1199</v>
      </c>
      <c r="I6" s="29" t="str">
        <f t="shared" si="0"/>
        <v>Descartado</v>
      </c>
    </row>
    <row r="7" spans="1:9">
      <c r="A7" s="53"/>
      <c r="B7" s="55"/>
      <c r="C7" s="58"/>
      <c r="D7" s="61"/>
      <c r="E7" s="64"/>
      <c r="F7" s="64"/>
      <c r="G7" s="4"/>
      <c r="H7" s="13">
        <v>796</v>
      </c>
      <c r="I7" s="29">
        <f t="shared" si="0"/>
        <v>796</v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32</v>
      </c>
      <c r="H19" s="73"/>
      <c r="I19" s="31"/>
    </row>
    <row r="20" spans="1:11">
      <c r="A20" s="19">
        <f>IF(B20&lt;2,"N/A",(STDEV(H3:H17)))</f>
        <v>227.20848558097467</v>
      </c>
      <c r="B20" s="19">
        <f>COUNT(H3:H17)</f>
        <v>5</v>
      </c>
      <c r="C20" s="20">
        <f>IF(B20&lt;2,"N/A",(A20/D20))</f>
        <v>0.28197334952589376</v>
      </c>
      <c r="D20" s="21">
        <f>ROUND(AVERAGE(H3:H17),2)</f>
        <v>805.78</v>
      </c>
      <c r="E20" s="22">
        <f>IFERROR(ROUND(IF(B20&lt;2,"N/A",(IF(C20&lt;=25%,"N/A",AVERAGE(I3:I17)))),2),"N/A")</f>
        <v>707.47</v>
      </c>
      <c r="F20" s="22">
        <f>ROUND(MEDIAN(H3:H17),2)</f>
        <v>719.9</v>
      </c>
      <c r="G20" s="23" t="str">
        <f>INDEX(G3:G17,MATCH(H20,H3:H17,0))</f>
        <v>FRIGELAR</v>
      </c>
      <c r="H20" s="24">
        <f>MIN(H3:H17)</f>
        <v>649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35</v>
      </c>
      <c r="H22" s="26">
        <f>IF(C20&lt;=25%,D20,MIN(E20:F20))</f>
        <v>707.47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49522.9</v>
      </c>
    </row>
    <row r="24" spans="1:11">
      <c r="B24" s="37"/>
      <c r="C24" s="37"/>
      <c r="D24" s="31"/>
      <c r="E24" s="31"/>
    </row>
    <row r="26" spans="1:11">
      <c r="A26" s="66" t="s">
        <v>23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24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25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26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27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28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0" sqref="G10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47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94</v>
      </c>
      <c r="C3" s="57" t="s">
        <v>1</v>
      </c>
      <c r="D3" s="60">
        <v>20</v>
      </c>
      <c r="E3" s="63">
        <f>IF(C20&lt;=25%,D20,MIN(E20:F20))</f>
        <v>1087.8900000000001</v>
      </c>
      <c r="F3" s="63">
        <f>MIN(H3:H17)</f>
        <v>859</v>
      </c>
      <c r="G3" s="4" t="s">
        <v>160</v>
      </c>
      <c r="H3" s="13">
        <v>1059</v>
      </c>
      <c r="I3" s="29" t="str">
        <f>IF(H3="","",(IF($C$20&lt;25%,"N/A",IF(H3&lt;=($D$20+$A$20),H3,"Descartado"))))</f>
        <v>N/A</v>
      </c>
    </row>
    <row r="4" spans="1:9">
      <c r="A4" s="53"/>
      <c r="B4" s="55"/>
      <c r="C4" s="58"/>
      <c r="D4" s="61"/>
      <c r="E4" s="64"/>
      <c r="F4" s="64"/>
      <c r="G4" s="4" t="s">
        <v>157</v>
      </c>
      <c r="H4" s="13">
        <v>982.77</v>
      </c>
      <c r="I4" s="29" t="str">
        <f t="shared" ref="I4:I17" si="0">IF(H4="","",(IF($C$20&lt;25%,"N/A",IF(H4&lt;=($D$20+$A$20),H4,"Descartado"))))</f>
        <v>N/A</v>
      </c>
    </row>
    <row r="5" spans="1:9">
      <c r="A5" s="53"/>
      <c r="B5" s="55"/>
      <c r="C5" s="58"/>
      <c r="D5" s="61"/>
      <c r="E5" s="64"/>
      <c r="F5" s="64"/>
      <c r="G5" s="4" t="s">
        <v>161</v>
      </c>
      <c r="H5" s="13">
        <v>859</v>
      </c>
      <c r="I5" s="29" t="str">
        <f t="shared" si="0"/>
        <v>N/A</v>
      </c>
    </row>
    <row r="6" spans="1:9">
      <c r="A6" s="53"/>
      <c r="B6" s="55"/>
      <c r="C6" s="58"/>
      <c r="D6" s="61"/>
      <c r="E6" s="64"/>
      <c r="F6" s="64"/>
      <c r="G6" s="4" t="s">
        <v>162</v>
      </c>
      <c r="H6" s="13">
        <v>1115.9100000000001</v>
      </c>
      <c r="I6" s="29" t="str">
        <f t="shared" si="0"/>
        <v>N/A</v>
      </c>
    </row>
    <row r="7" spans="1:9">
      <c r="A7" s="53"/>
      <c r="B7" s="55"/>
      <c r="C7" s="58"/>
      <c r="D7" s="61"/>
      <c r="E7" s="64"/>
      <c r="F7" s="64"/>
      <c r="G7" s="4" t="s">
        <v>163</v>
      </c>
      <c r="H7" s="13">
        <v>1422.75</v>
      </c>
      <c r="I7" s="29" t="str">
        <f t="shared" si="0"/>
        <v>N/A</v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32</v>
      </c>
      <c r="H19" s="73"/>
      <c r="I19" s="31"/>
    </row>
    <row r="20" spans="1:11">
      <c r="A20" s="19">
        <f>IF(B20&lt;2,"N/A",(STDEV(H3:H17)))</f>
        <v>210.47079281933591</v>
      </c>
      <c r="B20" s="19">
        <f>COUNT(H3:H17)</f>
        <v>5</v>
      </c>
      <c r="C20" s="20">
        <f>IF(B20&lt;2,"N/A",(A20/D20))</f>
        <v>0.19346697995140674</v>
      </c>
      <c r="D20" s="21">
        <f>ROUND(AVERAGE(H3:H17),2)</f>
        <v>1087.8900000000001</v>
      </c>
      <c r="E20" s="22" t="str">
        <f>IFERROR(ROUND(IF(B20&lt;2,"N/A",(IF(C20&lt;=25%,"N/A",AVERAGE(I3:I17)))),2),"N/A")</f>
        <v>N/A</v>
      </c>
      <c r="F20" s="22">
        <f>ROUND(MEDIAN(H3:H17),2)</f>
        <v>1059</v>
      </c>
      <c r="G20" s="23" t="str">
        <f>INDEX(G3:G17,MATCH(H20,H3:H17,0))</f>
        <v>LIBELL</v>
      </c>
      <c r="H20" s="24">
        <f>MIN(H3:H17)</f>
        <v>859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35</v>
      </c>
      <c r="H22" s="26">
        <f>IF(C20&lt;=25%,D20,MIN(E20:F20))</f>
        <v>1087.8900000000001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21757.800000000003</v>
      </c>
    </row>
    <row r="24" spans="1:11">
      <c r="B24" s="37"/>
      <c r="C24" s="37"/>
      <c r="D24" s="31"/>
      <c r="E24" s="31"/>
    </row>
    <row r="26" spans="1:11">
      <c r="A26" s="66" t="s">
        <v>23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24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25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26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27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28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7" sqref="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48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95</v>
      </c>
      <c r="C3" s="57" t="s">
        <v>1</v>
      </c>
      <c r="D3" s="60">
        <v>20</v>
      </c>
      <c r="E3" s="63">
        <f>IF(C20&lt;=25%,D20,MIN(E20:F20))</f>
        <v>979.98</v>
      </c>
      <c r="F3" s="63">
        <f>MIN(H3:H17)</f>
        <v>849</v>
      </c>
      <c r="G3" s="4" t="s">
        <v>138</v>
      </c>
      <c r="H3" s="13">
        <v>879.9</v>
      </c>
      <c r="I3" s="29" t="str">
        <f>IF(H3="","",(IF($C$20&lt;25%,"N/A",IF(H3&lt;=($D$20+$A$20),H3,"Descartado"))))</f>
        <v>N/A</v>
      </c>
    </row>
    <row r="4" spans="1:9">
      <c r="A4" s="53"/>
      <c r="B4" s="55"/>
      <c r="C4" s="58"/>
      <c r="D4" s="61"/>
      <c r="E4" s="64"/>
      <c r="F4" s="64"/>
      <c r="G4" s="4" t="s">
        <v>161</v>
      </c>
      <c r="H4" s="13">
        <v>859</v>
      </c>
      <c r="I4" s="29" t="str">
        <f t="shared" ref="I4:I17" si="0">IF(H4="","",(IF($C$20&lt;25%,"N/A",IF(H4&lt;=($D$20+$A$20),H4,"Descartado"))))</f>
        <v>N/A</v>
      </c>
    </row>
    <row r="5" spans="1:9">
      <c r="A5" s="53"/>
      <c r="B5" s="55"/>
      <c r="C5" s="58"/>
      <c r="D5" s="61"/>
      <c r="E5" s="64"/>
      <c r="F5" s="64"/>
      <c r="G5" s="4" t="s">
        <v>162</v>
      </c>
      <c r="H5" s="13">
        <v>1115.9100000000001</v>
      </c>
      <c r="I5" s="29" t="str">
        <f t="shared" si="0"/>
        <v>N/A</v>
      </c>
    </row>
    <row r="6" spans="1:9">
      <c r="A6" s="53"/>
      <c r="B6" s="55"/>
      <c r="C6" s="58"/>
      <c r="D6" s="61"/>
      <c r="E6" s="64"/>
      <c r="F6" s="64"/>
      <c r="G6" s="4" t="s">
        <v>154</v>
      </c>
      <c r="H6" s="13">
        <v>1196.0999999999999</v>
      </c>
      <c r="I6" s="29" t="str">
        <f t="shared" si="0"/>
        <v>N/A</v>
      </c>
    </row>
    <row r="7" spans="1:9">
      <c r="A7" s="53"/>
      <c r="B7" s="55"/>
      <c r="C7" s="58"/>
      <c r="D7" s="61"/>
      <c r="E7" s="64"/>
      <c r="F7" s="64"/>
      <c r="G7" s="4" t="s">
        <v>123</v>
      </c>
      <c r="H7" s="13">
        <v>849</v>
      </c>
      <c r="I7" s="29" t="str">
        <f t="shared" si="0"/>
        <v>N/A</v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32</v>
      </c>
      <c r="H19" s="73"/>
      <c r="I19" s="31"/>
    </row>
    <row r="20" spans="1:11">
      <c r="A20" s="19">
        <f>IF(B20&lt;2,"N/A",(STDEV(H3:H17)))</f>
        <v>163.54872857958892</v>
      </c>
      <c r="B20" s="19">
        <f>COUNT(H3:H17)</f>
        <v>5</v>
      </c>
      <c r="C20" s="20">
        <f>IF(B20&lt;2,"N/A",(A20/D20))</f>
        <v>0.16688986364985911</v>
      </c>
      <c r="D20" s="21">
        <f>ROUND(AVERAGE(H3:H17),2)</f>
        <v>979.98</v>
      </c>
      <c r="E20" s="22" t="str">
        <f>IFERROR(ROUND(IF(B20&lt;2,"N/A",(IF(C20&lt;=25%,"N/A",AVERAGE(I3:I17)))),2),"N/A")</f>
        <v>N/A</v>
      </c>
      <c r="F20" s="22">
        <f>ROUND(MEDIAN(H3:H17),2)</f>
        <v>879.9</v>
      </c>
      <c r="G20" s="23" t="str">
        <f>INDEX(G3:G17,MATCH(H20,H3:H17,0))</f>
        <v>AMAZON</v>
      </c>
      <c r="H20" s="24">
        <f>MIN(H3:H17)</f>
        <v>849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35</v>
      </c>
      <c r="H22" s="26">
        <f>IF(C20&lt;=25%,D20,MIN(E20:F20))</f>
        <v>979.98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19599.599999999999</v>
      </c>
    </row>
    <row r="24" spans="1:11">
      <c r="B24" s="37"/>
      <c r="C24" s="37"/>
      <c r="D24" s="31"/>
      <c r="E24" s="31"/>
    </row>
    <row r="26" spans="1:11">
      <c r="A26" s="66" t="s">
        <v>23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24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25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26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27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28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1" sqref="G11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49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96</v>
      </c>
      <c r="C3" s="57" t="s">
        <v>1</v>
      </c>
      <c r="D3" s="60">
        <v>100</v>
      </c>
      <c r="E3" s="63">
        <f>IF(C20&lt;=25%,D20,MIN(E20:F20))</f>
        <v>506.02</v>
      </c>
      <c r="F3" s="63">
        <f>MIN(H3:H17)</f>
        <v>332</v>
      </c>
      <c r="G3" s="4" t="s">
        <v>123</v>
      </c>
      <c r="H3" s="13">
        <v>368.56</v>
      </c>
      <c r="I3" s="29">
        <f>IF(H3="","",(IF($C$20&lt;25%,"N/A",IF(H3&lt;=($D$20+$A$20),H3,"Descartado"))))</f>
        <v>368.56</v>
      </c>
    </row>
    <row r="4" spans="1:9">
      <c r="A4" s="53"/>
      <c r="B4" s="55"/>
      <c r="C4" s="58"/>
      <c r="D4" s="61"/>
      <c r="E4" s="64"/>
      <c r="F4" s="64"/>
      <c r="G4" s="4" t="s">
        <v>164</v>
      </c>
      <c r="H4" s="13">
        <v>499</v>
      </c>
      <c r="I4" s="29">
        <f t="shared" ref="I4:I17" si="0">IF(H4="","",(IF($C$20&lt;25%,"N/A",IF(H4&lt;=($D$20+$A$20),H4,"Descartado"))))</f>
        <v>499</v>
      </c>
    </row>
    <row r="5" spans="1:9">
      <c r="A5" s="53"/>
      <c r="B5" s="55"/>
      <c r="C5" s="58"/>
      <c r="D5" s="61"/>
      <c r="E5" s="64"/>
      <c r="F5" s="64"/>
      <c r="G5" s="4" t="s">
        <v>165</v>
      </c>
      <c r="H5" s="13">
        <v>332</v>
      </c>
      <c r="I5" s="29">
        <f t="shared" si="0"/>
        <v>332</v>
      </c>
    </row>
    <row r="6" spans="1:9">
      <c r="A6" s="53"/>
      <c r="B6" s="55"/>
      <c r="C6" s="58"/>
      <c r="D6" s="61"/>
      <c r="E6" s="64"/>
      <c r="F6" s="64"/>
      <c r="G6" s="4" t="s">
        <v>166</v>
      </c>
      <c r="H6" s="13">
        <v>871.94</v>
      </c>
      <c r="I6" s="29" t="str">
        <f t="shared" si="0"/>
        <v>Descartado</v>
      </c>
    </row>
    <row r="7" spans="1:9">
      <c r="A7" s="53"/>
      <c r="B7" s="55"/>
      <c r="C7" s="58"/>
      <c r="D7" s="61"/>
      <c r="E7" s="64"/>
      <c r="F7" s="64"/>
      <c r="G7" s="4" t="s">
        <v>124</v>
      </c>
      <c r="H7" s="13">
        <v>699</v>
      </c>
      <c r="I7" s="29">
        <f t="shared" si="0"/>
        <v>699</v>
      </c>
    </row>
    <row r="8" spans="1:9">
      <c r="A8" s="53"/>
      <c r="B8" s="55"/>
      <c r="C8" s="58"/>
      <c r="D8" s="61"/>
      <c r="E8" s="64"/>
      <c r="F8" s="64"/>
      <c r="G8" s="4" t="s">
        <v>167</v>
      </c>
      <c r="H8" s="13">
        <v>631.54999999999995</v>
      </c>
      <c r="I8" s="29">
        <f t="shared" si="0"/>
        <v>631.54999999999995</v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32</v>
      </c>
      <c r="H19" s="73"/>
      <c r="I19" s="31"/>
    </row>
    <row r="20" spans="1:11">
      <c r="A20" s="19">
        <f>IF(B20&lt;2,"N/A",(STDEV(H3:H17)))</f>
        <v>206.78807474481363</v>
      </c>
      <c r="B20" s="19">
        <f>COUNT(H3:H17)</f>
        <v>6</v>
      </c>
      <c r="C20" s="20">
        <f>IF(B20&lt;2,"N/A",(A20/D20))</f>
        <v>0.36469916711312611</v>
      </c>
      <c r="D20" s="21">
        <f>ROUND(AVERAGE(H3:H17),2)</f>
        <v>567.01</v>
      </c>
      <c r="E20" s="22">
        <f>IFERROR(ROUND(IF(B20&lt;2,"N/A",(IF(C20&lt;=25%,"N/A",AVERAGE(I3:I17)))),2),"N/A")</f>
        <v>506.02</v>
      </c>
      <c r="F20" s="22">
        <f>ROUND(MEDIAN(H3:H17),2)</f>
        <v>565.28</v>
      </c>
      <c r="G20" s="23" t="str">
        <f>INDEX(G3:G17,MATCH(H20,H3:H17,0))</f>
        <v>HIPERFER</v>
      </c>
      <c r="H20" s="24">
        <f>MIN(H3:H17)</f>
        <v>332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35</v>
      </c>
      <c r="H22" s="26">
        <f>IF(C20&lt;=25%,D20,MIN(E20:F20))</f>
        <v>506.02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50602</v>
      </c>
    </row>
    <row r="24" spans="1:11">
      <c r="B24" s="37"/>
      <c r="C24" s="37"/>
      <c r="D24" s="31"/>
      <c r="E24" s="31"/>
    </row>
    <row r="26" spans="1:11">
      <c r="A26" s="66" t="s">
        <v>23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24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25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26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27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28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50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97</v>
      </c>
      <c r="C3" s="57" t="s">
        <v>1</v>
      </c>
      <c r="D3" s="60">
        <v>5</v>
      </c>
      <c r="E3" s="63">
        <f>IF(C20&lt;=25%,D20,MIN(E20:F20))</f>
        <v>2873.64</v>
      </c>
      <c r="F3" s="63">
        <f>MIN(H3:H17)</f>
        <v>2462.2399999999998</v>
      </c>
      <c r="G3" s="4" t="s">
        <v>168</v>
      </c>
      <c r="H3" s="13">
        <v>3101.4</v>
      </c>
      <c r="I3" s="29" t="str">
        <f>IF(H3="","",(IF($C$20&lt;25%,"N/A",IF(H3&lt;=($D$20+$A$20),H3,"Descartado"))))</f>
        <v>N/A</v>
      </c>
    </row>
    <row r="4" spans="1:9">
      <c r="A4" s="53"/>
      <c r="B4" s="55"/>
      <c r="C4" s="58"/>
      <c r="D4" s="61"/>
      <c r="E4" s="64"/>
      <c r="F4" s="64"/>
      <c r="G4" s="4" t="s">
        <v>124</v>
      </c>
      <c r="H4" s="13">
        <v>2548.3000000000002</v>
      </c>
      <c r="I4" s="29" t="str">
        <f t="shared" ref="I4:I17" si="0">IF(H4="","",(IF($C$20&lt;25%,"N/A",IF(H4&lt;=($D$20+$A$20),H4,"Descartado"))))</f>
        <v>N/A</v>
      </c>
    </row>
    <row r="5" spans="1:9">
      <c r="A5" s="53"/>
      <c r="B5" s="55"/>
      <c r="C5" s="58"/>
      <c r="D5" s="61"/>
      <c r="E5" s="64"/>
      <c r="F5" s="64"/>
      <c r="G5" s="4" t="s">
        <v>125</v>
      </c>
      <c r="H5" s="13">
        <v>2462.2399999999998</v>
      </c>
      <c r="I5" s="29" t="str">
        <f t="shared" si="0"/>
        <v>N/A</v>
      </c>
    </row>
    <row r="6" spans="1:9">
      <c r="A6" s="53"/>
      <c r="B6" s="55"/>
      <c r="C6" s="58"/>
      <c r="D6" s="61"/>
      <c r="E6" s="64"/>
      <c r="F6" s="64"/>
      <c r="G6" s="4" t="s">
        <v>169</v>
      </c>
      <c r="H6" s="13">
        <v>3064.9</v>
      </c>
      <c r="I6" s="29" t="str">
        <f t="shared" si="0"/>
        <v>N/A</v>
      </c>
    </row>
    <row r="7" spans="1:9">
      <c r="A7" s="53"/>
      <c r="B7" s="55"/>
      <c r="C7" s="58"/>
      <c r="D7" s="61"/>
      <c r="E7" s="64"/>
      <c r="F7" s="64"/>
      <c r="G7" s="4" t="s">
        <v>170</v>
      </c>
      <c r="H7" s="13">
        <v>3446</v>
      </c>
      <c r="I7" s="29" t="str">
        <f t="shared" si="0"/>
        <v>N/A</v>
      </c>
    </row>
    <row r="8" spans="1:9">
      <c r="A8" s="53"/>
      <c r="B8" s="55"/>
      <c r="C8" s="58"/>
      <c r="D8" s="61"/>
      <c r="E8" s="64"/>
      <c r="F8" s="64"/>
      <c r="G8" s="4" t="s">
        <v>123</v>
      </c>
      <c r="H8" s="13">
        <v>2619</v>
      </c>
      <c r="I8" s="29" t="str">
        <f t="shared" si="0"/>
        <v>N/A</v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32</v>
      </c>
      <c r="H19" s="73"/>
      <c r="I19" s="31"/>
    </row>
    <row r="20" spans="1:11">
      <c r="A20" s="19">
        <f>IF(B20&lt;2,"N/A",(STDEV(H3:H17)))</f>
        <v>388.84150498628378</v>
      </c>
      <c r="B20" s="19">
        <f>COUNT(H3:H17)</f>
        <v>6</v>
      </c>
      <c r="C20" s="20">
        <f>IF(B20&lt;2,"N/A",(A20/D20))</f>
        <v>0.13531322816577018</v>
      </c>
      <c r="D20" s="21">
        <f>ROUND(AVERAGE(H3:H17),2)</f>
        <v>2873.64</v>
      </c>
      <c r="E20" s="22" t="str">
        <f>IFERROR(ROUND(IF(B20&lt;2,"N/A",(IF(C20&lt;=25%,"N/A",AVERAGE(I3:I17)))),2),"N/A")</f>
        <v>N/A</v>
      </c>
      <c r="F20" s="22">
        <f>ROUND(MEDIAN(H3:H17),2)</f>
        <v>2841.95</v>
      </c>
      <c r="G20" s="23" t="str">
        <f>INDEX(G3:G17,MATCH(H20,H3:H17,0))</f>
        <v>CARREFOUR</v>
      </c>
      <c r="H20" s="24">
        <f>MIN(H3:H17)</f>
        <v>2462.2399999999998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35</v>
      </c>
      <c r="H22" s="26">
        <f>IF(C20&lt;=25%,D20,MIN(E20:F20))</f>
        <v>2873.64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14368.199999999999</v>
      </c>
    </row>
    <row r="24" spans="1:11">
      <c r="B24" s="37"/>
      <c r="C24" s="37"/>
      <c r="D24" s="31"/>
      <c r="E24" s="31"/>
    </row>
    <row r="26" spans="1:11">
      <c r="A26" s="66" t="s">
        <v>23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24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25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26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27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28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9" sqref="G9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51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98</v>
      </c>
      <c r="C3" s="57" t="s">
        <v>1</v>
      </c>
      <c r="D3" s="60">
        <v>2</v>
      </c>
      <c r="E3" s="63">
        <f>IF(C20&lt;=25%,D20,MIN(E20:F20))</f>
        <v>2693.42</v>
      </c>
      <c r="F3" s="63">
        <f>MIN(H3:H17)</f>
        <v>2521.0300000000002</v>
      </c>
      <c r="G3" s="4" t="s">
        <v>127</v>
      </c>
      <c r="H3" s="13">
        <v>2789.07</v>
      </c>
      <c r="I3" s="29" t="str">
        <f>IF(H3="","",(IF($C$20&lt;25%,"N/A",IF(H3&lt;=($D$20+$A$20),H3,"Descartado"))))</f>
        <v>N/A</v>
      </c>
    </row>
    <row r="4" spans="1:9">
      <c r="A4" s="53"/>
      <c r="B4" s="55"/>
      <c r="C4" s="58"/>
      <c r="D4" s="61"/>
      <c r="E4" s="64"/>
      <c r="F4" s="64"/>
      <c r="G4" s="4" t="s">
        <v>128</v>
      </c>
      <c r="H4" s="13">
        <v>2521.0300000000002</v>
      </c>
      <c r="I4" s="29" t="str">
        <f t="shared" ref="I4:I17" si="0">IF(H4="","",(IF($C$20&lt;25%,"N/A",IF(H4&lt;=($D$20+$A$20),H4,"Descartado"))))</f>
        <v>N/A</v>
      </c>
    </row>
    <row r="5" spans="1:9">
      <c r="A5" s="53"/>
      <c r="B5" s="55"/>
      <c r="C5" s="58"/>
      <c r="D5" s="61"/>
      <c r="E5" s="64"/>
      <c r="F5" s="64"/>
      <c r="G5" s="4" t="s">
        <v>145</v>
      </c>
      <c r="H5" s="13">
        <v>2949</v>
      </c>
      <c r="I5" s="29" t="str">
        <f t="shared" si="0"/>
        <v>N/A</v>
      </c>
    </row>
    <row r="6" spans="1:9">
      <c r="A6" s="53"/>
      <c r="B6" s="55"/>
      <c r="C6" s="58"/>
      <c r="D6" s="61"/>
      <c r="E6" s="64"/>
      <c r="F6" s="64"/>
      <c r="G6" s="4" t="s">
        <v>123</v>
      </c>
      <c r="H6" s="13">
        <v>2619</v>
      </c>
      <c r="I6" s="29" t="str">
        <f t="shared" si="0"/>
        <v>N/A</v>
      </c>
    </row>
    <row r="7" spans="1:9">
      <c r="A7" s="53"/>
      <c r="B7" s="55"/>
      <c r="C7" s="58"/>
      <c r="D7" s="61"/>
      <c r="E7" s="64"/>
      <c r="F7" s="64"/>
      <c r="G7" s="4" t="s">
        <v>154</v>
      </c>
      <c r="H7" s="13">
        <v>2589</v>
      </c>
      <c r="I7" s="29" t="str">
        <f t="shared" si="0"/>
        <v>N/A</v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32</v>
      </c>
      <c r="H19" s="73"/>
      <c r="I19" s="31"/>
    </row>
    <row r="20" spans="1:11">
      <c r="A20" s="19">
        <f>IF(B20&lt;2,"N/A",(STDEV(H3:H17)))</f>
        <v>173.65932439693523</v>
      </c>
      <c r="B20" s="19">
        <f>COUNT(H3:H17)</f>
        <v>5</v>
      </c>
      <c r="C20" s="20">
        <f>IF(B20&lt;2,"N/A",(A20/D20))</f>
        <v>6.4475397226179065E-2</v>
      </c>
      <c r="D20" s="21">
        <f>ROUND(AVERAGE(H3:H17),2)</f>
        <v>2693.42</v>
      </c>
      <c r="E20" s="22" t="str">
        <f>IFERROR(ROUND(IF(B20&lt;2,"N/A",(IF(C20&lt;=25%,"N/A",AVERAGE(I3:I17)))),2),"N/A")</f>
        <v>N/A</v>
      </c>
      <c r="F20" s="22">
        <f>ROUND(MEDIAN(H3:H17),2)</f>
        <v>2619</v>
      </c>
      <c r="G20" s="23" t="str">
        <f>INDEX(G3:G17,MATCH(H20,H3:H17,0))</f>
        <v>CASAS BAHIA</v>
      </c>
      <c r="H20" s="24">
        <f>MIN(H3:H17)</f>
        <v>2521.0300000000002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35</v>
      </c>
      <c r="H22" s="26">
        <f>IF(C20&lt;=25%,D20,MIN(E20:F20))</f>
        <v>2693.42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5386.84</v>
      </c>
    </row>
    <row r="24" spans="1:11">
      <c r="B24" s="37"/>
      <c r="C24" s="37"/>
      <c r="D24" s="31"/>
      <c r="E24" s="31"/>
    </row>
    <row r="26" spans="1:11">
      <c r="A26" s="66" t="s">
        <v>23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24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25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26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27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28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7" sqref="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52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99</v>
      </c>
      <c r="C3" s="57" t="s">
        <v>1</v>
      </c>
      <c r="D3" s="60">
        <v>3</v>
      </c>
      <c r="E3" s="63">
        <f>IF(C20&lt;=25%,D20,MIN(E20:F20))</f>
        <v>2795.47</v>
      </c>
      <c r="F3" s="63">
        <f>MIN(H3:H17)</f>
        <v>2609.1</v>
      </c>
      <c r="G3" s="4" t="s">
        <v>171</v>
      </c>
      <c r="H3" s="13">
        <v>2611.5500000000002</v>
      </c>
      <c r="I3" s="29" t="str">
        <f>IF(H3="","",(IF($C$20&lt;25%,"N/A",IF(H3&lt;=($D$20+$A$20),H3,"Descartado"))))</f>
        <v>N/A</v>
      </c>
    </row>
    <row r="4" spans="1:9">
      <c r="A4" s="53"/>
      <c r="B4" s="55"/>
      <c r="C4" s="58"/>
      <c r="D4" s="61"/>
      <c r="E4" s="64"/>
      <c r="F4" s="64"/>
      <c r="G4" s="4" t="s">
        <v>154</v>
      </c>
      <c r="H4" s="13">
        <v>3289.5</v>
      </c>
      <c r="I4" s="29" t="str">
        <f t="shared" ref="I4:I17" si="0">IF(H4="","",(IF($C$20&lt;25%,"N/A",IF(H4&lt;=($D$20+$A$20),H4,"Descartado"))))</f>
        <v>N/A</v>
      </c>
    </row>
    <row r="5" spans="1:9">
      <c r="A5" s="53"/>
      <c r="B5" s="55"/>
      <c r="C5" s="58"/>
      <c r="D5" s="61"/>
      <c r="E5" s="64"/>
      <c r="F5" s="64"/>
      <c r="G5" s="4" t="s">
        <v>127</v>
      </c>
      <c r="H5" s="13">
        <v>2788.2</v>
      </c>
      <c r="I5" s="29" t="str">
        <f t="shared" si="0"/>
        <v>N/A</v>
      </c>
    </row>
    <row r="6" spans="1:9">
      <c r="A6" s="53"/>
      <c r="B6" s="55"/>
      <c r="C6" s="58"/>
      <c r="D6" s="61"/>
      <c r="E6" s="64"/>
      <c r="F6" s="64"/>
      <c r="G6" s="4" t="s">
        <v>170</v>
      </c>
      <c r="H6" s="13">
        <v>2609.1</v>
      </c>
      <c r="I6" s="29" t="str">
        <f t="shared" si="0"/>
        <v>N/A</v>
      </c>
    </row>
    <row r="7" spans="1:9">
      <c r="A7" s="53"/>
      <c r="B7" s="55"/>
      <c r="C7" s="58"/>
      <c r="D7" s="61"/>
      <c r="E7" s="64"/>
      <c r="F7" s="64"/>
      <c r="G7" s="4" t="s">
        <v>172</v>
      </c>
      <c r="H7" s="13">
        <v>2679</v>
      </c>
      <c r="I7" s="29" t="str">
        <f t="shared" si="0"/>
        <v>N/A</v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32</v>
      </c>
      <c r="H19" s="73"/>
      <c r="I19" s="31"/>
    </row>
    <row r="20" spans="1:11">
      <c r="A20" s="19">
        <f>IF(B20&lt;2,"N/A",(STDEV(H3:H17)))</f>
        <v>285.58890822299099</v>
      </c>
      <c r="B20" s="19">
        <f>COUNT(H3:H17)</f>
        <v>5</v>
      </c>
      <c r="C20" s="20">
        <f>IF(B20&lt;2,"N/A",(A20/D20))</f>
        <v>0.10216132107409166</v>
      </c>
      <c r="D20" s="21">
        <f>ROUND(AVERAGE(H3:H17),2)</f>
        <v>2795.47</v>
      </c>
      <c r="E20" s="22" t="str">
        <f>IFERROR(ROUND(IF(B20&lt;2,"N/A",(IF(C20&lt;=25%,"N/A",AVERAGE(I3:I17)))),2),"N/A")</f>
        <v>N/A</v>
      </c>
      <c r="F20" s="22">
        <f>ROUND(MEDIAN(H3:H17),2)</f>
        <v>2679</v>
      </c>
      <c r="G20" s="23" t="str">
        <f>INDEX(G3:G17,MATCH(H20,H3:H17,0))</f>
        <v>PONTO FRIO</v>
      </c>
      <c r="H20" s="24">
        <f>MIN(H3:H17)</f>
        <v>2609.1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35</v>
      </c>
      <c r="H22" s="26">
        <f>IF(C20&lt;=25%,D20,MIN(E20:F20))</f>
        <v>2795.47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8386.41</v>
      </c>
    </row>
    <row r="24" spans="1:11">
      <c r="B24" s="37"/>
      <c r="C24" s="37"/>
      <c r="D24" s="31"/>
      <c r="E24" s="31"/>
    </row>
    <row r="26" spans="1:11">
      <c r="A26" s="66" t="s">
        <v>23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24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25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26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27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28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53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100</v>
      </c>
      <c r="C3" s="57" t="s">
        <v>1</v>
      </c>
      <c r="D3" s="60">
        <v>3</v>
      </c>
      <c r="E3" s="63">
        <f>IF(C20&lt;=25%,D20,MIN(E20:F20))</f>
        <v>3120.55</v>
      </c>
      <c r="F3" s="63">
        <f>MIN(H3:H17)</f>
        <v>2611.5500000000002</v>
      </c>
      <c r="G3" s="4" t="s">
        <v>123</v>
      </c>
      <c r="H3" s="13">
        <v>2816.1</v>
      </c>
      <c r="I3" s="29" t="str">
        <f>IF(H3="","",(IF($C$20&lt;25%,"N/A",IF(H3&lt;=($D$20+$A$20),H3,"Descartado"))))</f>
        <v>N/A</v>
      </c>
    </row>
    <row r="4" spans="1:9">
      <c r="A4" s="53"/>
      <c r="B4" s="55"/>
      <c r="C4" s="58"/>
      <c r="D4" s="61"/>
      <c r="E4" s="64"/>
      <c r="F4" s="64"/>
      <c r="G4" s="4" t="s">
        <v>170</v>
      </c>
      <c r="H4" s="13">
        <v>3476.05</v>
      </c>
      <c r="I4" s="29" t="str">
        <f t="shared" ref="I4:I17" si="0">IF(H4="","",(IF($C$20&lt;25%,"N/A",IF(H4&lt;=($D$20+$A$20),H4,"Descartado"))))</f>
        <v>N/A</v>
      </c>
    </row>
    <row r="5" spans="1:9">
      <c r="A5" s="53"/>
      <c r="B5" s="55"/>
      <c r="C5" s="58"/>
      <c r="D5" s="61"/>
      <c r="E5" s="64"/>
      <c r="F5" s="64"/>
      <c r="G5" s="4" t="s">
        <v>171</v>
      </c>
      <c r="H5" s="13">
        <v>2611.5500000000002</v>
      </c>
      <c r="I5" s="29" t="str">
        <f t="shared" si="0"/>
        <v>N/A</v>
      </c>
    </row>
    <row r="6" spans="1:9">
      <c r="A6" s="53"/>
      <c r="B6" s="55"/>
      <c r="C6" s="58"/>
      <c r="D6" s="61"/>
      <c r="E6" s="64"/>
      <c r="F6" s="64"/>
      <c r="G6" s="4" t="s">
        <v>145</v>
      </c>
      <c r="H6" s="13">
        <v>3499</v>
      </c>
      <c r="I6" s="29" t="str">
        <f t="shared" si="0"/>
        <v>N/A</v>
      </c>
    </row>
    <row r="7" spans="1:9">
      <c r="A7" s="53"/>
      <c r="B7" s="55"/>
      <c r="C7" s="58"/>
      <c r="D7" s="61"/>
      <c r="E7" s="64"/>
      <c r="F7" s="64"/>
      <c r="G7" s="4" t="s">
        <v>128</v>
      </c>
      <c r="H7" s="13">
        <v>3200.03</v>
      </c>
      <c r="I7" s="29" t="str">
        <f t="shared" si="0"/>
        <v>N/A</v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32</v>
      </c>
      <c r="H19" s="73"/>
      <c r="I19" s="31"/>
    </row>
    <row r="20" spans="1:11">
      <c r="A20" s="19">
        <f>IF(B20&lt;2,"N/A",(STDEV(H3:H17)))</f>
        <v>396.13524373627547</v>
      </c>
      <c r="B20" s="19">
        <f>COUNT(H3:H17)</f>
        <v>5</v>
      </c>
      <c r="C20" s="20">
        <f>IF(B20&lt;2,"N/A",(A20/D20))</f>
        <v>0.12694404631756434</v>
      </c>
      <c r="D20" s="21">
        <f>ROUND(AVERAGE(H3:H17),2)</f>
        <v>3120.55</v>
      </c>
      <c r="E20" s="22" t="str">
        <f>IFERROR(ROUND(IF(B20&lt;2,"N/A",(IF(C20&lt;=25%,"N/A",AVERAGE(I3:I17)))),2),"N/A")</f>
        <v>N/A</v>
      </c>
      <c r="F20" s="22">
        <f>ROUND(MEDIAN(H3:H17),2)</f>
        <v>3200.03</v>
      </c>
      <c r="G20" s="23" t="str">
        <f>INDEX(G3:G17,MATCH(H20,H3:H17,0))</f>
        <v>CONSUL</v>
      </c>
      <c r="H20" s="24">
        <f>MIN(H3:H17)</f>
        <v>2611.5500000000002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35</v>
      </c>
      <c r="H22" s="26">
        <f>IF(C20&lt;=25%,D20,MIN(E20:F20))</f>
        <v>3120.55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9361.6500000000015</v>
      </c>
    </row>
    <row r="24" spans="1:11">
      <c r="B24" s="37"/>
      <c r="C24" s="37"/>
      <c r="D24" s="31"/>
      <c r="E24" s="31"/>
    </row>
    <row r="26" spans="1:11">
      <c r="A26" s="66" t="s">
        <v>23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24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25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26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27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28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36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83</v>
      </c>
      <c r="C3" s="57" t="s">
        <v>1</v>
      </c>
      <c r="D3" s="60">
        <v>28</v>
      </c>
      <c r="E3" s="63">
        <f>IF(C20&lt;=25%,D20,MIN(E20:F20))</f>
        <v>2590.6</v>
      </c>
      <c r="F3" s="63">
        <f>MIN(H3:H17)</f>
        <v>2184.0500000000002</v>
      </c>
      <c r="G3" s="4" t="s">
        <v>128</v>
      </c>
      <c r="H3" s="13">
        <v>2184.0500000000002</v>
      </c>
      <c r="I3" s="29" t="str">
        <f>IF(H3="","",(IF($C$20&lt;25%,"N/A",IF(H3&lt;=($D$20+$A$20),H3,"Descartado"))))</f>
        <v>N/A</v>
      </c>
    </row>
    <row r="4" spans="1:9">
      <c r="A4" s="53"/>
      <c r="B4" s="55"/>
      <c r="C4" s="58"/>
      <c r="D4" s="61"/>
      <c r="E4" s="64"/>
      <c r="F4" s="64"/>
      <c r="G4" s="4" t="s">
        <v>129</v>
      </c>
      <c r="H4" s="13">
        <v>2184.0500000000002</v>
      </c>
      <c r="I4" s="29" t="str">
        <f t="shared" ref="I4:I17" si="0">IF(H4="","",(IF($C$20&lt;25%,"N/A",IF(H4&lt;=($D$20+$A$20),H4,"Descartado"))))</f>
        <v>N/A</v>
      </c>
    </row>
    <row r="5" spans="1:9">
      <c r="A5" s="53"/>
      <c r="B5" s="55"/>
      <c r="C5" s="58"/>
      <c r="D5" s="61"/>
      <c r="E5" s="64"/>
      <c r="F5" s="64"/>
      <c r="G5" s="4" t="s">
        <v>127</v>
      </c>
      <c r="H5" s="13">
        <v>2537.06</v>
      </c>
      <c r="I5" s="29" t="str">
        <f t="shared" si="0"/>
        <v>N/A</v>
      </c>
    </row>
    <row r="6" spans="1:9">
      <c r="A6" s="53"/>
      <c r="B6" s="55"/>
      <c r="C6" s="58"/>
      <c r="D6" s="61"/>
      <c r="E6" s="64"/>
      <c r="F6" s="64"/>
      <c r="G6" s="4" t="s">
        <v>126</v>
      </c>
      <c r="H6" s="13">
        <v>3418.86</v>
      </c>
      <c r="I6" s="29" t="str">
        <f t="shared" si="0"/>
        <v>N/A</v>
      </c>
    </row>
    <row r="7" spans="1:9">
      <c r="A7" s="53"/>
      <c r="B7" s="55"/>
      <c r="C7" s="58"/>
      <c r="D7" s="61"/>
      <c r="E7" s="64"/>
      <c r="F7" s="64"/>
      <c r="G7" s="4" t="s">
        <v>123</v>
      </c>
      <c r="H7" s="13">
        <v>2629</v>
      </c>
      <c r="I7" s="29" t="str">
        <f t="shared" si="0"/>
        <v>N/A</v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32</v>
      </c>
      <c r="H19" s="73"/>
      <c r="I19" s="31"/>
    </row>
    <row r="20" spans="1:11">
      <c r="A20" s="19">
        <f>IF(B20&lt;2,"N/A",(STDEV(H3:H17)))</f>
        <v>505.20330663011379</v>
      </c>
      <c r="B20" s="19">
        <f>COUNT(H3:H17)</f>
        <v>5</v>
      </c>
      <c r="C20" s="20">
        <f>IF(B20&lt;2,"N/A",(A20/D20))</f>
        <v>0.19501401475724303</v>
      </c>
      <c r="D20" s="21">
        <f>ROUND(AVERAGE(H3:H17),2)</f>
        <v>2590.6</v>
      </c>
      <c r="E20" s="22" t="str">
        <f>IFERROR(ROUND(IF(B20&lt;2,"N/A",(IF(C20&lt;=25%,"N/A",AVERAGE(I3:I17)))),2),"N/A")</f>
        <v>N/A</v>
      </c>
      <c r="F20" s="22">
        <f>ROUND(MEDIAN(H3:H17),2)</f>
        <v>2537.06</v>
      </c>
      <c r="G20" s="23" t="str">
        <f>INDEX(G3:G17,MATCH(H20,H3:H17,0))</f>
        <v>CASAS BAHIA</v>
      </c>
      <c r="H20" s="24">
        <f>MIN(H3:H17)</f>
        <v>2184.0500000000002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35</v>
      </c>
      <c r="H22" s="26">
        <f>IF(C20&lt;=25%,D20,MIN(E20:F20))</f>
        <v>2590.6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72536.800000000003</v>
      </c>
    </row>
    <row r="24" spans="1:11">
      <c r="B24" s="37"/>
      <c r="C24" s="37"/>
      <c r="D24" s="31"/>
      <c r="E24" s="31"/>
    </row>
    <row r="26" spans="1:11">
      <c r="A26" s="66" t="s">
        <v>23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24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25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26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27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28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5" sqref="G5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54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101</v>
      </c>
      <c r="C3" s="57" t="s">
        <v>1</v>
      </c>
      <c r="D3" s="60">
        <v>40</v>
      </c>
      <c r="E3" s="63">
        <f>IF(C20&lt;=25%,D20,MIN(E20:F20))</f>
        <v>1633.46</v>
      </c>
      <c r="F3" s="63">
        <f>MIN(H3:H17)</f>
        <v>1597.9</v>
      </c>
      <c r="G3" s="4" t="s">
        <v>173</v>
      </c>
      <c r="H3" s="13">
        <v>1597.9</v>
      </c>
      <c r="I3" s="29" t="str">
        <f>IF(H3="","",(IF($C$20&lt;25%,"N/A",IF(H3&lt;=($D$20+$A$20),H3,"Descartado"))))</f>
        <v>N/A</v>
      </c>
    </row>
    <row r="4" spans="1:9">
      <c r="A4" s="53"/>
      <c r="B4" s="55"/>
      <c r="C4" s="58"/>
      <c r="D4" s="61"/>
      <c r="E4" s="64"/>
      <c r="F4" s="64"/>
      <c r="G4" s="4" t="s">
        <v>126</v>
      </c>
      <c r="H4" s="13">
        <v>1669.01</v>
      </c>
      <c r="I4" s="29" t="str">
        <f t="shared" ref="I4:I17" si="0">IF(H4="","",(IF($C$20&lt;25%,"N/A",IF(H4&lt;=($D$20+$A$20),H4,"Descartado"))))</f>
        <v>N/A</v>
      </c>
    </row>
    <row r="5" spans="1:9">
      <c r="A5" s="53"/>
      <c r="B5" s="55"/>
      <c r="C5" s="58"/>
      <c r="D5" s="61"/>
      <c r="E5" s="64"/>
      <c r="F5" s="64"/>
      <c r="G5" s="4"/>
      <c r="H5" s="13"/>
      <c r="I5" s="29" t="str">
        <f t="shared" si="0"/>
        <v/>
      </c>
    </row>
    <row r="6" spans="1:9">
      <c r="A6" s="53"/>
      <c r="B6" s="55"/>
      <c r="C6" s="58"/>
      <c r="D6" s="61"/>
      <c r="E6" s="64"/>
      <c r="F6" s="64"/>
      <c r="G6" s="4"/>
      <c r="H6" s="13"/>
      <c r="I6" s="29" t="str">
        <f t="shared" si="0"/>
        <v/>
      </c>
    </row>
    <row r="7" spans="1:9">
      <c r="A7" s="53"/>
      <c r="B7" s="55"/>
      <c r="C7" s="58"/>
      <c r="D7" s="61"/>
      <c r="E7" s="64"/>
      <c r="F7" s="64"/>
      <c r="G7" s="4"/>
      <c r="H7" s="13"/>
      <c r="I7" s="29" t="str">
        <f t="shared" si="0"/>
        <v/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32</v>
      </c>
      <c r="H19" s="73"/>
      <c r="I19" s="31"/>
    </row>
    <row r="20" spans="1:11">
      <c r="A20" s="19">
        <f>IF(B20&lt;2,"N/A",(STDEV(H3:H17)))</f>
        <v>50.282363210175326</v>
      </c>
      <c r="B20" s="19">
        <f>COUNT(H3:H17)</f>
        <v>2</v>
      </c>
      <c r="C20" s="20">
        <f>IF(B20&lt;2,"N/A",(A20/D20))</f>
        <v>3.0782733100397516E-2</v>
      </c>
      <c r="D20" s="21">
        <f>ROUND(AVERAGE(H3:H17),2)</f>
        <v>1633.46</v>
      </c>
      <c r="E20" s="22" t="str">
        <f>IFERROR(ROUND(IF(B20&lt;2,"N/A",(IF(C20&lt;=25%,"N/A",AVERAGE(I3:I17)))),2),"N/A")</f>
        <v>N/A</v>
      </c>
      <c r="F20" s="22">
        <f>ROUND(MEDIAN(H3:H17),2)</f>
        <v>1633.46</v>
      </c>
      <c r="G20" s="23" t="str">
        <f>INDEX(G3:G17,MATCH(H20,H3:H17,0))</f>
        <v>FERPAM</v>
      </c>
      <c r="H20" s="24">
        <f>MIN(H3:H17)</f>
        <v>1597.9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35</v>
      </c>
      <c r="H22" s="26">
        <f>IF(C20&lt;=25%,D20,MIN(E20:F20))</f>
        <v>1633.46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65338.400000000001</v>
      </c>
    </row>
    <row r="24" spans="1:11">
      <c r="B24" s="37"/>
      <c r="C24" s="37"/>
      <c r="D24" s="31"/>
      <c r="E24" s="31"/>
    </row>
    <row r="26" spans="1:11">
      <c r="A26" s="66" t="s">
        <v>23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24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25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26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27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28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9" sqref="G9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55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102</v>
      </c>
      <c r="C3" s="57" t="s">
        <v>1</v>
      </c>
      <c r="D3" s="60">
        <v>40</v>
      </c>
      <c r="E3" s="63">
        <f>IF(C20&lt;=25%,D20,MIN(E20:F20))</f>
        <v>1214.08</v>
      </c>
      <c r="F3" s="63">
        <f>MIN(H3:H17)</f>
        <v>998</v>
      </c>
      <c r="G3" s="4" t="s">
        <v>173</v>
      </c>
      <c r="H3" s="13">
        <v>1597.9</v>
      </c>
      <c r="I3" s="29" t="str">
        <f>IF(H3="","",(IF($C$20&lt;25%,"N/A",IF(H3&lt;=($D$20+$A$20),H3,"Descartado"))))</f>
        <v>N/A</v>
      </c>
    </row>
    <row r="4" spans="1:9">
      <c r="A4" s="53"/>
      <c r="B4" s="55"/>
      <c r="C4" s="58"/>
      <c r="D4" s="61"/>
      <c r="E4" s="64"/>
      <c r="F4" s="64"/>
      <c r="G4" s="4" t="s">
        <v>174</v>
      </c>
      <c r="H4" s="13">
        <v>1059.9000000000001</v>
      </c>
      <c r="I4" s="29" t="str">
        <f t="shared" ref="I4:I17" si="0">IF(H4="","",(IF($C$20&lt;25%,"N/A",IF(H4&lt;=($D$20+$A$20),H4,"Descartado"))))</f>
        <v>N/A</v>
      </c>
    </row>
    <row r="5" spans="1:9">
      <c r="A5" s="53"/>
      <c r="B5" s="55"/>
      <c r="C5" s="58"/>
      <c r="D5" s="61"/>
      <c r="E5" s="64"/>
      <c r="F5" s="64"/>
      <c r="G5" s="4" t="s">
        <v>138</v>
      </c>
      <c r="H5" s="13">
        <v>1210.03</v>
      </c>
      <c r="I5" s="29" t="str">
        <f t="shared" si="0"/>
        <v>N/A</v>
      </c>
    </row>
    <row r="6" spans="1:9">
      <c r="A6" s="53"/>
      <c r="B6" s="55"/>
      <c r="C6" s="58"/>
      <c r="D6" s="61"/>
      <c r="E6" s="64"/>
      <c r="F6" s="64"/>
      <c r="G6" s="4" t="s">
        <v>137</v>
      </c>
      <c r="H6" s="13">
        <v>998</v>
      </c>
      <c r="I6" s="29" t="str">
        <f t="shared" si="0"/>
        <v>N/A</v>
      </c>
    </row>
    <row r="7" spans="1:9">
      <c r="A7" s="53"/>
      <c r="B7" s="55"/>
      <c r="C7" s="58"/>
      <c r="D7" s="61"/>
      <c r="E7" s="64"/>
      <c r="F7" s="64"/>
      <c r="G7" s="4" t="s">
        <v>175</v>
      </c>
      <c r="H7" s="13">
        <v>1288.1600000000001</v>
      </c>
      <c r="I7" s="29" t="str">
        <f t="shared" si="0"/>
        <v>N/A</v>
      </c>
    </row>
    <row r="8" spans="1:9">
      <c r="A8" s="53"/>
      <c r="B8" s="55"/>
      <c r="C8" s="58"/>
      <c r="D8" s="61"/>
      <c r="E8" s="64"/>
      <c r="F8" s="64"/>
      <c r="G8" s="4" t="s">
        <v>176</v>
      </c>
      <c r="H8" s="13">
        <v>1130.49</v>
      </c>
      <c r="I8" s="29" t="str">
        <f t="shared" si="0"/>
        <v>N/A</v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32</v>
      </c>
      <c r="H19" s="73"/>
      <c r="I19" s="31"/>
    </row>
    <row r="20" spans="1:11">
      <c r="A20" s="19">
        <f>IF(B20&lt;2,"N/A",(STDEV(H3:H17)))</f>
        <v>214.60259467210565</v>
      </c>
      <c r="B20" s="19">
        <f>COUNT(H3:H17)</f>
        <v>6</v>
      </c>
      <c r="C20" s="20">
        <f>IF(B20&lt;2,"N/A",(A20/D20))</f>
        <v>0.17676149403013447</v>
      </c>
      <c r="D20" s="21">
        <f>ROUND(AVERAGE(H3:H17),2)</f>
        <v>1214.08</v>
      </c>
      <c r="E20" s="22" t="str">
        <f>IFERROR(ROUND(IF(B20&lt;2,"N/A",(IF(C20&lt;=25%,"N/A",AVERAGE(I3:I17)))),2),"N/A")</f>
        <v>N/A</v>
      </c>
      <c r="F20" s="22">
        <f>ROUND(MEDIAN(H3:H17),2)</f>
        <v>1170.26</v>
      </c>
      <c r="G20" s="23" t="str">
        <f>INDEX(G3:G17,MATCH(H20,H3:H17,0))</f>
        <v>DUTRA MÁQUINAS</v>
      </c>
      <c r="H20" s="24">
        <f>MIN(H3:H17)</f>
        <v>998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35</v>
      </c>
      <c r="H22" s="26">
        <f>IF(C20&lt;=25%,D20,MIN(E20:F20))</f>
        <v>1214.08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48563.199999999997</v>
      </c>
    </row>
    <row r="24" spans="1:11">
      <c r="B24" s="37"/>
      <c r="C24" s="37"/>
      <c r="D24" s="31"/>
      <c r="E24" s="31"/>
    </row>
    <row r="26" spans="1:11">
      <c r="A26" s="66" t="s">
        <v>23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24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25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26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27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28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0" sqref="G10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56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103</v>
      </c>
      <c r="C3" s="57" t="s">
        <v>1</v>
      </c>
      <c r="D3" s="60">
        <v>25</v>
      </c>
      <c r="E3" s="63">
        <f>IF(C20&lt;=25%,D20,MIN(E20:F20))</f>
        <v>2220.91</v>
      </c>
      <c r="F3" s="63">
        <f>MIN(H3:H17)</f>
        <v>2065.5</v>
      </c>
      <c r="G3" s="4" t="s">
        <v>177</v>
      </c>
      <c r="H3" s="13">
        <v>2065.5</v>
      </c>
      <c r="I3" s="29" t="str">
        <f>IF(H3="","",(IF($C$20&lt;25%,"N/A",IF(H3&lt;=($D$20+$A$20),H3,"Descartado"))))</f>
        <v>N/A</v>
      </c>
    </row>
    <row r="4" spans="1:9">
      <c r="A4" s="53"/>
      <c r="B4" s="55"/>
      <c r="C4" s="58"/>
      <c r="D4" s="61"/>
      <c r="E4" s="64"/>
      <c r="F4" s="64"/>
      <c r="G4" s="4" t="s">
        <v>178</v>
      </c>
      <c r="H4" s="13">
        <v>2339.9899999999998</v>
      </c>
      <c r="I4" s="29" t="str">
        <f t="shared" ref="I4:I17" si="0">IF(H4="","",(IF($C$20&lt;25%,"N/A",IF(H4&lt;=($D$20+$A$20),H4,"Descartado"))))</f>
        <v>N/A</v>
      </c>
    </row>
    <row r="5" spans="1:9">
      <c r="A5" s="53"/>
      <c r="B5" s="55"/>
      <c r="C5" s="58"/>
      <c r="D5" s="61"/>
      <c r="E5" s="64"/>
      <c r="F5" s="64"/>
      <c r="G5" s="4" t="s">
        <v>179</v>
      </c>
      <c r="H5" s="13">
        <v>2272.4299999999998</v>
      </c>
      <c r="I5" s="29" t="str">
        <f t="shared" si="0"/>
        <v>N/A</v>
      </c>
    </row>
    <row r="6" spans="1:9">
      <c r="A6" s="53"/>
      <c r="B6" s="55"/>
      <c r="C6" s="58"/>
      <c r="D6" s="61"/>
      <c r="E6" s="64"/>
      <c r="F6" s="64"/>
      <c r="G6" s="4" t="s">
        <v>126</v>
      </c>
      <c r="H6" s="13">
        <v>2190</v>
      </c>
      <c r="I6" s="29" t="str">
        <f t="shared" si="0"/>
        <v>N/A</v>
      </c>
    </row>
    <row r="7" spans="1:9">
      <c r="A7" s="53"/>
      <c r="B7" s="55"/>
      <c r="C7" s="58"/>
      <c r="D7" s="61"/>
      <c r="E7" s="64"/>
      <c r="F7" s="64"/>
      <c r="G7" s="4" t="s">
        <v>180</v>
      </c>
      <c r="H7" s="13">
        <v>2236.64</v>
      </c>
      <c r="I7" s="29" t="str">
        <f t="shared" si="0"/>
        <v>N/A</v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32</v>
      </c>
      <c r="H19" s="73"/>
      <c r="I19" s="31"/>
    </row>
    <row r="20" spans="1:11">
      <c r="A20" s="19">
        <f>IF(B20&lt;2,"N/A",(STDEV(H3:H17)))</f>
        <v>102.70039663993505</v>
      </c>
      <c r="B20" s="19">
        <f>COUNT(H3:H17)</f>
        <v>5</v>
      </c>
      <c r="C20" s="20">
        <f>IF(B20&lt;2,"N/A",(A20/D20))</f>
        <v>4.6242484675171468E-2</v>
      </c>
      <c r="D20" s="21">
        <f>ROUND(AVERAGE(H3:H17),2)</f>
        <v>2220.91</v>
      </c>
      <c r="E20" s="22" t="str">
        <f>IFERROR(ROUND(IF(B20&lt;2,"N/A",(IF(C20&lt;=25%,"N/A",AVERAGE(I3:I17)))),2),"N/A")</f>
        <v>N/A</v>
      </c>
      <c r="F20" s="22">
        <f>ROUND(MEDIAN(H3:H17),2)</f>
        <v>2236.64</v>
      </c>
      <c r="G20" s="23" t="str">
        <f>INDEX(G3:G17,MATCH(H20,H3:H17,0))</f>
        <v>REFRISOL</v>
      </c>
      <c r="H20" s="24">
        <f>MIN(H3:H17)</f>
        <v>2065.5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35</v>
      </c>
      <c r="H22" s="26">
        <f>IF(C20&lt;=25%,D20,MIN(E20:F20))</f>
        <v>2220.91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55522.75</v>
      </c>
    </row>
    <row r="24" spans="1:11">
      <c r="B24" s="37"/>
      <c r="C24" s="37"/>
      <c r="D24" s="31"/>
      <c r="E24" s="31"/>
    </row>
    <row r="26" spans="1:11">
      <c r="A26" s="66" t="s">
        <v>23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24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25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26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27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28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57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104</v>
      </c>
      <c r="C3" s="57" t="s">
        <v>1</v>
      </c>
      <c r="D3" s="60">
        <v>4</v>
      </c>
      <c r="E3" s="63">
        <f>IF(C20&lt;=25%,D20,MIN(E20:F20))</f>
        <v>385.71</v>
      </c>
      <c r="F3" s="63">
        <f>MIN(H3:H17)</f>
        <v>312.02999999999997</v>
      </c>
      <c r="G3" s="4" t="s">
        <v>181</v>
      </c>
      <c r="H3" s="13">
        <v>312.02999999999997</v>
      </c>
      <c r="I3" s="29" t="str">
        <f>IF(H3="","",(IF($C$20&lt;25%,"N/A",IF(H3&lt;=($D$20+$A$20),H3,"Descartado"))))</f>
        <v>N/A</v>
      </c>
    </row>
    <row r="4" spans="1:9">
      <c r="A4" s="53"/>
      <c r="B4" s="55"/>
      <c r="C4" s="58"/>
      <c r="D4" s="61"/>
      <c r="E4" s="64"/>
      <c r="F4" s="64"/>
      <c r="G4" s="4" t="s">
        <v>128</v>
      </c>
      <c r="H4" s="13">
        <v>386.02</v>
      </c>
      <c r="I4" s="29" t="str">
        <f t="shared" ref="I4:I17" si="0">IF(H4="","",(IF($C$20&lt;25%,"N/A",IF(H4&lt;=($D$20+$A$20),H4,"Descartado"))))</f>
        <v>N/A</v>
      </c>
    </row>
    <row r="5" spans="1:9">
      <c r="A5" s="53"/>
      <c r="B5" s="55"/>
      <c r="C5" s="58"/>
      <c r="D5" s="61"/>
      <c r="E5" s="64"/>
      <c r="F5" s="64"/>
      <c r="G5" s="4" t="s">
        <v>126</v>
      </c>
      <c r="H5" s="13">
        <v>369.12</v>
      </c>
      <c r="I5" s="29" t="str">
        <f t="shared" si="0"/>
        <v>N/A</v>
      </c>
    </row>
    <row r="6" spans="1:9">
      <c r="A6" s="53"/>
      <c r="B6" s="55"/>
      <c r="C6" s="58"/>
      <c r="D6" s="61"/>
      <c r="E6" s="64"/>
      <c r="F6" s="64"/>
      <c r="G6" s="4" t="s">
        <v>179</v>
      </c>
      <c r="H6" s="13">
        <v>393.98</v>
      </c>
      <c r="I6" s="29" t="str">
        <f t="shared" si="0"/>
        <v>N/A</v>
      </c>
    </row>
    <row r="7" spans="1:9">
      <c r="A7" s="53"/>
      <c r="B7" s="55"/>
      <c r="C7" s="58"/>
      <c r="D7" s="61"/>
      <c r="E7" s="64"/>
      <c r="F7" s="64"/>
      <c r="G7" s="4" t="s">
        <v>159</v>
      </c>
      <c r="H7" s="13">
        <v>467.4</v>
      </c>
      <c r="I7" s="29" t="str">
        <f t="shared" si="0"/>
        <v>N/A</v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32</v>
      </c>
      <c r="H19" s="73"/>
      <c r="I19" s="31"/>
    </row>
    <row r="20" spans="1:11">
      <c r="A20" s="19">
        <f>IF(B20&lt;2,"N/A",(STDEV(H3:H17)))</f>
        <v>55.780183757316273</v>
      </c>
      <c r="B20" s="19">
        <f>COUNT(H3:H17)</f>
        <v>5</v>
      </c>
      <c r="C20" s="20">
        <f>IF(B20&lt;2,"N/A",(A20/D20))</f>
        <v>0.14461689807709491</v>
      </c>
      <c r="D20" s="21">
        <f>ROUND(AVERAGE(H3:H17),2)</f>
        <v>385.71</v>
      </c>
      <c r="E20" s="22" t="str">
        <f>IFERROR(ROUND(IF(B20&lt;2,"N/A",(IF(C20&lt;=25%,"N/A",AVERAGE(I3:I17)))),2),"N/A")</f>
        <v>N/A</v>
      </c>
      <c r="F20" s="22">
        <f>ROUND(MEDIAN(H3:H17),2)</f>
        <v>386.02</v>
      </c>
      <c r="G20" s="23" t="str">
        <f>INDEX(G3:G17,MATCH(H20,H3:H17,0))</f>
        <v xml:space="preserve">MAGAZINE LUIZA </v>
      </c>
      <c r="H20" s="24">
        <f>MIN(H3:H17)</f>
        <v>312.02999999999997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35</v>
      </c>
      <c r="H22" s="26">
        <f>IF(C20&lt;=25%,D20,MIN(E20:F20))</f>
        <v>385.71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1542.84</v>
      </c>
    </row>
    <row r="24" spans="1:11">
      <c r="B24" s="37"/>
      <c r="C24" s="37"/>
      <c r="D24" s="31"/>
      <c r="E24" s="31"/>
    </row>
    <row r="26" spans="1:11">
      <c r="A26" s="66" t="s">
        <v>23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24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25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26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27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28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58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105</v>
      </c>
      <c r="C3" s="57" t="s">
        <v>1</v>
      </c>
      <c r="D3" s="60">
        <v>4</v>
      </c>
      <c r="E3" s="63">
        <f>IF(C20&lt;=25%,D20,MIN(E20:F20))</f>
        <v>440.99</v>
      </c>
      <c r="F3" s="63">
        <f>MIN(H3:H17)</f>
        <v>408.27</v>
      </c>
      <c r="G3" s="4" t="s">
        <v>159</v>
      </c>
      <c r="H3" s="13">
        <v>467.4</v>
      </c>
      <c r="I3" s="29" t="str">
        <f>IF(H3="","",(IF($C$20&lt;25%,"N/A",IF(H3&lt;=($D$20+$A$20),H3,"Descartado"))))</f>
        <v>N/A</v>
      </c>
    </row>
    <row r="4" spans="1:9">
      <c r="A4" s="53"/>
      <c r="B4" s="55"/>
      <c r="C4" s="58"/>
      <c r="D4" s="61"/>
      <c r="E4" s="64"/>
      <c r="F4" s="64"/>
      <c r="G4" s="4" t="s">
        <v>182</v>
      </c>
      <c r="H4" s="13">
        <v>431.94</v>
      </c>
      <c r="I4" s="29" t="str">
        <f t="shared" ref="I4:I17" si="0">IF(H4="","",(IF($C$20&lt;25%,"N/A",IF(H4&lt;=($D$20+$A$20),H4,"Descartado"))))</f>
        <v>N/A</v>
      </c>
    </row>
    <row r="5" spans="1:9">
      <c r="A5" s="53"/>
      <c r="B5" s="55"/>
      <c r="C5" s="58"/>
      <c r="D5" s="61"/>
      <c r="E5" s="64"/>
      <c r="F5" s="64"/>
      <c r="G5" s="4" t="s">
        <v>183</v>
      </c>
      <c r="H5" s="13">
        <v>408.27</v>
      </c>
      <c r="I5" s="29" t="str">
        <f t="shared" si="0"/>
        <v>N/A</v>
      </c>
    </row>
    <row r="6" spans="1:9">
      <c r="A6" s="53"/>
      <c r="B6" s="55"/>
      <c r="C6" s="58"/>
      <c r="D6" s="61"/>
      <c r="E6" s="64"/>
      <c r="F6" s="64"/>
      <c r="G6" s="4" t="s">
        <v>179</v>
      </c>
      <c r="H6" s="13">
        <v>436.38</v>
      </c>
      <c r="I6" s="29" t="str">
        <f t="shared" si="0"/>
        <v>N/A</v>
      </c>
    </row>
    <row r="7" spans="1:9">
      <c r="A7" s="53"/>
      <c r="B7" s="55"/>
      <c r="C7" s="58"/>
      <c r="D7" s="61"/>
      <c r="E7" s="64"/>
      <c r="F7" s="64"/>
      <c r="G7" s="4" t="s">
        <v>123</v>
      </c>
      <c r="H7" s="13">
        <v>460.95</v>
      </c>
      <c r="I7" s="29" t="str">
        <f t="shared" si="0"/>
        <v>N/A</v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32</v>
      </c>
      <c r="H19" s="73"/>
      <c r="I19" s="31"/>
    </row>
    <row r="20" spans="1:11">
      <c r="A20" s="19">
        <f>IF(B20&lt;2,"N/A",(STDEV(H3:H17)))</f>
        <v>23.820383498172312</v>
      </c>
      <c r="B20" s="19">
        <f>COUNT(H3:H17)</f>
        <v>5</v>
      </c>
      <c r="C20" s="20">
        <f>IF(B20&lt;2,"N/A",(A20/D20))</f>
        <v>5.4015699898347605E-2</v>
      </c>
      <c r="D20" s="21">
        <f>ROUND(AVERAGE(H3:H17),2)</f>
        <v>440.99</v>
      </c>
      <c r="E20" s="22" t="str">
        <f>IFERROR(ROUND(IF(B20&lt;2,"N/A",(IF(C20&lt;=25%,"N/A",AVERAGE(I3:I17)))),2),"N/A")</f>
        <v>N/A</v>
      </c>
      <c r="F20" s="22">
        <f>ROUND(MEDIAN(H3:H17),2)</f>
        <v>436.38</v>
      </c>
      <c r="G20" s="23" t="str">
        <f>INDEX(G3:G17,MATCH(H20,H3:H17,0))</f>
        <v xml:space="preserve">LOJAS TEMPERARE </v>
      </c>
      <c r="H20" s="24">
        <f>MIN(H3:H17)</f>
        <v>408.27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35</v>
      </c>
      <c r="H22" s="26">
        <f>IF(C20&lt;=25%,D20,MIN(E20:F20))</f>
        <v>440.99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1763.96</v>
      </c>
    </row>
    <row r="24" spans="1:11">
      <c r="B24" s="37"/>
      <c r="C24" s="37"/>
      <c r="D24" s="31"/>
      <c r="E24" s="31"/>
    </row>
    <row r="26" spans="1:11">
      <c r="A26" s="66" t="s">
        <v>23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24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25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26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27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28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59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106</v>
      </c>
      <c r="C3" s="57" t="s">
        <v>1</v>
      </c>
      <c r="D3" s="60">
        <v>105</v>
      </c>
      <c r="E3" s="63">
        <f>IF(C20&lt;=25%,D20,MIN(E20:F20))</f>
        <v>33782.480000000003</v>
      </c>
      <c r="F3" s="63">
        <f>MIN(H3:H17)</f>
        <v>28990</v>
      </c>
      <c r="G3" s="4" t="s">
        <v>184</v>
      </c>
      <c r="H3" s="13">
        <v>37050</v>
      </c>
      <c r="I3" s="29" t="str">
        <f>IF(H3="","",(IF($C$20&lt;25%,"N/A",IF(H3&lt;=($D$20+$A$20),H3,"Descartado"))))</f>
        <v>N/A</v>
      </c>
    </row>
    <row r="4" spans="1:9">
      <c r="A4" s="53"/>
      <c r="B4" s="55"/>
      <c r="C4" s="58"/>
      <c r="D4" s="61"/>
      <c r="E4" s="64"/>
      <c r="F4" s="64"/>
      <c r="G4" s="4" t="s">
        <v>185</v>
      </c>
      <c r="H4" s="13">
        <v>28990</v>
      </c>
      <c r="I4" s="29" t="str">
        <f t="shared" ref="I4:I17" si="0">IF(H4="","",(IF($C$20&lt;25%,"N/A",IF(H4&lt;=($D$20+$A$20),H4,"Descartado"))))</f>
        <v>N/A</v>
      </c>
    </row>
    <row r="5" spans="1:9">
      <c r="A5" s="53"/>
      <c r="B5" s="55"/>
      <c r="C5" s="58"/>
      <c r="D5" s="61"/>
      <c r="E5" s="64"/>
      <c r="F5" s="64"/>
      <c r="G5" s="4" t="s">
        <v>186</v>
      </c>
      <c r="H5" s="13">
        <v>34999</v>
      </c>
      <c r="I5" s="29" t="str">
        <f t="shared" si="0"/>
        <v>N/A</v>
      </c>
    </row>
    <row r="6" spans="1:9">
      <c r="A6" s="53"/>
      <c r="B6" s="55"/>
      <c r="C6" s="58"/>
      <c r="D6" s="61"/>
      <c r="E6" s="64"/>
      <c r="F6" s="64"/>
      <c r="G6" s="4" t="s">
        <v>187</v>
      </c>
      <c r="H6" s="13">
        <v>34090.92</v>
      </c>
      <c r="I6" s="29" t="str">
        <f t="shared" si="0"/>
        <v>N/A</v>
      </c>
    </row>
    <row r="7" spans="1:9">
      <c r="A7" s="53"/>
      <c r="B7" s="55"/>
      <c r="C7" s="58"/>
      <c r="D7" s="61"/>
      <c r="E7" s="64"/>
      <c r="F7" s="64"/>
      <c r="G7" s="4"/>
      <c r="H7" s="13"/>
      <c r="I7" s="29" t="str">
        <f t="shared" si="0"/>
        <v/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32</v>
      </c>
      <c r="H19" s="73"/>
      <c r="I19" s="31"/>
    </row>
    <row r="20" spans="1:11">
      <c r="A20" s="19">
        <f>IF(B20&lt;2,"N/A",(STDEV(H3:H17)))</f>
        <v>3426.3492546635302</v>
      </c>
      <c r="B20" s="19">
        <f>COUNT(H3:H17)</f>
        <v>4</v>
      </c>
      <c r="C20" s="20">
        <f>IF(B20&lt;2,"N/A",(A20/D20))</f>
        <v>0.10142385208734024</v>
      </c>
      <c r="D20" s="21">
        <f>ROUND(AVERAGE(H3:H17),2)</f>
        <v>33782.480000000003</v>
      </c>
      <c r="E20" s="22" t="str">
        <f>IFERROR(ROUND(IF(B20&lt;2,"N/A",(IF(C20&lt;=25%,"N/A",AVERAGE(I3:I17)))),2),"N/A")</f>
        <v>N/A</v>
      </c>
      <c r="F20" s="22">
        <f>ROUND(MEDIAN(H3:H17),2)</f>
        <v>34544.959999999999</v>
      </c>
      <c r="G20" s="23" t="str">
        <f>INDEX(G3:G17,MATCH(H20,H3:H17,0))</f>
        <v>HTCLICK</v>
      </c>
      <c r="H20" s="24">
        <f>MIN(H3:H17)</f>
        <v>28990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35</v>
      </c>
      <c r="H22" s="26">
        <f>IF(C20&lt;=25%,D20,MIN(E20:F20))</f>
        <v>33782.480000000003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3547160.4000000004</v>
      </c>
    </row>
    <row r="24" spans="1:11">
      <c r="B24" s="37"/>
      <c r="C24" s="37"/>
      <c r="D24" s="31"/>
      <c r="E24" s="31"/>
    </row>
    <row r="26" spans="1:11">
      <c r="A26" s="66" t="s">
        <v>23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24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25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26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27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28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7" sqref="G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60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107</v>
      </c>
      <c r="C3" s="57" t="s">
        <v>1</v>
      </c>
      <c r="D3" s="60">
        <v>3</v>
      </c>
      <c r="E3" s="63">
        <f>IF(C20&lt;=25%,D20,MIN(E20:F20))</f>
        <v>3713.34</v>
      </c>
      <c r="F3" s="63">
        <f>MIN(H3:H17)</f>
        <v>2880.9</v>
      </c>
      <c r="G3" s="4" t="s">
        <v>188</v>
      </c>
      <c r="H3" s="13">
        <v>4962</v>
      </c>
      <c r="I3" s="29" t="str">
        <f>IF(H3="","",(IF($C$20&lt;25%,"N/A",IF(H3&lt;=($D$20+$A$20),H3,"Descartado"))))</f>
        <v>N/A</v>
      </c>
    </row>
    <row r="4" spans="1:9">
      <c r="A4" s="53"/>
      <c r="B4" s="55"/>
      <c r="C4" s="58"/>
      <c r="D4" s="61"/>
      <c r="E4" s="64"/>
      <c r="F4" s="64"/>
      <c r="G4" s="4" t="s">
        <v>128</v>
      </c>
      <c r="H4" s="13">
        <v>3505.23</v>
      </c>
      <c r="I4" s="29" t="str">
        <f t="shared" ref="I4:I17" si="0">IF(H4="","",(IF($C$20&lt;25%,"N/A",IF(H4&lt;=($D$20+$A$20),H4,"Descartado"))))</f>
        <v>N/A</v>
      </c>
    </row>
    <row r="5" spans="1:9">
      <c r="A5" s="53"/>
      <c r="B5" s="55"/>
      <c r="C5" s="58"/>
      <c r="D5" s="61"/>
      <c r="E5" s="64"/>
      <c r="F5" s="64"/>
      <c r="G5" s="4" t="s">
        <v>189</v>
      </c>
      <c r="H5" s="13">
        <v>3505.23</v>
      </c>
      <c r="I5" s="29" t="str">
        <f t="shared" si="0"/>
        <v>N/A</v>
      </c>
    </row>
    <row r="6" spans="1:9">
      <c r="A6" s="53"/>
      <c r="B6" s="55"/>
      <c r="C6" s="58"/>
      <c r="D6" s="61"/>
      <c r="E6" s="64"/>
      <c r="F6" s="64"/>
      <c r="G6" s="4" t="s">
        <v>127</v>
      </c>
      <c r="H6" s="13">
        <v>2880.9</v>
      </c>
      <c r="I6" s="29" t="str">
        <f t="shared" si="0"/>
        <v>N/A</v>
      </c>
    </row>
    <row r="7" spans="1:9">
      <c r="A7" s="53"/>
      <c r="B7" s="55"/>
      <c r="C7" s="58"/>
      <c r="D7" s="61"/>
      <c r="E7" s="64"/>
      <c r="F7" s="64"/>
      <c r="G7" s="4"/>
      <c r="H7" s="13"/>
      <c r="I7" s="29" t="str">
        <f t="shared" si="0"/>
        <v/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32</v>
      </c>
      <c r="H19" s="73"/>
      <c r="I19" s="31"/>
    </row>
    <row r="20" spans="1:11">
      <c r="A20" s="19">
        <f>IF(B20&lt;2,"N/A",(STDEV(H3:H17)))</f>
        <v>882.93595339639649</v>
      </c>
      <c r="B20" s="19">
        <f>COUNT(H3:H17)</f>
        <v>4</v>
      </c>
      <c r="C20" s="20">
        <f>IF(B20&lt;2,"N/A",(A20/D20))</f>
        <v>0.23777406684989699</v>
      </c>
      <c r="D20" s="21">
        <f>ROUND(AVERAGE(H3:H17),2)</f>
        <v>3713.34</v>
      </c>
      <c r="E20" s="22" t="str">
        <f>IFERROR(ROUND(IF(B20&lt;2,"N/A",(IF(C20&lt;=25%,"N/A",AVERAGE(I3:I17)))),2),"N/A")</f>
        <v>N/A</v>
      </c>
      <c r="F20" s="22">
        <f>ROUND(MEDIAN(H3:H17),2)</f>
        <v>3505.23</v>
      </c>
      <c r="G20" s="23" t="str">
        <f>INDEX(G3:G17,MATCH(H20,H3:H17,0))</f>
        <v>MAGAZINE LUIZA</v>
      </c>
      <c r="H20" s="24">
        <f>MIN(H3:H17)</f>
        <v>2880.9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35</v>
      </c>
      <c r="H22" s="26">
        <f>IF(C20&lt;=25%,D20,MIN(E20:F20))</f>
        <v>3713.34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11140.02</v>
      </c>
    </row>
    <row r="24" spans="1:11">
      <c r="B24" s="37"/>
      <c r="C24" s="37"/>
      <c r="D24" s="31"/>
      <c r="E24" s="31"/>
    </row>
    <row r="26" spans="1:11">
      <c r="A26" s="66" t="s">
        <v>23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24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25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26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27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28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11" sqref="H11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61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108</v>
      </c>
      <c r="C3" s="57" t="s">
        <v>1</v>
      </c>
      <c r="D3" s="60">
        <v>70</v>
      </c>
      <c r="E3" s="63">
        <f>IF(C20&lt;=25%,D20,MIN(E20:F20))</f>
        <v>720.4</v>
      </c>
      <c r="F3" s="63">
        <f>MIN(H3:H17)</f>
        <v>600</v>
      </c>
      <c r="G3" s="4" t="s">
        <v>127</v>
      </c>
      <c r="H3" s="13">
        <v>789.9</v>
      </c>
      <c r="I3" s="29" t="e">
        <f>IF(#REF!="","",(IF($C$20&lt;25%,"N/A",IF(#REF!&lt;=($D$20+$A$20),#REF!,"Descartado"))))</f>
        <v>#REF!</v>
      </c>
    </row>
    <row r="4" spans="1:9">
      <c r="A4" s="53"/>
      <c r="B4" s="55"/>
      <c r="C4" s="58"/>
      <c r="D4" s="61"/>
      <c r="E4" s="64"/>
      <c r="F4" s="64"/>
      <c r="G4" s="4" t="s">
        <v>125</v>
      </c>
      <c r="H4" s="13">
        <v>646</v>
      </c>
      <c r="I4" s="29" t="str">
        <f t="shared" ref="I4:I17" si="0">IF(H4="","",(IF($C$20&lt;25%,"N/A",IF(H4&lt;=($D$20+$A$20),H4,"Descartado"))))</f>
        <v>N/A</v>
      </c>
    </row>
    <row r="5" spans="1:9">
      <c r="A5" s="53"/>
      <c r="B5" s="55"/>
      <c r="C5" s="58"/>
      <c r="D5" s="61"/>
      <c r="E5" s="64"/>
      <c r="F5" s="64"/>
      <c r="G5" s="4" t="s">
        <v>126</v>
      </c>
      <c r="H5" s="13">
        <v>600</v>
      </c>
      <c r="I5" s="29" t="str">
        <f t="shared" si="0"/>
        <v>N/A</v>
      </c>
    </row>
    <row r="6" spans="1:9">
      <c r="A6" s="53"/>
      <c r="B6" s="55"/>
      <c r="C6" s="58"/>
      <c r="D6" s="61"/>
      <c r="E6" s="64"/>
      <c r="F6" s="64"/>
      <c r="G6" s="4" t="s">
        <v>196</v>
      </c>
      <c r="H6" s="13">
        <v>845.68</v>
      </c>
      <c r="I6" s="29" t="str">
        <f t="shared" si="0"/>
        <v>N/A</v>
      </c>
    </row>
    <row r="7" spans="1:9">
      <c r="A7" s="53"/>
      <c r="B7" s="55"/>
      <c r="C7" s="58"/>
      <c r="D7" s="61"/>
      <c r="E7" s="64"/>
      <c r="F7" s="64"/>
      <c r="I7" s="29" t="e">
        <f>IF(#REF!="","",(IF($C$20&lt;25%,"N/A",IF(#REF!&lt;=($D$20+$A$20),#REF!,"Descartado"))))</f>
        <v>#REF!</v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32</v>
      </c>
      <c r="H19" s="73"/>
      <c r="I19" s="31"/>
    </row>
    <row r="20" spans="1:11">
      <c r="A20" s="19">
        <f>IF(B20&lt;2,"N/A",(STDEV(H3:H17)))</f>
        <v>116.27101716822381</v>
      </c>
      <c r="B20" s="19">
        <f>COUNT(H3:H17)</f>
        <v>4</v>
      </c>
      <c r="C20" s="20">
        <f>IF(B20&lt;2,"N/A",(A20/D20))</f>
        <v>0.16139785836788426</v>
      </c>
      <c r="D20" s="21">
        <f>ROUND(AVERAGE(H3:H17),2)</f>
        <v>720.4</v>
      </c>
      <c r="E20" s="22" t="str">
        <f>IFERROR(ROUND(IF(B20&lt;2,"N/A",(IF(C20&lt;=25%,"N/A",AVERAGE(I3:I17)))),2),"N/A")</f>
        <v>N/A</v>
      </c>
      <c r="F20" s="22">
        <f>ROUND(MEDIAN(H3:H17),2)</f>
        <v>717.95</v>
      </c>
      <c r="G20" s="23" t="str">
        <f>INDEX(G3:G17,MATCH(H20,H3:H17,0))</f>
        <v>AMERICANAS</v>
      </c>
      <c r="H20" s="24">
        <f>MIN(H3:H17)</f>
        <v>600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35</v>
      </c>
      <c r="H22" s="26">
        <f>IF(C20&lt;=25%,D20,MIN(E20:F20))</f>
        <v>720.4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50428</v>
      </c>
    </row>
    <row r="24" spans="1:11">
      <c r="B24" s="37"/>
      <c r="C24" s="37"/>
      <c r="D24" s="31"/>
      <c r="E24" s="31"/>
    </row>
    <row r="26" spans="1:11">
      <c r="A26" s="66" t="s">
        <v>23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24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25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26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27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28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10" sqref="H10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62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109</v>
      </c>
      <c r="C3" s="57" t="s">
        <v>1</v>
      </c>
      <c r="D3" s="60">
        <v>100</v>
      </c>
      <c r="E3" s="63">
        <f>IF(C20&lt;=25%,D20,MIN(E20:F20))</f>
        <v>807.5</v>
      </c>
      <c r="F3" s="63">
        <f>MIN(H3:H17)</f>
        <v>600</v>
      </c>
      <c r="G3" s="4" t="s">
        <v>203</v>
      </c>
      <c r="H3" s="13">
        <v>969</v>
      </c>
      <c r="I3" s="29" t="e">
        <f>IF(#REF!="","",(IF($C$20&lt;25%,"N/A",IF(#REF!&lt;=($D$20+$A$20),#REF!,"Descartado"))))</f>
        <v>#REF!</v>
      </c>
    </row>
    <row r="4" spans="1:9">
      <c r="A4" s="53"/>
      <c r="B4" s="55"/>
      <c r="C4" s="58"/>
      <c r="D4" s="61"/>
      <c r="E4" s="64"/>
      <c r="F4" s="64"/>
      <c r="G4" s="4" t="s">
        <v>125</v>
      </c>
      <c r="H4" s="13">
        <v>646</v>
      </c>
      <c r="I4" s="29">
        <f>IF(H4="","",(IF($C$20&lt;25%,"N/A",IF(H4&lt;=($D$20+$A$20),H4,"Descartado"))))</f>
        <v>646</v>
      </c>
    </row>
    <row r="5" spans="1:9">
      <c r="A5" s="53"/>
      <c r="B5" s="55"/>
      <c r="C5" s="58"/>
      <c r="D5" s="61"/>
      <c r="E5" s="64"/>
      <c r="F5" s="64"/>
      <c r="G5" s="4" t="s">
        <v>126</v>
      </c>
      <c r="H5" s="13">
        <v>600</v>
      </c>
      <c r="I5" s="29">
        <f>IF(H5="","",(IF($C$20&lt;25%,"N/A",IF(H5&lt;=($D$20+$A$20),H5,"Descartado"))))</f>
        <v>600</v>
      </c>
    </row>
    <row r="6" spans="1:9">
      <c r="A6" s="53"/>
      <c r="B6" s="55"/>
      <c r="C6" s="58"/>
      <c r="D6" s="61"/>
      <c r="E6" s="64"/>
      <c r="F6" s="64"/>
      <c r="G6" s="4" t="s">
        <v>204</v>
      </c>
      <c r="H6" s="13">
        <v>969</v>
      </c>
      <c r="I6" s="29">
        <f>IF(Item27!H3="","",(IF($C$20&lt;25%,"N/A",IF(Item27!H3&lt;=($D$20+$A$20),Item27!H3,"Descartado"))))</f>
        <v>789.9</v>
      </c>
    </row>
    <row r="7" spans="1:9">
      <c r="A7" s="53"/>
      <c r="B7" s="55"/>
      <c r="C7" s="58"/>
      <c r="D7" s="61"/>
      <c r="E7" s="64"/>
      <c r="F7" s="64"/>
      <c r="G7" s="4"/>
      <c r="H7" s="13"/>
      <c r="I7" s="29" t="str">
        <f t="shared" ref="I7:I17" si="0">IF(H7="","",(IF($C$20&lt;25%,"N/A",IF(H7&lt;=($D$20+$A$20),H7,"Descartado"))))</f>
        <v/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32</v>
      </c>
      <c r="H19" s="73"/>
      <c r="I19" s="31"/>
    </row>
    <row r="20" spans="1:11">
      <c r="A20" s="19">
        <f>IF(B20&lt;2,"N/A",(STDEV(H3:H17)))</f>
        <v>200.6439632782407</v>
      </c>
      <c r="B20" s="19">
        <f>COUNT(H3:H17)</f>
        <v>4</v>
      </c>
      <c r="C20" s="20">
        <f>IF(B20&lt;2,"N/A",(A20/D20))</f>
        <v>0.25206528050030241</v>
      </c>
      <c r="D20" s="21">
        <f>ROUND(AVERAGE(H3:H17),2)</f>
        <v>796</v>
      </c>
      <c r="E20" s="22" t="str">
        <f>IFERROR(ROUND(IF(B20&lt;2,"N/A",(IF(C20&lt;=25%,"N/A",AVERAGE(I3:I17)))),2),"N/A")</f>
        <v>N/A</v>
      </c>
      <c r="F20" s="22">
        <f>ROUND(MEDIAN(H3:H17),2)</f>
        <v>807.5</v>
      </c>
      <c r="G20" s="23" t="str">
        <f>INDEX(G3:G17,MATCH(H20,H3:H17,0))</f>
        <v>AMERICANAS</v>
      </c>
      <c r="H20" s="24">
        <f>MIN(H3:H17)</f>
        <v>600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35</v>
      </c>
      <c r="H22" s="26">
        <f>IF(C20&lt;=25%,D20,MIN(E20:F20))</f>
        <v>807.5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80750</v>
      </c>
    </row>
    <row r="24" spans="1:11">
      <c r="B24" s="37"/>
      <c r="C24" s="37"/>
      <c r="D24" s="31"/>
      <c r="E24" s="31"/>
    </row>
    <row r="26" spans="1:11">
      <c r="A26" s="66" t="s">
        <v>23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24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25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26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27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28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63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110</v>
      </c>
      <c r="C3" s="57" t="s">
        <v>1</v>
      </c>
      <c r="D3" s="60">
        <v>400</v>
      </c>
      <c r="E3" s="63">
        <f>IF(C20&lt;=25%,D20,MIN(E20:F20))</f>
        <v>37.619999999999997</v>
      </c>
      <c r="F3" s="63">
        <f>MIN(H3:H17)</f>
        <v>23.49</v>
      </c>
      <c r="G3" s="4" t="s">
        <v>154</v>
      </c>
      <c r="H3" s="13">
        <v>23.49</v>
      </c>
      <c r="I3" s="29">
        <f>IF(H3="","",(IF($C$20&lt;25%,"N/A",IF(H3&lt;=($D$20+$A$20),H3,"Descartado"))))</f>
        <v>23.49</v>
      </c>
    </row>
    <row r="4" spans="1:9">
      <c r="A4" s="53"/>
      <c r="B4" s="55"/>
      <c r="C4" s="58"/>
      <c r="D4" s="61"/>
      <c r="E4" s="64"/>
      <c r="F4" s="64"/>
      <c r="G4" s="4" t="s">
        <v>202</v>
      </c>
      <c r="H4" s="13">
        <v>33.9</v>
      </c>
      <c r="I4" s="29">
        <f t="shared" ref="I4:I17" si="0">IF(H4="","",(IF($C$20&lt;25%,"N/A",IF(H4&lt;=($D$20+$A$20),H4,"Descartado"))))</f>
        <v>33.9</v>
      </c>
    </row>
    <row r="5" spans="1:9">
      <c r="A5" s="53"/>
      <c r="B5" s="55"/>
      <c r="C5" s="58"/>
      <c r="D5" s="61"/>
      <c r="E5" s="64"/>
      <c r="F5" s="64"/>
      <c r="G5" s="4" t="s">
        <v>123</v>
      </c>
      <c r="H5" s="13">
        <v>44.14</v>
      </c>
      <c r="I5" s="29">
        <f t="shared" si="0"/>
        <v>44.14</v>
      </c>
    </row>
    <row r="6" spans="1:9">
      <c r="A6" s="53"/>
      <c r="B6" s="55"/>
      <c r="C6" s="58"/>
      <c r="D6" s="61"/>
      <c r="E6" s="64"/>
      <c r="F6" s="64"/>
      <c r="G6" s="4" t="s">
        <v>149</v>
      </c>
      <c r="H6" s="13">
        <v>56.9</v>
      </c>
      <c r="I6" s="29" t="str">
        <f t="shared" si="0"/>
        <v>Descartado</v>
      </c>
    </row>
    <row r="7" spans="1:9">
      <c r="A7" s="53"/>
      <c r="B7" s="55"/>
      <c r="C7" s="58"/>
      <c r="D7" s="61"/>
      <c r="E7" s="64"/>
      <c r="F7" s="64"/>
      <c r="G7" s="4" t="s">
        <v>127</v>
      </c>
      <c r="H7" s="13">
        <v>48.93</v>
      </c>
      <c r="I7" s="29">
        <f t="shared" si="0"/>
        <v>48.93</v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32</v>
      </c>
      <c r="H19" s="73"/>
      <c r="I19" s="31"/>
    </row>
    <row r="20" spans="1:11">
      <c r="A20" s="19">
        <f>IF(B20&lt;2,"N/A",(STDEV(H3:H17)))</f>
        <v>13.052305160392132</v>
      </c>
      <c r="B20" s="19">
        <f>COUNT(H3:H17)</f>
        <v>5</v>
      </c>
      <c r="C20" s="20">
        <f>IF(B20&lt;2,"N/A",(A20/D20))</f>
        <v>0.31474090090166706</v>
      </c>
      <c r="D20" s="21">
        <f>ROUND(AVERAGE(H3:H17),2)</f>
        <v>41.47</v>
      </c>
      <c r="E20" s="22">
        <f>IFERROR(ROUND(IF(B20&lt;2,"N/A",(IF(C20&lt;=25%,"N/A",AVERAGE(I3:I17)))),2),"N/A")</f>
        <v>37.619999999999997</v>
      </c>
      <c r="F20" s="22">
        <f>ROUND(MEDIAN(H3:H17),2)</f>
        <v>44.14</v>
      </c>
      <c r="G20" s="23" t="str">
        <f>INDEX(G3:G17,MATCH(H20,H3:H17,0))</f>
        <v>FRIGELAR</v>
      </c>
      <c r="H20" s="24">
        <f>MIN(H3:H17)</f>
        <v>23.49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35</v>
      </c>
      <c r="H22" s="26">
        <f>IF(C20&lt;=25%,D20,MIN(E20:F20))</f>
        <v>37.619999999999997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15047.999999999998</v>
      </c>
    </row>
    <row r="24" spans="1:11">
      <c r="B24" s="37"/>
      <c r="C24" s="37"/>
      <c r="D24" s="31"/>
      <c r="E24" s="31"/>
    </row>
    <row r="26" spans="1:11">
      <c r="A26" s="66" t="s">
        <v>23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24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25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26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27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28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1" sqref="G11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37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84</v>
      </c>
      <c r="C3" s="57" t="s">
        <v>1</v>
      </c>
      <c r="D3" s="60">
        <v>500</v>
      </c>
      <c r="E3" s="63">
        <f>IF(C20&lt;=25%,D20,MIN(E20:F20))</f>
        <v>308.70999999999998</v>
      </c>
      <c r="F3" s="63">
        <f>MIN(H3:H17)</f>
        <v>193.62</v>
      </c>
      <c r="G3" s="4" t="s">
        <v>130</v>
      </c>
      <c r="H3" s="13">
        <v>339.68</v>
      </c>
      <c r="I3" s="29">
        <f>IF(H3="","",(IF($C$20&lt;25%,"N/A",IF(H3&lt;=($D$20+$A$20),H3,"Descartado"))))</f>
        <v>339.68</v>
      </c>
    </row>
    <row r="4" spans="1:9">
      <c r="A4" s="53"/>
      <c r="B4" s="55"/>
      <c r="C4" s="58"/>
      <c r="D4" s="61"/>
      <c r="E4" s="64"/>
      <c r="F4" s="64"/>
      <c r="G4" s="4" t="s">
        <v>131</v>
      </c>
      <c r="H4" s="13">
        <v>387.98</v>
      </c>
      <c r="I4" s="29">
        <f t="shared" ref="I4:I17" si="0">IF(H4="","",(IF($C$20&lt;25%,"N/A",IF(H4&lt;=($D$20+$A$20),H4,"Descartado"))))</f>
        <v>387.98</v>
      </c>
    </row>
    <row r="5" spans="1:9">
      <c r="A5" s="53"/>
      <c r="B5" s="55"/>
      <c r="C5" s="58"/>
      <c r="D5" s="61"/>
      <c r="E5" s="64"/>
      <c r="F5" s="64"/>
      <c r="G5" s="4" t="s">
        <v>127</v>
      </c>
      <c r="H5" s="13">
        <v>193.62</v>
      </c>
      <c r="I5" s="29">
        <f t="shared" si="0"/>
        <v>193.62</v>
      </c>
    </row>
    <row r="6" spans="1:9">
      <c r="A6" s="53"/>
      <c r="B6" s="55"/>
      <c r="C6" s="58"/>
      <c r="D6" s="61"/>
      <c r="E6" s="64"/>
      <c r="F6" s="64"/>
      <c r="G6" s="4" t="s">
        <v>132</v>
      </c>
      <c r="H6" s="13">
        <v>565.9</v>
      </c>
      <c r="I6" s="29" t="str">
        <f t="shared" si="0"/>
        <v>Descartado</v>
      </c>
    </row>
    <row r="7" spans="1:9">
      <c r="A7" s="53"/>
      <c r="B7" s="55"/>
      <c r="C7" s="58"/>
      <c r="D7" s="61"/>
      <c r="E7" s="64"/>
      <c r="F7" s="64"/>
      <c r="G7" s="4" t="s">
        <v>123</v>
      </c>
      <c r="H7" s="13">
        <v>313.57</v>
      </c>
      <c r="I7" s="29">
        <f t="shared" si="0"/>
        <v>313.57</v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32</v>
      </c>
      <c r="H19" s="73"/>
      <c r="I19" s="31"/>
    </row>
    <row r="20" spans="1:11">
      <c r="A20" s="19">
        <f>IF(B20&lt;2,"N/A",(STDEV(H3:H17)))</f>
        <v>135.4884954525659</v>
      </c>
      <c r="B20" s="19">
        <f>COUNT(H3:H17)</f>
        <v>5</v>
      </c>
      <c r="C20" s="20">
        <f>IF(B20&lt;2,"N/A",(A20/D20))</f>
        <v>0.37620018173695935</v>
      </c>
      <c r="D20" s="21">
        <f>ROUND(AVERAGE(H3:H17),2)</f>
        <v>360.15</v>
      </c>
      <c r="E20" s="22">
        <f>IFERROR(ROUND(IF(B20&lt;2,"N/A",(IF(C20&lt;=25%,"N/A",AVERAGE(I3:I17)))),2),"N/A")</f>
        <v>308.70999999999998</v>
      </c>
      <c r="F20" s="22">
        <f>ROUND(MEDIAN(H3:H17),2)</f>
        <v>339.68</v>
      </c>
      <c r="G20" s="23" t="str">
        <f>INDEX(G3:G17,MATCH(H20,H3:H17,0))</f>
        <v>MAGAZINE LUIZA</v>
      </c>
      <c r="H20" s="24">
        <f>MIN(H3:H17)</f>
        <v>193.62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35</v>
      </c>
      <c r="H22" s="26">
        <f>IF(C20&lt;=25%,D20,MIN(E20:F20))</f>
        <v>308.70999999999998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154355</v>
      </c>
    </row>
    <row r="24" spans="1:11">
      <c r="B24" s="37"/>
      <c r="C24" s="37"/>
      <c r="D24" s="31"/>
      <c r="E24" s="31"/>
    </row>
    <row r="26" spans="1:11">
      <c r="A26" s="66" t="s">
        <v>23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24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25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26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27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28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64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111</v>
      </c>
      <c r="C3" s="57" t="s">
        <v>1</v>
      </c>
      <c r="D3" s="60">
        <v>30</v>
      </c>
      <c r="E3" s="63">
        <f>IF(C20&lt;=25%,D20,MIN(E20:F20))</f>
        <v>138.16</v>
      </c>
      <c r="F3" s="63">
        <f>MIN(H3:H17)</f>
        <v>116.1</v>
      </c>
      <c r="G3" s="4" t="s">
        <v>200</v>
      </c>
      <c r="H3" s="13">
        <v>152.9</v>
      </c>
      <c r="I3" s="29" t="str">
        <f>IF(H3="","",(IF($C$20&lt;25%,"N/A",IF(H3&lt;=($D$20+$A$20),H3,"Descartado"))))</f>
        <v>N/A</v>
      </c>
    </row>
    <row r="4" spans="1:9">
      <c r="A4" s="53"/>
      <c r="B4" s="55"/>
      <c r="C4" s="58"/>
      <c r="D4" s="61"/>
      <c r="E4" s="64"/>
      <c r="F4" s="64"/>
      <c r="G4" s="4" t="s">
        <v>123</v>
      </c>
      <c r="H4" s="13">
        <v>163.33000000000001</v>
      </c>
      <c r="I4" s="29" t="str">
        <f t="shared" ref="I4:I17" si="0">IF(H4="","",(IF($C$20&lt;25%,"N/A",IF(H4&lt;=($D$20+$A$20),H4,"Descartado"))))</f>
        <v>N/A</v>
      </c>
    </row>
    <row r="5" spans="1:9">
      <c r="A5" s="53"/>
      <c r="B5" s="55"/>
      <c r="C5" s="58"/>
      <c r="D5" s="61"/>
      <c r="E5" s="64"/>
      <c r="F5" s="64"/>
      <c r="G5" s="4" t="s">
        <v>127</v>
      </c>
      <c r="H5" s="13">
        <v>134.04</v>
      </c>
      <c r="I5" s="29" t="str">
        <f t="shared" si="0"/>
        <v>N/A</v>
      </c>
    </row>
    <row r="6" spans="1:9">
      <c r="A6" s="53"/>
      <c r="B6" s="55"/>
      <c r="C6" s="58"/>
      <c r="D6" s="61"/>
      <c r="E6" s="64"/>
      <c r="F6" s="64"/>
      <c r="G6" s="4" t="s">
        <v>154</v>
      </c>
      <c r="H6" s="13">
        <v>116.1</v>
      </c>
      <c r="I6" s="29" t="str">
        <f t="shared" si="0"/>
        <v>N/A</v>
      </c>
    </row>
    <row r="7" spans="1:9">
      <c r="A7" s="53"/>
      <c r="B7" s="55"/>
      <c r="C7" s="58"/>
      <c r="D7" s="61"/>
      <c r="E7" s="64"/>
      <c r="F7" s="64"/>
      <c r="G7" s="4" t="s">
        <v>201</v>
      </c>
      <c r="H7" s="13">
        <v>124.44</v>
      </c>
      <c r="I7" s="29" t="str">
        <f t="shared" si="0"/>
        <v>N/A</v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32</v>
      </c>
      <c r="H19" s="73"/>
      <c r="I19" s="31"/>
    </row>
    <row r="20" spans="1:11">
      <c r="A20" s="19">
        <f>IF(B20&lt;2,"N/A",(STDEV(H3:H17)))</f>
        <v>19.638310008755809</v>
      </c>
      <c r="B20" s="19">
        <f>COUNT(H3:H17)</f>
        <v>5</v>
      </c>
      <c r="C20" s="20">
        <f>IF(B20&lt;2,"N/A",(A20/D20))</f>
        <v>0.1421417921884468</v>
      </c>
      <c r="D20" s="21">
        <f>ROUND(AVERAGE(H3:H17),2)</f>
        <v>138.16</v>
      </c>
      <c r="E20" s="22" t="str">
        <f>IFERROR(ROUND(IF(B20&lt;2,"N/A",(IF(C20&lt;=25%,"N/A",AVERAGE(I3:I17)))),2),"N/A")</f>
        <v>N/A</v>
      </c>
      <c r="F20" s="22">
        <f>ROUND(MEDIAN(H3:H17),2)</f>
        <v>134.04</v>
      </c>
      <c r="G20" s="23" t="str">
        <f>INDEX(G3:G17,MATCH(H20,H3:H17,0))</f>
        <v>FRIGELAR</v>
      </c>
      <c r="H20" s="24">
        <f>MIN(H3:H17)</f>
        <v>116.1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35</v>
      </c>
      <c r="H22" s="26">
        <f>IF(C20&lt;=25%,D20,MIN(E20:F20))</f>
        <v>138.16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4144.8</v>
      </c>
    </row>
    <row r="24" spans="1:11">
      <c r="B24" s="37"/>
      <c r="C24" s="37"/>
      <c r="D24" s="31"/>
      <c r="E24" s="31"/>
    </row>
    <row r="26" spans="1:11">
      <c r="A26" s="66" t="s">
        <v>23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24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25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26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27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28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4" sqref="G14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65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112</v>
      </c>
      <c r="C3" s="57" t="s">
        <v>1</v>
      </c>
      <c r="D3" s="60">
        <v>30</v>
      </c>
      <c r="E3" s="63">
        <f>IF(C20&lt;=25%,D20,MIN(E20:F20))</f>
        <v>34.24</v>
      </c>
      <c r="F3" s="63">
        <f>MIN(H3:H17)</f>
        <v>25.9</v>
      </c>
      <c r="G3" s="4" t="s">
        <v>123</v>
      </c>
      <c r="H3" s="13">
        <v>54.9</v>
      </c>
      <c r="I3" s="29" t="str">
        <f>IF(H3="","",(IF($C$20&lt;25%,"N/A",IF(H3&lt;=($D$20+$A$20),H3,"Descartado"))))</f>
        <v>Descartado</v>
      </c>
    </row>
    <row r="4" spans="1:9">
      <c r="A4" s="53"/>
      <c r="B4" s="55"/>
      <c r="C4" s="58"/>
      <c r="D4" s="61"/>
      <c r="E4" s="64"/>
      <c r="F4" s="64"/>
      <c r="G4" s="4" t="s">
        <v>190</v>
      </c>
      <c r="H4" s="13">
        <v>41.3</v>
      </c>
      <c r="I4" s="29">
        <f t="shared" ref="I4:I17" si="0">IF(H4="","",(IF($C$20&lt;25%,"N/A",IF(H4&lt;=($D$20+$A$20),H4,"Descartado"))))</f>
        <v>41.3</v>
      </c>
    </row>
    <row r="5" spans="1:9">
      <c r="A5" s="53"/>
      <c r="B5" s="55"/>
      <c r="C5" s="58"/>
      <c r="D5" s="61"/>
      <c r="E5" s="64"/>
      <c r="F5" s="64"/>
      <c r="G5" s="4" t="s">
        <v>191</v>
      </c>
      <c r="H5" s="13">
        <v>25.9</v>
      </c>
      <c r="I5" s="29">
        <f t="shared" si="0"/>
        <v>25.9</v>
      </c>
    </row>
    <row r="6" spans="1:9">
      <c r="A6" s="53"/>
      <c r="B6" s="55"/>
      <c r="C6" s="58"/>
      <c r="D6" s="61"/>
      <c r="E6" s="64"/>
      <c r="F6" s="64"/>
      <c r="G6" s="4" t="s">
        <v>192</v>
      </c>
      <c r="H6" s="13">
        <v>29.9</v>
      </c>
      <c r="I6" s="29">
        <f t="shared" si="0"/>
        <v>29.9</v>
      </c>
    </row>
    <row r="7" spans="1:9">
      <c r="A7" s="53"/>
      <c r="B7" s="55"/>
      <c r="C7" s="58"/>
      <c r="D7" s="61"/>
      <c r="E7" s="64"/>
      <c r="F7" s="64"/>
      <c r="G7" s="4" t="s">
        <v>124</v>
      </c>
      <c r="H7" s="13">
        <v>38.9</v>
      </c>
      <c r="I7" s="29">
        <f t="shared" si="0"/>
        <v>38.9</v>
      </c>
    </row>
    <row r="8" spans="1:9">
      <c r="A8" s="53"/>
      <c r="B8" s="55"/>
      <c r="C8" s="58"/>
      <c r="D8" s="61"/>
      <c r="E8" s="64"/>
      <c r="F8" s="64"/>
      <c r="G8" s="4" t="s">
        <v>193</v>
      </c>
      <c r="H8" s="13">
        <v>35.200000000000003</v>
      </c>
      <c r="I8" s="29">
        <f t="shared" si="0"/>
        <v>35.200000000000003</v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32</v>
      </c>
      <c r="H19" s="73"/>
      <c r="I19" s="31"/>
    </row>
    <row r="20" spans="1:11">
      <c r="A20" s="19">
        <f>IF(B20&lt;2,"N/A",(STDEV(H3:H17)))</f>
        <v>10.164333065512276</v>
      </c>
      <c r="B20" s="19">
        <f>COUNT(H3:H17)</f>
        <v>6</v>
      </c>
      <c r="C20" s="20">
        <f>IF(B20&lt;2,"N/A",(A20/D20))</f>
        <v>0.26975406224820264</v>
      </c>
      <c r="D20" s="21">
        <f>ROUND(AVERAGE(H3:H17),2)</f>
        <v>37.68</v>
      </c>
      <c r="E20" s="22">
        <f>IFERROR(ROUND(IF(B20&lt;2,"N/A",(IF(C20&lt;=25%,"N/A",AVERAGE(I3:I17)))),2),"N/A")</f>
        <v>34.24</v>
      </c>
      <c r="F20" s="22">
        <f>ROUND(MEDIAN(H3:H17),2)</f>
        <v>37.049999999999997</v>
      </c>
      <c r="G20" s="23" t="str">
        <f>INDEX(G3:G17,MATCH(H20,H3:H17,0))</f>
        <v xml:space="preserve">FERREIRA COSTA </v>
      </c>
      <c r="H20" s="24">
        <f>MIN(H3:H17)</f>
        <v>25.9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35</v>
      </c>
      <c r="H22" s="26">
        <f>IF(C20&lt;=25%,D20,MIN(E20:F20))</f>
        <v>34.24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1027.2</v>
      </c>
    </row>
    <row r="24" spans="1:11">
      <c r="B24" s="37"/>
      <c r="C24" s="37"/>
      <c r="D24" s="31"/>
      <c r="E24" s="31"/>
    </row>
    <row r="26" spans="1:11">
      <c r="A26" s="66" t="s">
        <v>23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24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25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26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27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28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7" sqref="G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66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113</v>
      </c>
      <c r="C3" s="57" t="s">
        <v>1</v>
      </c>
      <c r="D3" s="60">
        <v>400</v>
      </c>
      <c r="E3" s="63">
        <f>IF(C20&lt;=25%,D20,MIN(E20:F20))</f>
        <v>150.66</v>
      </c>
      <c r="F3" s="63">
        <f>MIN(H3:H17)</f>
        <v>132.94</v>
      </c>
      <c r="G3" s="4" t="s">
        <v>127</v>
      </c>
      <c r="H3" s="13">
        <v>155.1</v>
      </c>
      <c r="I3" s="29" t="str">
        <f>IF(H3="","",(IF($C$20&lt;25%,"N/A",IF(H3&lt;=($D$20+$A$20),H3,"Descartado"))))</f>
        <v>N/A</v>
      </c>
    </row>
    <row r="4" spans="1:9">
      <c r="A4" s="53"/>
      <c r="B4" s="55"/>
      <c r="C4" s="58"/>
      <c r="D4" s="61"/>
      <c r="E4" s="64"/>
      <c r="F4" s="64"/>
      <c r="G4" s="4" t="s">
        <v>194</v>
      </c>
      <c r="H4" s="13">
        <v>148</v>
      </c>
      <c r="I4" s="29" t="str">
        <f t="shared" ref="I4:I17" si="0">IF(H4="","",(IF($C$20&lt;25%,"N/A",IF(H4&lt;=($D$20+$A$20),H4,"Descartado"))))</f>
        <v>N/A</v>
      </c>
    </row>
    <row r="5" spans="1:9">
      <c r="A5" s="53"/>
      <c r="B5" s="55"/>
      <c r="C5" s="58"/>
      <c r="D5" s="61"/>
      <c r="E5" s="64"/>
      <c r="F5" s="64"/>
      <c r="G5" s="4" t="s">
        <v>195</v>
      </c>
      <c r="H5" s="13">
        <v>132.94</v>
      </c>
      <c r="I5" s="29" t="str">
        <f t="shared" si="0"/>
        <v>N/A</v>
      </c>
    </row>
    <row r="6" spans="1:9">
      <c r="A6" s="53"/>
      <c r="B6" s="55"/>
      <c r="C6" s="58"/>
      <c r="D6" s="61"/>
      <c r="E6" s="64"/>
      <c r="F6" s="64"/>
      <c r="G6" s="4" t="s">
        <v>125</v>
      </c>
      <c r="H6" s="13">
        <v>166.6</v>
      </c>
      <c r="I6" s="29" t="str">
        <f t="shared" si="0"/>
        <v>N/A</v>
      </c>
    </row>
    <row r="7" spans="1:9">
      <c r="A7" s="53"/>
      <c r="B7" s="55"/>
      <c r="C7" s="58"/>
      <c r="D7" s="61"/>
      <c r="E7" s="64"/>
      <c r="F7" s="64"/>
      <c r="G7" s="4"/>
      <c r="H7" s="13"/>
      <c r="I7" s="29" t="str">
        <f t="shared" si="0"/>
        <v/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32</v>
      </c>
      <c r="H19" s="73"/>
      <c r="I19" s="31"/>
    </row>
    <row r="20" spans="1:11">
      <c r="A20" s="19">
        <f>IF(B20&lt;2,"N/A",(STDEV(H3:H17)))</f>
        <v>14.081562413311953</v>
      </c>
      <c r="B20" s="19">
        <f>COUNT(H3:H17)</f>
        <v>4</v>
      </c>
      <c r="C20" s="20">
        <f>IF(B20&lt;2,"N/A",(A20/D20))</f>
        <v>9.3465833089817832E-2</v>
      </c>
      <c r="D20" s="21">
        <f>ROUND(AVERAGE(H3:H17),2)</f>
        <v>150.66</v>
      </c>
      <c r="E20" s="22" t="str">
        <f>IFERROR(ROUND(IF(B20&lt;2,"N/A",(IF(C20&lt;=25%,"N/A",AVERAGE(I3:I17)))),2),"N/A")</f>
        <v>N/A</v>
      </c>
      <c r="F20" s="22">
        <f>ROUND(MEDIAN(H3:H17),2)</f>
        <v>151.55000000000001</v>
      </c>
      <c r="G20" s="23" t="str">
        <f>INDEX(G3:G17,MATCH(H20,H3:H17,0))</f>
        <v>HDF SHOP</v>
      </c>
      <c r="H20" s="24">
        <f>MIN(H3:H17)</f>
        <v>132.94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35</v>
      </c>
      <c r="H22" s="26">
        <f>IF(C20&lt;=25%,D20,MIN(E20:F20))</f>
        <v>150.66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60264</v>
      </c>
    </row>
    <row r="24" spans="1:11">
      <c r="B24" s="37"/>
      <c r="C24" s="37"/>
      <c r="D24" s="31"/>
      <c r="E24" s="31"/>
    </row>
    <row r="26" spans="1:11">
      <c r="A26" s="66" t="s">
        <v>23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24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25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26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27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28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67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114</v>
      </c>
      <c r="C3" s="57" t="s">
        <v>1</v>
      </c>
      <c r="D3" s="60">
        <v>300</v>
      </c>
      <c r="E3" s="63">
        <f>IF(C20&lt;=25%,D20,MIN(E20:F20))</f>
        <v>919.45</v>
      </c>
      <c r="F3" s="63">
        <f>MIN(H3:H17)</f>
        <v>724.14</v>
      </c>
      <c r="G3" s="4" t="s">
        <v>197</v>
      </c>
      <c r="H3" s="13">
        <v>724.14</v>
      </c>
      <c r="I3" s="29" t="str">
        <f>IF(H3="","",(IF($C$20&lt;25%,"N/A",IF(H3&lt;=($D$20+$A$20),H3,"Descartado"))))</f>
        <v>N/A</v>
      </c>
    </row>
    <row r="4" spans="1:9">
      <c r="A4" s="53"/>
      <c r="B4" s="55"/>
      <c r="C4" s="58"/>
      <c r="D4" s="61"/>
      <c r="E4" s="64"/>
      <c r="F4" s="64"/>
      <c r="G4" s="4" t="s">
        <v>198</v>
      </c>
      <c r="H4" s="13">
        <v>837</v>
      </c>
      <c r="I4" s="29" t="str">
        <f t="shared" ref="I4:I17" si="0">IF(H4="","",(IF($C$20&lt;25%,"N/A",IF(H4&lt;=($D$20+$A$20),H4,"Descartado"))))</f>
        <v>N/A</v>
      </c>
    </row>
    <row r="5" spans="1:9">
      <c r="A5" s="53"/>
      <c r="B5" s="55"/>
      <c r="C5" s="58"/>
      <c r="D5" s="61"/>
      <c r="E5" s="64"/>
      <c r="F5" s="64"/>
      <c r="G5" s="4" t="s">
        <v>126</v>
      </c>
      <c r="H5" s="13">
        <v>799</v>
      </c>
      <c r="I5" s="29" t="str">
        <f t="shared" si="0"/>
        <v>N/A</v>
      </c>
    </row>
    <row r="6" spans="1:9">
      <c r="A6" s="53"/>
      <c r="B6" s="55"/>
      <c r="C6" s="58"/>
      <c r="D6" s="61"/>
      <c r="E6" s="64"/>
      <c r="F6" s="64"/>
      <c r="G6" s="4" t="s">
        <v>127</v>
      </c>
      <c r="H6" s="13">
        <v>1088.0999999999999</v>
      </c>
      <c r="I6" s="29" t="str">
        <f t="shared" si="0"/>
        <v>N/A</v>
      </c>
    </row>
    <row r="7" spans="1:9">
      <c r="A7" s="53"/>
      <c r="B7" s="55"/>
      <c r="C7" s="58"/>
      <c r="D7" s="61"/>
      <c r="E7" s="64"/>
      <c r="F7" s="64"/>
      <c r="G7" s="4" t="s">
        <v>199</v>
      </c>
      <c r="H7" s="13">
        <v>1148.99</v>
      </c>
      <c r="I7" s="29" t="str">
        <f t="shared" si="0"/>
        <v>N/A</v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32</v>
      </c>
      <c r="H19" s="73"/>
      <c r="I19" s="31"/>
    </row>
    <row r="20" spans="1:11">
      <c r="A20" s="19">
        <f>IF(B20&lt;2,"N/A",(STDEV(H3:H17)))</f>
        <v>187.47242138512047</v>
      </c>
      <c r="B20" s="19">
        <f>COUNT(H3:H17)</f>
        <v>5</v>
      </c>
      <c r="C20" s="20">
        <f>IF(B20&lt;2,"N/A",(A20/D20))</f>
        <v>0.20389626557737828</v>
      </c>
      <c r="D20" s="21">
        <f>ROUND(AVERAGE(H3:H17),2)</f>
        <v>919.45</v>
      </c>
      <c r="E20" s="22" t="str">
        <f>IFERROR(ROUND(IF(B20&lt;2,"N/A",(IF(C20&lt;=25%,"N/A",AVERAGE(I3:I17)))),2),"N/A")</f>
        <v>N/A</v>
      </c>
      <c r="F20" s="22">
        <f>ROUND(MEDIAN(H3:H17),2)</f>
        <v>837</v>
      </c>
      <c r="G20" s="23" t="str">
        <f>INDEX(G3:G17,MATCH(H20,H3:H17,0))</f>
        <v>TIMIX</v>
      </c>
      <c r="H20" s="24">
        <f>MIN(H3:H17)</f>
        <v>724.14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35</v>
      </c>
      <c r="H22" s="26">
        <f>IF(C20&lt;=25%,D20,MIN(E20:F20))</f>
        <v>919.45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275835</v>
      </c>
    </row>
    <row r="24" spans="1:11">
      <c r="B24" s="37"/>
      <c r="C24" s="37"/>
      <c r="D24" s="31"/>
      <c r="E24" s="31"/>
    </row>
    <row r="26" spans="1:11">
      <c r="A26" s="66" t="s">
        <v>23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24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25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26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27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28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68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115</v>
      </c>
      <c r="C3" s="57" t="s">
        <v>1</v>
      </c>
      <c r="D3" s="60">
        <v>20</v>
      </c>
      <c r="E3" s="63">
        <f>IF(C20&lt;=25%,D20,MIN(E20:F20))</f>
        <v>1326.82</v>
      </c>
      <c r="F3" s="63">
        <f>MIN(H3:H17)</f>
        <v>1198</v>
      </c>
      <c r="G3" s="4" t="s">
        <v>127</v>
      </c>
      <c r="H3" s="13">
        <v>1329.05</v>
      </c>
      <c r="I3" s="29" t="str">
        <f>IF(H3="","",(IF($C$20&lt;25%,"N/A",IF(H3&lt;=($D$20+$A$20),H3,"Descartado"))))</f>
        <v>N/A</v>
      </c>
    </row>
    <row r="4" spans="1:9">
      <c r="A4" s="53"/>
      <c r="B4" s="55"/>
      <c r="C4" s="58"/>
      <c r="D4" s="61"/>
      <c r="E4" s="64"/>
      <c r="F4" s="64"/>
      <c r="G4" s="4" t="s">
        <v>196</v>
      </c>
      <c r="H4" s="13">
        <v>1498.99</v>
      </c>
      <c r="I4" s="29" t="str">
        <f t="shared" ref="I4:I17" si="0">IF(H4="","",(IF($C$20&lt;25%,"N/A",IF(H4&lt;=($D$20+$A$20),H4,"Descartado"))))</f>
        <v>N/A</v>
      </c>
    </row>
    <row r="5" spans="1:9">
      <c r="A5" s="53"/>
      <c r="B5" s="55"/>
      <c r="C5" s="58"/>
      <c r="D5" s="61"/>
      <c r="E5" s="64"/>
      <c r="F5" s="64"/>
      <c r="G5" s="4" t="s">
        <v>147</v>
      </c>
      <c r="H5" s="13">
        <v>1409.06</v>
      </c>
      <c r="I5" s="29" t="str">
        <f t="shared" si="0"/>
        <v>N/A</v>
      </c>
    </row>
    <row r="6" spans="1:9">
      <c r="A6" s="53"/>
      <c r="B6" s="55"/>
      <c r="C6" s="58"/>
      <c r="D6" s="61"/>
      <c r="E6" s="64"/>
      <c r="F6" s="64"/>
      <c r="G6" s="4" t="s">
        <v>128</v>
      </c>
      <c r="H6" s="13">
        <v>1199</v>
      </c>
      <c r="I6" s="29" t="str">
        <f t="shared" si="0"/>
        <v>N/A</v>
      </c>
    </row>
    <row r="7" spans="1:9">
      <c r="A7" s="53"/>
      <c r="B7" s="55"/>
      <c r="C7" s="58"/>
      <c r="D7" s="61"/>
      <c r="E7" s="64"/>
      <c r="F7" s="64"/>
      <c r="G7" s="4" t="s">
        <v>125</v>
      </c>
      <c r="H7" s="13">
        <v>1198</v>
      </c>
      <c r="I7" s="29" t="str">
        <f t="shared" si="0"/>
        <v>N/A</v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32</v>
      </c>
      <c r="H19" s="73"/>
      <c r="I19" s="31"/>
    </row>
    <row r="20" spans="1:11">
      <c r="A20" s="19">
        <f>IF(B20&lt;2,"N/A",(STDEV(H3:H17)))</f>
        <v>131.66571706408618</v>
      </c>
      <c r="B20" s="19">
        <f>COUNT(H3:H17)</f>
        <v>5</v>
      </c>
      <c r="C20" s="20">
        <f>IF(B20&lt;2,"N/A",(A20/D20))</f>
        <v>9.9234046113328242E-2</v>
      </c>
      <c r="D20" s="21">
        <f>ROUND(AVERAGE(H3:H17),2)</f>
        <v>1326.82</v>
      </c>
      <c r="E20" s="22" t="str">
        <f>IFERROR(ROUND(IF(B20&lt;2,"N/A",(IF(C20&lt;=25%,"N/A",AVERAGE(I3:I17)))),2),"N/A")</f>
        <v>N/A</v>
      </c>
      <c r="F20" s="22">
        <f>ROUND(MEDIAN(H3:H17),2)</f>
        <v>1329.05</v>
      </c>
      <c r="G20" s="23" t="str">
        <f>INDEX(G3:G17,MATCH(H20,H3:H17,0))</f>
        <v>CARREFOUR</v>
      </c>
      <c r="H20" s="24">
        <f>MIN(H3:H17)</f>
        <v>1198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35</v>
      </c>
      <c r="H22" s="26">
        <f>IF(C20&lt;=25%,D20,MIN(E20:F20))</f>
        <v>1326.82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26536.399999999998</v>
      </c>
    </row>
    <row r="24" spans="1:11">
      <c r="B24" s="37"/>
      <c r="C24" s="37"/>
      <c r="D24" s="31"/>
      <c r="E24" s="31"/>
    </row>
    <row r="26" spans="1:11">
      <c r="A26" s="66" t="s">
        <v>23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24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25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26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27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28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3" sqref="G3: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69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/>
      <c r="C3" s="57"/>
      <c r="D3" s="60"/>
      <c r="E3" s="63" t="e">
        <f>IF(C20&lt;=25%,D20,MIN(E20:F20))</f>
        <v>#NUM!</v>
      </c>
      <c r="F3" s="63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3"/>
      <c r="B4" s="55"/>
      <c r="C4" s="58"/>
      <c r="D4" s="61"/>
      <c r="E4" s="64"/>
      <c r="F4" s="64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3"/>
      <c r="B5" s="55"/>
      <c r="C5" s="58"/>
      <c r="D5" s="61"/>
      <c r="E5" s="64"/>
      <c r="F5" s="64"/>
      <c r="G5" s="4"/>
      <c r="H5" s="13"/>
      <c r="I5" s="29" t="str">
        <f t="shared" si="0"/>
        <v/>
      </c>
    </row>
    <row r="6" spans="1:9">
      <c r="A6" s="53"/>
      <c r="B6" s="55"/>
      <c r="C6" s="58"/>
      <c r="D6" s="61"/>
      <c r="E6" s="64"/>
      <c r="F6" s="64"/>
      <c r="G6" s="4"/>
      <c r="H6" s="13"/>
      <c r="I6" s="29" t="str">
        <f t="shared" si="0"/>
        <v/>
      </c>
    </row>
    <row r="7" spans="1:9">
      <c r="A7" s="53"/>
      <c r="B7" s="55"/>
      <c r="C7" s="58"/>
      <c r="D7" s="61"/>
      <c r="E7" s="64"/>
      <c r="F7" s="64"/>
      <c r="G7" s="4"/>
      <c r="H7" s="13"/>
      <c r="I7" s="29" t="str">
        <f t="shared" si="0"/>
        <v/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32</v>
      </c>
      <c r="H19" s="7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4"/>
      <c r="E23" s="74"/>
      <c r="F23" s="36"/>
      <c r="G23" s="27" t="s">
        <v>8</v>
      </c>
      <c r="H23" s="28" t="e">
        <f>ROUND(H22,2)*D3</f>
        <v>#NUM!</v>
      </c>
    </row>
    <row r="24" spans="1:11">
      <c r="B24" s="37"/>
      <c r="C24" s="37"/>
      <c r="D24" s="31"/>
      <c r="E24" s="31"/>
    </row>
    <row r="26" spans="1:11">
      <c r="A26" s="66" t="s">
        <v>23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24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25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26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27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28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3" sqref="G3: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70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/>
      <c r="C3" s="57"/>
      <c r="D3" s="60"/>
      <c r="E3" s="63" t="e">
        <f>IF(C20&lt;=25%,D20,MIN(E20:F20))</f>
        <v>#NUM!</v>
      </c>
      <c r="F3" s="63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3"/>
      <c r="B4" s="55"/>
      <c r="C4" s="58"/>
      <c r="D4" s="61"/>
      <c r="E4" s="64"/>
      <c r="F4" s="64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3"/>
      <c r="B5" s="55"/>
      <c r="C5" s="58"/>
      <c r="D5" s="61"/>
      <c r="E5" s="64"/>
      <c r="F5" s="64"/>
      <c r="G5" s="4"/>
      <c r="H5" s="13"/>
      <c r="I5" s="29" t="str">
        <f t="shared" si="0"/>
        <v/>
      </c>
    </row>
    <row r="6" spans="1:9">
      <c r="A6" s="53"/>
      <c r="B6" s="55"/>
      <c r="C6" s="58"/>
      <c r="D6" s="61"/>
      <c r="E6" s="64"/>
      <c r="F6" s="64"/>
      <c r="G6" s="4"/>
      <c r="H6" s="13"/>
      <c r="I6" s="29" t="str">
        <f t="shared" si="0"/>
        <v/>
      </c>
    </row>
    <row r="7" spans="1:9">
      <c r="A7" s="53"/>
      <c r="B7" s="55"/>
      <c r="C7" s="58"/>
      <c r="D7" s="61"/>
      <c r="E7" s="64"/>
      <c r="F7" s="64"/>
      <c r="G7" s="4"/>
      <c r="H7" s="13"/>
      <c r="I7" s="29" t="str">
        <f t="shared" si="0"/>
        <v/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32</v>
      </c>
      <c r="H19" s="7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4"/>
      <c r="E23" s="74"/>
      <c r="F23" s="36"/>
      <c r="G23" s="27" t="s">
        <v>8</v>
      </c>
      <c r="H23" s="28" t="e">
        <f>ROUND(H22,2)*D3</f>
        <v>#NUM!</v>
      </c>
    </row>
    <row r="24" spans="1:11">
      <c r="B24" s="37"/>
      <c r="C24" s="37"/>
      <c r="D24" s="31"/>
      <c r="E24" s="31"/>
    </row>
    <row r="26" spans="1:11">
      <c r="A26" s="66" t="s">
        <v>23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24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25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26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27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28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3" sqref="G3: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71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/>
      <c r="C3" s="57"/>
      <c r="D3" s="60"/>
      <c r="E3" s="63" t="e">
        <f>IF(C20&lt;=25%,D20,MIN(E20:F20))</f>
        <v>#NUM!</v>
      </c>
      <c r="F3" s="63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3"/>
      <c r="B4" s="55"/>
      <c r="C4" s="58"/>
      <c r="D4" s="61"/>
      <c r="E4" s="64"/>
      <c r="F4" s="64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3"/>
      <c r="B5" s="55"/>
      <c r="C5" s="58"/>
      <c r="D5" s="61"/>
      <c r="E5" s="64"/>
      <c r="F5" s="64"/>
      <c r="G5" s="4"/>
      <c r="H5" s="13"/>
      <c r="I5" s="29" t="str">
        <f t="shared" si="0"/>
        <v/>
      </c>
    </row>
    <row r="6" spans="1:9">
      <c r="A6" s="53"/>
      <c r="B6" s="55"/>
      <c r="C6" s="58"/>
      <c r="D6" s="61"/>
      <c r="E6" s="64"/>
      <c r="F6" s="64"/>
      <c r="G6" s="4"/>
      <c r="H6" s="13"/>
      <c r="I6" s="29" t="str">
        <f t="shared" si="0"/>
        <v/>
      </c>
    </row>
    <row r="7" spans="1:9">
      <c r="A7" s="53"/>
      <c r="B7" s="55"/>
      <c r="C7" s="58"/>
      <c r="D7" s="61"/>
      <c r="E7" s="64"/>
      <c r="F7" s="64"/>
      <c r="G7" s="4"/>
      <c r="H7" s="13"/>
      <c r="I7" s="29" t="str">
        <f t="shared" si="0"/>
        <v/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32</v>
      </c>
      <c r="H19" s="7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4"/>
      <c r="E23" s="74"/>
      <c r="F23" s="36"/>
      <c r="G23" s="27" t="s">
        <v>8</v>
      </c>
      <c r="H23" s="28" t="e">
        <f>ROUND(H22,2)*D3</f>
        <v>#NUM!</v>
      </c>
    </row>
    <row r="24" spans="1:11">
      <c r="B24" s="37"/>
      <c r="C24" s="37"/>
      <c r="D24" s="31"/>
      <c r="E24" s="31"/>
    </row>
    <row r="26" spans="1:11">
      <c r="A26" s="66" t="s">
        <v>23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24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25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26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27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28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3" sqref="G3: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72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/>
      <c r="C3" s="57"/>
      <c r="D3" s="60"/>
      <c r="E3" s="63" t="e">
        <f>IF(C20&lt;=25%,D20,MIN(E20:F20))</f>
        <v>#NUM!</v>
      </c>
      <c r="F3" s="63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3"/>
      <c r="B4" s="55"/>
      <c r="C4" s="58"/>
      <c r="D4" s="61"/>
      <c r="E4" s="64"/>
      <c r="F4" s="64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3"/>
      <c r="B5" s="55"/>
      <c r="C5" s="58"/>
      <c r="D5" s="61"/>
      <c r="E5" s="64"/>
      <c r="F5" s="64"/>
      <c r="G5" s="4"/>
      <c r="H5" s="13"/>
      <c r="I5" s="29" t="str">
        <f t="shared" si="0"/>
        <v/>
      </c>
    </row>
    <row r="6" spans="1:9">
      <c r="A6" s="53"/>
      <c r="B6" s="55"/>
      <c r="C6" s="58"/>
      <c r="D6" s="61"/>
      <c r="E6" s="64"/>
      <c r="F6" s="64"/>
      <c r="G6" s="4"/>
      <c r="H6" s="13"/>
      <c r="I6" s="29" t="str">
        <f t="shared" si="0"/>
        <v/>
      </c>
    </row>
    <row r="7" spans="1:9">
      <c r="A7" s="53"/>
      <c r="B7" s="55"/>
      <c r="C7" s="58"/>
      <c r="D7" s="61"/>
      <c r="E7" s="64"/>
      <c r="F7" s="64"/>
      <c r="G7" s="4"/>
      <c r="H7" s="13"/>
      <c r="I7" s="29" t="str">
        <f t="shared" si="0"/>
        <v/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32</v>
      </c>
      <c r="H19" s="7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4"/>
      <c r="E23" s="74"/>
      <c r="F23" s="36"/>
      <c r="G23" s="27" t="s">
        <v>8</v>
      </c>
      <c r="H23" s="28" t="e">
        <f>ROUND(H22,2)*D3</f>
        <v>#NUM!</v>
      </c>
    </row>
    <row r="24" spans="1:11">
      <c r="B24" s="37"/>
      <c r="C24" s="37"/>
      <c r="D24" s="31"/>
      <c r="E24" s="31"/>
    </row>
    <row r="26" spans="1:11">
      <c r="A26" s="66" t="s">
        <v>23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24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25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26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27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28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3" sqref="G3: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73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/>
      <c r="C3" s="57"/>
      <c r="D3" s="60"/>
      <c r="E3" s="63" t="e">
        <f>IF(C20&lt;=25%,D20,MIN(E20:F20))</f>
        <v>#NUM!</v>
      </c>
      <c r="F3" s="63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3"/>
      <c r="B4" s="55"/>
      <c r="C4" s="58"/>
      <c r="D4" s="61"/>
      <c r="E4" s="64"/>
      <c r="F4" s="64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3"/>
      <c r="B5" s="55"/>
      <c r="C5" s="58"/>
      <c r="D5" s="61"/>
      <c r="E5" s="64"/>
      <c r="F5" s="64"/>
      <c r="G5" s="4"/>
      <c r="H5" s="13"/>
      <c r="I5" s="29" t="str">
        <f t="shared" si="0"/>
        <v/>
      </c>
    </row>
    <row r="6" spans="1:9">
      <c r="A6" s="53"/>
      <c r="B6" s="55"/>
      <c r="C6" s="58"/>
      <c r="D6" s="61"/>
      <c r="E6" s="64"/>
      <c r="F6" s="64"/>
      <c r="G6" s="4"/>
      <c r="H6" s="13"/>
      <c r="I6" s="29" t="str">
        <f t="shared" si="0"/>
        <v/>
      </c>
    </row>
    <row r="7" spans="1:9">
      <c r="A7" s="53"/>
      <c r="B7" s="55"/>
      <c r="C7" s="58"/>
      <c r="D7" s="61"/>
      <c r="E7" s="64"/>
      <c r="F7" s="64"/>
      <c r="G7" s="4"/>
      <c r="H7" s="13"/>
      <c r="I7" s="29" t="str">
        <f t="shared" si="0"/>
        <v/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32</v>
      </c>
      <c r="H19" s="7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4"/>
      <c r="E23" s="74"/>
      <c r="F23" s="36"/>
      <c r="G23" s="27" t="s">
        <v>8</v>
      </c>
      <c r="H23" s="28" t="e">
        <f>ROUND(H22,2)*D3</f>
        <v>#NUM!</v>
      </c>
    </row>
    <row r="24" spans="1:11">
      <c r="B24" s="37"/>
      <c r="C24" s="37"/>
      <c r="D24" s="31"/>
      <c r="E24" s="31"/>
    </row>
    <row r="26" spans="1:11">
      <c r="A26" s="66" t="s">
        <v>23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24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25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26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27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28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9" sqref="G9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38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85</v>
      </c>
      <c r="C3" s="57" t="s">
        <v>1</v>
      </c>
      <c r="D3" s="60">
        <v>10</v>
      </c>
      <c r="E3" s="63">
        <f>IF(C20&lt;=25%,D20,MIN(E20:F20))</f>
        <v>744.98</v>
      </c>
      <c r="F3" s="63">
        <f>MIN(H3:H17)</f>
        <v>629</v>
      </c>
      <c r="G3" s="4" t="s">
        <v>133</v>
      </c>
      <c r="H3" s="13">
        <v>629</v>
      </c>
      <c r="I3" s="29" t="str">
        <f>IF(H3="","",(IF($C$20&lt;25%,"N/A",IF(H3&lt;=($D$20+$A$20),H3,"Descartado"))))</f>
        <v>N/A</v>
      </c>
    </row>
    <row r="4" spans="1:9">
      <c r="A4" s="53"/>
      <c r="B4" s="55"/>
      <c r="C4" s="58"/>
      <c r="D4" s="61"/>
      <c r="E4" s="64"/>
      <c r="F4" s="64"/>
      <c r="G4" s="4" t="s">
        <v>123</v>
      </c>
      <c r="H4" s="13">
        <v>777</v>
      </c>
      <c r="I4" s="29" t="str">
        <f t="shared" ref="I4:I17" si="0">IF(H4="","",(IF($C$20&lt;25%,"N/A",IF(H4&lt;=($D$20+$A$20),H4,"Descartado"))))</f>
        <v>N/A</v>
      </c>
    </row>
    <row r="5" spans="1:9">
      <c r="A5" s="53"/>
      <c r="B5" s="55"/>
      <c r="C5" s="58"/>
      <c r="D5" s="61"/>
      <c r="E5" s="64"/>
      <c r="F5" s="64"/>
      <c r="G5" s="4" t="s">
        <v>134</v>
      </c>
      <c r="H5" s="13">
        <v>669.9</v>
      </c>
      <c r="I5" s="29" t="str">
        <f t="shared" si="0"/>
        <v>N/A</v>
      </c>
    </row>
    <row r="6" spans="1:9">
      <c r="A6" s="53"/>
      <c r="B6" s="55"/>
      <c r="C6" s="58"/>
      <c r="D6" s="61"/>
      <c r="E6" s="64"/>
      <c r="F6" s="64"/>
      <c r="G6" s="4" t="s">
        <v>135</v>
      </c>
      <c r="H6" s="13">
        <v>860</v>
      </c>
      <c r="I6" s="29" t="str">
        <f t="shared" si="0"/>
        <v>N/A</v>
      </c>
    </row>
    <row r="7" spans="1:9">
      <c r="A7" s="53"/>
      <c r="B7" s="55"/>
      <c r="C7" s="58"/>
      <c r="D7" s="61"/>
      <c r="E7" s="64"/>
      <c r="F7" s="64"/>
      <c r="G7" s="4" t="s">
        <v>136</v>
      </c>
      <c r="H7" s="13">
        <v>789</v>
      </c>
      <c r="I7" s="29" t="str">
        <f t="shared" si="0"/>
        <v>N/A</v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32</v>
      </c>
      <c r="H19" s="73"/>
      <c r="I19" s="31"/>
    </row>
    <row r="20" spans="1:11">
      <c r="A20" s="19">
        <f>IF(B20&lt;2,"N/A",(STDEV(H3:H17)))</f>
        <v>93.916196686194539</v>
      </c>
      <c r="B20" s="19">
        <f>COUNT(H3:H17)</f>
        <v>5</v>
      </c>
      <c r="C20" s="20">
        <f>IF(B20&lt;2,"N/A",(A20/D20))</f>
        <v>0.12606539328061764</v>
      </c>
      <c r="D20" s="21">
        <f>ROUND(AVERAGE(H3:H17),2)</f>
        <v>744.98</v>
      </c>
      <c r="E20" s="22" t="str">
        <f>IFERROR(ROUND(IF(B20&lt;2,"N/A",(IF(C20&lt;=25%,"N/A",AVERAGE(I3:I17)))),2),"N/A")</f>
        <v>N/A</v>
      </c>
      <c r="F20" s="22">
        <f>ROUND(MEDIAN(H3:H17),2)</f>
        <v>777</v>
      </c>
      <c r="G20" s="23" t="str">
        <f>INDEX(G3:G17,MATCH(H20,H3:H17,0))</f>
        <v>CENTRAL SUPORTES</v>
      </c>
      <c r="H20" s="24">
        <f>MIN(H3:H17)</f>
        <v>629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35</v>
      </c>
      <c r="H22" s="26">
        <f>IF(C20&lt;=25%,D20,MIN(E20:F20))</f>
        <v>744.98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7449.8</v>
      </c>
    </row>
    <row r="24" spans="1:11">
      <c r="B24" s="37"/>
      <c r="C24" s="37"/>
      <c r="D24" s="31"/>
      <c r="E24" s="31"/>
    </row>
    <row r="26" spans="1:11">
      <c r="A26" s="66" t="s">
        <v>23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24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25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26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27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28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3" sqref="G3: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74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/>
      <c r="C3" s="57"/>
      <c r="D3" s="60"/>
      <c r="E3" s="63" t="e">
        <f>IF(C20&lt;=25%,D20,MIN(E20:F20))</f>
        <v>#NUM!</v>
      </c>
      <c r="F3" s="63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3"/>
      <c r="B4" s="55"/>
      <c r="C4" s="58"/>
      <c r="D4" s="61"/>
      <c r="E4" s="64"/>
      <c r="F4" s="64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3"/>
      <c r="B5" s="55"/>
      <c r="C5" s="58"/>
      <c r="D5" s="61"/>
      <c r="E5" s="64"/>
      <c r="F5" s="64"/>
      <c r="G5" s="4"/>
      <c r="H5" s="13"/>
      <c r="I5" s="29" t="str">
        <f t="shared" si="0"/>
        <v/>
      </c>
    </row>
    <row r="6" spans="1:9">
      <c r="A6" s="53"/>
      <c r="B6" s="55"/>
      <c r="C6" s="58"/>
      <c r="D6" s="61"/>
      <c r="E6" s="64"/>
      <c r="F6" s="64"/>
      <c r="G6" s="4"/>
      <c r="H6" s="13"/>
      <c r="I6" s="29" t="str">
        <f t="shared" si="0"/>
        <v/>
      </c>
    </row>
    <row r="7" spans="1:9">
      <c r="A7" s="53"/>
      <c r="B7" s="55"/>
      <c r="C7" s="58"/>
      <c r="D7" s="61"/>
      <c r="E7" s="64"/>
      <c r="F7" s="64"/>
      <c r="G7" s="4"/>
      <c r="H7" s="13"/>
      <c r="I7" s="29" t="str">
        <f t="shared" si="0"/>
        <v/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32</v>
      </c>
      <c r="H19" s="7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4"/>
      <c r="E23" s="74"/>
      <c r="F23" s="36"/>
      <c r="G23" s="27" t="s">
        <v>8</v>
      </c>
      <c r="H23" s="28" t="e">
        <f>ROUND(H22,2)*D3</f>
        <v>#NUM!</v>
      </c>
    </row>
    <row r="24" spans="1:11">
      <c r="B24" s="37"/>
      <c r="C24" s="37"/>
      <c r="D24" s="31"/>
      <c r="E24" s="31"/>
    </row>
    <row r="26" spans="1:11">
      <c r="A26" s="66" t="s">
        <v>23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24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25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26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27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28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3" sqref="G3: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75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/>
      <c r="C3" s="57"/>
      <c r="D3" s="60"/>
      <c r="E3" s="63" t="e">
        <f>IF(C20&lt;=25%,D20,MIN(E20:F20))</f>
        <v>#NUM!</v>
      </c>
      <c r="F3" s="63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3"/>
      <c r="B4" s="55"/>
      <c r="C4" s="58"/>
      <c r="D4" s="61"/>
      <c r="E4" s="64"/>
      <c r="F4" s="64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3"/>
      <c r="B5" s="55"/>
      <c r="C5" s="58"/>
      <c r="D5" s="61"/>
      <c r="E5" s="64"/>
      <c r="F5" s="64"/>
      <c r="G5" s="4"/>
      <c r="H5" s="13"/>
      <c r="I5" s="29" t="str">
        <f t="shared" si="0"/>
        <v/>
      </c>
    </row>
    <row r="6" spans="1:9">
      <c r="A6" s="53"/>
      <c r="B6" s="55"/>
      <c r="C6" s="58"/>
      <c r="D6" s="61"/>
      <c r="E6" s="64"/>
      <c r="F6" s="64"/>
      <c r="G6" s="4"/>
      <c r="H6" s="13"/>
      <c r="I6" s="29" t="str">
        <f t="shared" si="0"/>
        <v/>
      </c>
    </row>
    <row r="7" spans="1:9">
      <c r="A7" s="53"/>
      <c r="B7" s="55"/>
      <c r="C7" s="58"/>
      <c r="D7" s="61"/>
      <c r="E7" s="64"/>
      <c r="F7" s="64"/>
      <c r="G7" s="4"/>
      <c r="H7" s="13"/>
      <c r="I7" s="29" t="str">
        <f t="shared" si="0"/>
        <v/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32</v>
      </c>
      <c r="H19" s="7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4"/>
      <c r="E23" s="74"/>
      <c r="F23" s="36"/>
      <c r="G23" s="27" t="s">
        <v>8</v>
      </c>
      <c r="H23" s="28" t="e">
        <f>ROUND(H22,2)*D3</f>
        <v>#NUM!</v>
      </c>
    </row>
    <row r="24" spans="1:11">
      <c r="B24" s="37"/>
      <c r="C24" s="37"/>
      <c r="D24" s="31"/>
      <c r="E24" s="31"/>
    </row>
    <row r="26" spans="1:11">
      <c r="A26" s="66" t="s">
        <v>23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24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25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26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27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28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3" sqref="G3: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76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/>
      <c r="C3" s="57"/>
      <c r="D3" s="60"/>
      <c r="E3" s="63" t="e">
        <f>IF(C20&lt;=25%,D20,MIN(E20:F20))</f>
        <v>#NUM!</v>
      </c>
      <c r="F3" s="63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3"/>
      <c r="B4" s="55"/>
      <c r="C4" s="58"/>
      <c r="D4" s="61"/>
      <c r="E4" s="64"/>
      <c r="F4" s="64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3"/>
      <c r="B5" s="55"/>
      <c r="C5" s="58"/>
      <c r="D5" s="61"/>
      <c r="E5" s="64"/>
      <c r="F5" s="64"/>
      <c r="G5" s="4"/>
      <c r="H5" s="13"/>
      <c r="I5" s="29" t="str">
        <f t="shared" si="0"/>
        <v/>
      </c>
    </row>
    <row r="6" spans="1:9">
      <c r="A6" s="53"/>
      <c r="B6" s="55"/>
      <c r="C6" s="58"/>
      <c r="D6" s="61"/>
      <c r="E6" s="64"/>
      <c r="F6" s="64"/>
      <c r="G6" s="4"/>
      <c r="H6" s="13"/>
      <c r="I6" s="29" t="str">
        <f t="shared" si="0"/>
        <v/>
      </c>
    </row>
    <row r="7" spans="1:9">
      <c r="A7" s="53"/>
      <c r="B7" s="55"/>
      <c r="C7" s="58"/>
      <c r="D7" s="61"/>
      <c r="E7" s="64"/>
      <c r="F7" s="64"/>
      <c r="G7" s="4"/>
      <c r="H7" s="13"/>
      <c r="I7" s="29" t="str">
        <f t="shared" si="0"/>
        <v/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32</v>
      </c>
      <c r="H19" s="7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4"/>
      <c r="E23" s="74"/>
      <c r="F23" s="36"/>
      <c r="G23" s="27" t="s">
        <v>8</v>
      </c>
      <c r="H23" s="28" t="e">
        <f>ROUND(H22,2)*D3</f>
        <v>#NUM!</v>
      </c>
    </row>
    <row r="24" spans="1:11">
      <c r="B24" s="37"/>
      <c r="C24" s="37"/>
      <c r="D24" s="31"/>
      <c r="E24" s="31"/>
    </row>
    <row r="26" spans="1:11">
      <c r="A26" s="66" t="s">
        <v>23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24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25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26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27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28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3" sqref="G3: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77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/>
      <c r="C3" s="57"/>
      <c r="D3" s="60"/>
      <c r="E3" s="63" t="e">
        <f>IF(C20&lt;=25%,D20,MIN(E20:F20))</f>
        <v>#NUM!</v>
      </c>
      <c r="F3" s="63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3"/>
      <c r="B4" s="55"/>
      <c r="C4" s="58"/>
      <c r="D4" s="61"/>
      <c r="E4" s="64"/>
      <c r="F4" s="64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3"/>
      <c r="B5" s="55"/>
      <c r="C5" s="58"/>
      <c r="D5" s="61"/>
      <c r="E5" s="64"/>
      <c r="F5" s="64"/>
      <c r="G5" s="4"/>
      <c r="H5" s="13"/>
      <c r="I5" s="29" t="str">
        <f t="shared" si="0"/>
        <v/>
      </c>
    </row>
    <row r="6" spans="1:9">
      <c r="A6" s="53"/>
      <c r="B6" s="55"/>
      <c r="C6" s="58"/>
      <c r="D6" s="61"/>
      <c r="E6" s="64"/>
      <c r="F6" s="64"/>
      <c r="G6" s="4"/>
      <c r="H6" s="13"/>
      <c r="I6" s="29" t="str">
        <f t="shared" si="0"/>
        <v/>
      </c>
    </row>
    <row r="7" spans="1:9">
      <c r="A7" s="53"/>
      <c r="B7" s="55"/>
      <c r="C7" s="58"/>
      <c r="D7" s="61"/>
      <c r="E7" s="64"/>
      <c r="F7" s="64"/>
      <c r="G7" s="4"/>
      <c r="H7" s="13"/>
      <c r="I7" s="29" t="str">
        <f t="shared" si="0"/>
        <v/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32</v>
      </c>
      <c r="H19" s="7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4"/>
      <c r="E23" s="74"/>
      <c r="F23" s="36"/>
      <c r="G23" s="27" t="s">
        <v>8</v>
      </c>
      <c r="H23" s="28" t="e">
        <f>ROUND(H22,2)*D3</f>
        <v>#NUM!</v>
      </c>
    </row>
    <row r="24" spans="1:11">
      <c r="B24" s="37"/>
      <c r="C24" s="37"/>
      <c r="D24" s="31"/>
      <c r="E24" s="31"/>
    </row>
    <row r="26" spans="1:11">
      <c r="A26" s="66" t="s">
        <v>23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24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25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26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27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28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3" sqref="G3: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78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/>
      <c r="C3" s="57"/>
      <c r="D3" s="60"/>
      <c r="E3" s="63" t="e">
        <f>IF(C20&lt;=25%,D20,MIN(E20:F20))</f>
        <v>#NUM!</v>
      </c>
      <c r="F3" s="63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3"/>
      <c r="B4" s="55"/>
      <c r="C4" s="58"/>
      <c r="D4" s="61"/>
      <c r="E4" s="64"/>
      <c r="F4" s="64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3"/>
      <c r="B5" s="55"/>
      <c r="C5" s="58"/>
      <c r="D5" s="61"/>
      <c r="E5" s="64"/>
      <c r="F5" s="64"/>
      <c r="G5" s="4"/>
      <c r="H5" s="13"/>
      <c r="I5" s="29" t="str">
        <f t="shared" si="0"/>
        <v/>
      </c>
    </row>
    <row r="6" spans="1:9">
      <c r="A6" s="53"/>
      <c r="B6" s="55"/>
      <c r="C6" s="58"/>
      <c r="D6" s="61"/>
      <c r="E6" s="64"/>
      <c r="F6" s="64"/>
      <c r="G6" s="4"/>
      <c r="H6" s="13"/>
      <c r="I6" s="29" t="str">
        <f t="shared" si="0"/>
        <v/>
      </c>
    </row>
    <row r="7" spans="1:9">
      <c r="A7" s="53"/>
      <c r="B7" s="55"/>
      <c r="C7" s="58"/>
      <c r="D7" s="61"/>
      <c r="E7" s="64"/>
      <c r="F7" s="64"/>
      <c r="G7" s="4"/>
      <c r="H7" s="13"/>
      <c r="I7" s="29" t="str">
        <f t="shared" si="0"/>
        <v/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32</v>
      </c>
      <c r="H19" s="7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4"/>
      <c r="E23" s="74"/>
      <c r="F23" s="36"/>
      <c r="G23" s="27" t="s">
        <v>8</v>
      </c>
      <c r="H23" s="28" t="e">
        <f>ROUND(H22,2)*D3</f>
        <v>#NUM!</v>
      </c>
    </row>
    <row r="24" spans="1:11">
      <c r="B24" s="37"/>
      <c r="C24" s="37"/>
      <c r="D24" s="31"/>
      <c r="E24" s="31"/>
    </row>
    <row r="26" spans="1:11">
      <c r="A26" s="66" t="s">
        <v>23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24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25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26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27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28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3" sqref="G3: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79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/>
      <c r="C3" s="57"/>
      <c r="D3" s="60"/>
      <c r="E3" s="63" t="e">
        <f>IF(C20&lt;=25%,D20,MIN(E20:F20))</f>
        <v>#NUM!</v>
      </c>
      <c r="F3" s="63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3"/>
      <c r="B4" s="55"/>
      <c r="C4" s="58"/>
      <c r="D4" s="61"/>
      <c r="E4" s="64"/>
      <c r="F4" s="64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3"/>
      <c r="B5" s="55"/>
      <c r="C5" s="58"/>
      <c r="D5" s="61"/>
      <c r="E5" s="64"/>
      <c r="F5" s="64"/>
      <c r="G5" s="4"/>
      <c r="H5" s="13"/>
      <c r="I5" s="29" t="str">
        <f t="shared" si="0"/>
        <v/>
      </c>
    </row>
    <row r="6" spans="1:9">
      <c r="A6" s="53"/>
      <c r="B6" s="55"/>
      <c r="C6" s="58"/>
      <c r="D6" s="61"/>
      <c r="E6" s="64"/>
      <c r="F6" s="64"/>
      <c r="G6" s="4"/>
      <c r="H6" s="13"/>
      <c r="I6" s="29" t="str">
        <f t="shared" si="0"/>
        <v/>
      </c>
    </row>
    <row r="7" spans="1:9">
      <c r="A7" s="53"/>
      <c r="B7" s="55"/>
      <c r="C7" s="58"/>
      <c r="D7" s="61"/>
      <c r="E7" s="64"/>
      <c r="F7" s="64"/>
      <c r="G7" s="4"/>
      <c r="H7" s="13"/>
      <c r="I7" s="29" t="str">
        <f t="shared" si="0"/>
        <v/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32</v>
      </c>
      <c r="H19" s="7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4"/>
      <c r="E23" s="74"/>
      <c r="F23" s="36"/>
      <c r="G23" s="27" t="s">
        <v>8</v>
      </c>
      <c r="H23" s="28" t="e">
        <f>ROUND(H22,2)*D3</f>
        <v>#NUM!</v>
      </c>
    </row>
    <row r="24" spans="1:11">
      <c r="B24" s="37"/>
      <c r="C24" s="37"/>
      <c r="D24" s="31"/>
      <c r="E24" s="31"/>
    </row>
    <row r="26" spans="1:11">
      <c r="A26" s="66" t="s">
        <v>23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24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25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26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27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28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3" sqref="G3: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80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/>
      <c r="C3" s="57"/>
      <c r="D3" s="60"/>
      <c r="E3" s="63" t="e">
        <f>IF(C20&lt;=25%,D20,MIN(E20:F20))</f>
        <v>#NUM!</v>
      </c>
      <c r="F3" s="63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3"/>
      <c r="B4" s="55"/>
      <c r="C4" s="58"/>
      <c r="D4" s="61"/>
      <c r="E4" s="64"/>
      <c r="F4" s="64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3"/>
      <c r="B5" s="55"/>
      <c r="C5" s="58"/>
      <c r="D5" s="61"/>
      <c r="E5" s="64"/>
      <c r="F5" s="64"/>
      <c r="G5" s="4"/>
      <c r="H5" s="13"/>
      <c r="I5" s="29" t="str">
        <f t="shared" si="0"/>
        <v/>
      </c>
    </row>
    <row r="6" spans="1:9">
      <c r="A6" s="53"/>
      <c r="B6" s="55"/>
      <c r="C6" s="58"/>
      <c r="D6" s="61"/>
      <c r="E6" s="64"/>
      <c r="F6" s="64"/>
      <c r="G6" s="4"/>
      <c r="H6" s="13"/>
      <c r="I6" s="29" t="str">
        <f t="shared" si="0"/>
        <v/>
      </c>
    </row>
    <row r="7" spans="1:9">
      <c r="A7" s="53"/>
      <c r="B7" s="55"/>
      <c r="C7" s="58"/>
      <c r="D7" s="61"/>
      <c r="E7" s="64"/>
      <c r="F7" s="64"/>
      <c r="G7" s="4"/>
      <c r="H7" s="13"/>
      <c r="I7" s="29" t="str">
        <f t="shared" si="0"/>
        <v/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32</v>
      </c>
      <c r="H19" s="7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4"/>
      <c r="E23" s="74"/>
      <c r="F23" s="36"/>
      <c r="G23" s="27" t="s">
        <v>8</v>
      </c>
      <c r="H23" s="28" t="e">
        <f>ROUND(H22,2)*D3</f>
        <v>#NUM!</v>
      </c>
    </row>
    <row r="24" spans="1:11">
      <c r="B24" s="37"/>
      <c r="C24" s="37"/>
      <c r="D24" s="31"/>
      <c r="E24" s="31"/>
    </row>
    <row r="26" spans="1:11">
      <c r="A26" s="66" t="s">
        <v>23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24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25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26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27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28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3" sqref="G3: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81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/>
      <c r="C3" s="57"/>
      <c r="D3" s="60"/>
      <c r="E3" s="63" t="e">
        <f>IF(C20&lt;=25%,D20,MIN(E20:F20))</f>
        <v>#NUM!</v>
      </c>
      <c r="F3" s="63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53"/>
      <c r="B4" s="55"/>
      <c r="C4" s="58"/>
      <c r="D4" s="61"/>
      <c r="E4" s="64"/>
      <c r="F4" s="64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53"/>
      <c r="B5" s="55"/>
      <c r="C5" s="58"/>
      <c r="D5" s="61"/>
      <c r="E5" s="64"/>
      <c r="F5" s="64"/>
      <c r="G5" s="4"/>
      <c r="H5" s="13"/>
      <c r="I5" s="29" t="str">
        <f t="shared" si="0"/>
        <v/>
      </c>
    </row>
    <row r="6" spans="1:9">
      <c r="A6" s="53"/>
      <c r="B6" s="55"/>
      <c r="C6" s="58"/>
      <c r="D6" s="61"/>
      <c r="E6" s="64"/>
      <c r="F6" s="64"/>
      <c r="G6" s="4"/>
      <c r="H6" s="13"/>
      <c r="I6" s="29" t="str">
        <f t="shared" si="0"/>
        <v/>
      </c>
    </row>
    <row r="7" spans="1:9">
      <c r="A7" s="53"/>
      <c r="B7" s="55"/>
      <c r="C7" s="58"/>
      <c r="D7" s="61"/>
      <c r="E7" s="64"/>
      <c r="F7" s="64"/>
      <c r="G7" s="4"/>
      <c r="H7" s="13"/>
      <c r="I7" s="29" t="str">
        <f t="shared" si="0"/>
        <v/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32</v>
      </c>
      <c r="H19" s="73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35</v>
      </c>
      <c r="H22" s="26" t="e">
        <f>IF(C20&lt;=25%,D20,MIN(E20:F20))</f>
        <v>#NUM!</v>
      </c>
    </row>
    <row r="23" spans="1:11">
      <c r="B23" s="32"/>
      <c r="C23" s="32"/>
      <c r="D23" s="74"/>
      <c r="E23" s="74"/>
      <c r="F23" s="36"/>
      <c r="G23" s="27" t="s">
        <v>8</v>
      </c>
      <c r="H23" s="28" t="e">
        <f>ROUND(H22,2)*D3</f>
        <v>#NUM!</v>
      </c>
    </row>
    <row r="24" spans="1:11">
      <c r="B24" s="37"/>
      <c r="C24" s="37"/>
      <c r="D24" s="31"/>
      <c r="E24" s="31"/>
    </row>
    <row r="26" spans="1:11">
      <c r="A26" s="66" t="s">
        <v>23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24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25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26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27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28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tabSelected="1" view="pageBreakPreview" topLeftCell="A36" zoomScale="69" zoomScaleNormal="100" zoomScaleSheetLayoutView="69" workbookViewId="0">
      <selection activeCell="H6" sqref="H6"/>
    </sheetView>
  </sheetViews>
  <sheetFormatPr defaultRowHeight="12.75"/>
  <cols>
    <col min="1" max="2" width="9.140625" style="1"/>
    <col min="3" max="3" width="86.85546875" style="1" customWidth="1"/>
    <col min="4" max="4" width="13.28515625" style="1" customWidth="1"/>
    <col min="5" max="5" width="10.5703125" style="1" customWidth="1"/>
    <col min="6" max="6" width="17" style="1" customWidth="1"/>
    <col min="7" max="7" width="17.140625" style="1" customWidth="1"/>
    <col min="8" max="8" width="20.85546875" style="1" customWidth="1"/>
    <col min="9" max="9" width="20.42578125" style="1" customWidth="1"/>
    <col min="10" max="16" width="9.140625" style="2"/>
    <col min="17" max="16384" width="9.140625" style="1"/>
  </cols>
  <sheetData>
    <row r="1" spans="1:9" ht="15.75">
      <c r="A1" s="49"/>
      <c r="B1" s="75" t="s">
        <v>13</v>
      </c>
      <c r="C1" s="76"/>
      <c r="D1" s="76"/>
      <c r="E1" s="76"/>
      <c r="F1" s="77"/>
      <c r="G1" s="76"/>
      <c r="H1" s="77"/>
      <c r="I1" s="76"/>
    </row>
    <row r="2" spans="1:9" ht="38.25">
      <c r="A2" s="48" t="s">
        <v>120</v>
      </c>
      <c r="B2" s="40" t="s">
        <v>14</v>
      </c>
      <c r="C2" s="40" t="s">
        <v>15</v>
      </c>
      <c r="D2" s="40" t="s">
        <v>16</v>
      </c>
      <c r="E2" s="40" t="s">
        <v>116</v>
      </c>
      <c r="F2" s="46" t="s">
        <v>117</v>
      </c>
      <c r="G2" s="40" t="s">
        <v>12</v>
      </c>
      <c r="H2" s="46" t="s">
        <v>17</v>
      </c>
      <c r="I2" s="40" t="s">
        <v>119</v>
      </c>
    </row>
    <row r="3" spans="1:9" ht="293.25" customHeight="1">
      <c r="A3" s="41" t="s">
        <v>121</v>
      </c>
      <c r="B3" s="41">
        <v>1</v>
      </c>
      <c r="C3" s="42" t="str">
        <f>Item1!B3</f>
        <v xml:space="preserve">TELEVISOR LED, com as seguintes
características:
 Diagonal entre 30 a 32 polegadas;
 Conversor digital integrado;
 Cor preta;
 Fonte bivolt 110-220 V;
 Conexões:
 Mínimo de 1 (uma) entrada HDMI;
 Mínimo de 1 (uma) entrada USB
2.0 ou superior com capacidade de
reprodução de áudio, vídeo e
musicas em alta resolução direto de
dispositivo USB (Pen Drive);
 Mínimo de 1(uma) entrada de
áudio/vídeo;
 Mínimo de uma entrada RF para
TV aberta.
 Controle remoto munido das pilhas
necessárias para o primeiro uso;
 Acompanhado de base para uso em mesa;
 Manual em português;
 Garantia de, no mínimo, 360 dias. </v>
      </c>
      <c r="D3" s="41" t="str">
        <f>Item1!C3</f>
        <v>UNIDADE</v>
      </c>
      <c r="E3" s="41">
        <v>120</v>
      </c>
      <c r="F3" s="47">
        <v>20</v>
      </c>
      <c r="G3" s="43">
        <f>Item1!E3</f>
        <v>1015.33</v>
      </c>
      <c r="H3" s="43">
        <f>(SUM(E3:F3)*G3)</f>
        <v>142146.20000000001</v>
      </c>
      <c r="I3" s="40"/>
    </row>
    <row r="4" spans="1:9" ht="242.25">
      <c r="A4" s="41" t="s">
        <v>121</v>
      </c>
      <c r="B4" s="41">
        <v>2</v>
      </c>
      <c r="C4" s="42" t="str">
        <f>Item2!B3</f>
        <v xml:space="preserve">SMART TV LED, com as seguintes
características:  Diagonal entre 55 a 60 polegadas;  Cor preta;  Resolução de imagem mínima Full HD;  Conversor digital integrado;  Fonte bivolt 110-220 V;  Conexões:
 Mínimo de 2 (duas) entradas
HDMI;
 Mínimo de 1 (uma) entrada USB
2.0 ou superior com capacidade de
reprodução de áudio, vídeo e musicas em alta resolução direto de
dispositivo USB (Pen Drive);
 Mínimo de 1 (uma) entrada de
áudio/vídeo;
 Mínimo de uma entrada RF para
TV aberta;
 Mínimo de uma entrada Ethernet
(LAN);
 Wi-fi integrado;  Controle remoto munido das pilhas
necessárias;  Alimentação bivolt: 110 – 220 V/60hz;  Acompanhado de base para uso em
mesa;  Menu em Português;  Garantia de, no mínimo, 360 dias.
</v>
      </c>
      <c r="D4" s="41" t="str">
        <f>Item2!C3</f>
        <v>UNIDADE</v>
      </c>
      <c r="E4" s="41">
        <v>8</v>
      </c>
      <c r="F4" s="47">
        <v>20</v>
      </c>
      <c r="G4" s="43">
        <f>Item2!E3</f>
        <v>2590.6</v>
      </c>
      <c r="H4" s="43">
        <f>(SUM(E4:F4)*G4)</f>
        <v>72536.800000000003</v>
      </c>
      <c r="I4" s="40"/>
    </row>
    <row r="5" spans="1:9" ht="409.5">
      <c r="A5" s="41" t="s">
        <v>121</v>
      </c>
      <c r="B5" s="41">
        <v>3</v>
      </c>
      <c r="C5" s="42" t="str">
        <f>Item3!B3</f>
        <v>APARELHO TELEFÔNICO IP Fixo – tipo
1, com as seguintes características:  Terminal de comunicação IP composto
por telefone, monofone, e acessórios
para seu pleno funcionamento.  Possuir a capacidade de autoregistrar-se
no sistema de controle de chamadas,
solicitar seu endereço IP e demais
informações operacionais através do protocolo DHCP/BOOTP. Caso algum servidor DHCP/BOOTP não esteja disponível, deverá ser possível a configuração manual do telefone IP
fixo.  Possuir duas portas switch fast ethernet
integradas internas, permitindo a
conexão de um computador diretamente
ao telefone IP fixo, nas velocidades de
10/100 Mbps, autosensing. Não será
aceito o uso de adaptadores internos ou
externos para as portas fast ethernet.  Suportar PoE (Power over Ethernet)
conforme a classificação do padrão IEEE 802.3af (calss1), suportando
alimentação direta via interface
ethernet.  A porta do telefone IP deverá suportar
mecanismo de qualidade de serviço e
tronco de VLAN padrão 802.1q e
802.1p. Desta forma, o tráfego de dados
e de voz utilizarão VLANs distintas.  Certificado/homologado pela ANATEL.  Possuir no mínimo os codecs G.711 e
G.729.  Permitir busca de configuração em
servidores comuns por meio de
protocolos padrão.  Suportar o protocolo Session Initiation
Protocol (SIP), não serão aceitos
equipamentos híbridos com telefonia
analógica ou que necessitem de
adaptadores externos para o
funcionamento.  Possuir recurso de viva-voz bidirecional
com cancelamento de eco.  Permitir o ajuste de toque de chamada.  Deve possuir ajuste de volume para
fone, campainha e fone de ouvido.  Deve possuir display de cristal líquido
(LCD) monocromático, com iluminação
de fundo, com resolução mínima de 128
x 32 pixels. Este display deve prover
informações de data e hora, correio e
voz, ícone de chamadas perdidas,
detalhes da chamada durante uma
ligação, histórico de chamadas
efetuadas e recebidas e configurações
do aparelho.  Suportar o idioma Português (Brasil).  Possuir recurso de geração de supressão
de silêncio.  A compressão dos canais de voz deve</v>
      </c>
      <c r="D5" s="41" t="str">
        <f>Item3!C3</f>
        <v>UNIDADE</v>
      </c>
      <c r="E5" s="41">
        <f>Item3!D3</f>
        <v>500</v>
      </c>
      <c r="F5" s="47" t="s">
        <v>118</v>
      </c>
      <c r="G5" s="43">
        <f>Item3!E3</f>
        <v>308.70999999999998</v>
      </c>
      <c r="H5" s="43">
        <f t="shared" ref="H3:H36" si="0">(ROUND(G5,2)*E5)</f>
        <v>154355</v>
      </c>
      <c r="I5" s="40"/>
    </row>
    <row r="6" spans="1:9" ht="216.75">
      <c r="A6" s="41" t="s">
        <v>121</v>
      </c>
      <c r="B6" s="41">
        <v>4</v>
      </c>
      <c r="C6" s="42" t="str">
        <f>Item4!B3</f>
        <v xml:space="preserve">SUPORTE PARA TV LED TIPO
PEDESTAL DE PISO, com as seguintes
características:  Com regulagem de altura da TV;  Compatível com TVs de 32 a 65
polegadas;  Cor predominante preta ou grafite;  Passagem interna para fiação;  Com no mínimo uma bandeja de apoio para DVD e Notebook;  Dimensões da bandeja (500mm x
290mm) (LxP). Admite-se variação de 100
mm na largura e de 100 mm na
profundidade;  Compatível com os seguintes padrões
de furação VESA 200x100, 200x200,
200x300, 300x200, 300x300, 400x200,
400x300, 400x400, 600x200 ou
600x400mm (HxV);  Parafusos para fixação da TV;  Fabricado em aço carbono com
acabamento em pintura eletrostática;  Rodízio (rodas) para locomoção com
trava;  Mínimo de uma prateleira;  Carga mínima suportada da TV: 45
kg ou superior;  Carga mínima sobre a bandeja: 5
kg ou superior;  Manual de instrução de português.  Garantia de, no mínimo, 90 dias.
</v>
      </c>
      <c r="D6" s="41" t="str">
        <f>Item4!C3</f>
        <v>UNIDADE</v>
      </c>
      <c r="E6" s="41">
        <f>Item4!D3</f>
        <v>10</v>
      </c>
      <c r="F6" s="47" t="s">
        <v>118</v>
      </c>
      <c r="G6" s="43">
        <f>Item4!E3</f>
        <v>744.98</v>
      </c>
      <c r="H6" s="43">
        <f t="shared" si="0"/>
        <v>7449.8</v>
      </c>
      <c r="I6" s="40"/>
    </row>
    <row r="7" spans="1:9" ht="38.25">
      <c r="A7" s="41" t="s">
        <v>121</v>
      </c>
      <c r="B7" s="41">
        <v>5</v>
      </c>
      <c r="C7" s="42" t="str">
        <f>Item5!B3</f>
        <v>CAFETEIRA, com as seguintes
especificações:  Jarra em aço inox;  Filtro permanente removível;  Capacidade mínima de 1 litro;  Indicador do nível de água;  Alimentação elétrica: 127V ou bivolt;  Garantia de, no mínimo, 360 dias.</v>
      </c>
      <c r="D7" s="41" t="str">
        <f>Item5!C3</f>
        <v>UNIDADE</v>
      </c>
      <c r="E7" s="41">
        <f>Item5!D3</f>
        <v>50</v>
      </c>
      <c r="F7" s="47" t="s">
        <v>118</v>
      </c>
      <c r="G7" s="43">
        <f>Item5!E3</f>
        <v>208.58</v>
      </c>
      <c r="H7" s="43">
        <f t="shared" si="0"/>
        <v>10429</v>
      </c>
      <c r="I7" s="40"/>
    </row>
    <row r="8" spans="1:9" ht="63.75">
      <c r="A8" s="41" t="s">
        <v>121</v>
      </c>
      <c r="B8" s="41">
        <v>6</v>
      </c>
      <c r="C8" s="42" t="str">
        <f>Item6!B3</f>
        <v xml:space="preserve">CAFETEIRA, com as seguintes
especificações:  Jarra em aço inox;  Filtro permanente removível;  Capacidade mínima de 1 litro;  Indicador do nível de água;  Alimentação elétrica: 220V ou bivolt;  Garantia de, no mínimo, 360 dias.
</v>
      </c>
      <c r="D8" s="41" t="str">
        <f>Item6!C3</f>
        <v>UNIDADE</v>
      </c>
      <c r="E8" s="41">
        <f>Item6!D3</f>
        <v>50</v>
      </c>
      <c r="F8" s="47" t="s">
        <v>118</v>
      </c>
      <c r="G8" s="43">
        <f>Item6!E3</f>
        <v>216.5</v>
      </c>
      <c r="H8" s="43">
        <f t="shared" si="0"/>
        <v>10825</v>
      </c>
      <c r="I8" s="40"/>
    </row>
    <row r="9" spans="1:9" ht="51">
      <c r="A9" s="41" t="s">
        <v>121</v>
      </c>
      <c r="B9" s="41">
        <v>7</v>
      </c>
      <c r="C9" s="42" t="str">
        <f>Item7!B3</f>
        <v>FORNO DE MICRO-ONDAS, com as
seguintes especificações:  Capacidade (câmara do alimento)
entre 30 e 35 litros;  Voltagem: 127V;  Prato giratório removível;  Display e menu com funções em
português;  Trava de segurança.  Selo Procel A.  Garantia de, no mínimo, 360 dias</v>
      </c>
      <c r="D9" s="41" t="str">
        <f>Item7!C3</f>
        <v>UNIDADE</v>
      </c>
      <c r="E9" s="41">
        <v>60</v>
      </c>
      <c r="F9" s="47">
        <v>20</v>
      </c>
      <c r="G9" s="43">
        <f>Item7!E3</f>
        <v>635.03</v>
      </c>
      <c r="H9" s="43">
        <f>(SUM(E9:F9)*G9)</f>
        <v>50802.399999999994</v>
      </c>
      <c r="I9" s="40"/>
    </row>
    <row r="10" spans="1:9" ht="51">
      <c r="A10" s="41" t="s">
        <v>121</v>
      </c>
      <c r="B10" s="41">
        <v>8</v>
      </c>
      <c r="C10" s="42" t="str">
        <f>Item8!B3</f>
        <v>FORNO DE MICRO-ONDAS, com as
seguintes especificações:  Capacidade (câmara do alimento)
entre 30 e 35 litros;  Voltagem: 220V;  Prato giratório removível;  Display e menu com funções em
português;  Trava de segurança.  Selo Procel A.  Garantia de, no mínimo, 360 dias.</v>
      </c>
      <c r="D10" s="41" t="str">
        <f>Item8!C3</f>
        <v>UNIDADE</v>
      </c>
      <c r="E10" s="41">
        <f>Item8!D3</f>
        <v>30</v>
      </c>
      <c r="F10" s="47" t="s">
        <v>118</v>
      </c>
      <c r="G10" s="43">
        <f>Item8!E3</f>
        <v>668.22</v>
      </c>
      <c r="H10" s="43">
        <f t="shared" si="0"/>
        <v>20046.600000000002</v>
      </c>
      <c r="I10" s="40"/>
    </row>
    <row r="11" spans="1:9" ht="76.5">
      <c r="A11" s="41" t="s">
        <v>121</v>
      </c>
      <c r="B11" s="41">
        <v>9</v>
      </c>
      <c r="C11" s="42" t="str">
        <f>Item9!B3</f>
        <v xml:space="preserve">REFRIGERADOR, com as seguintes
especificações:  Tipo frigobar;  Volume interno total: 75 a 95 litros;  Selo Procel Classe A;  Tensão elétrica: 127V;  Degelo automático ou bandeja de
degelo;  Prateleiras removíveis;  Portas reversíveis;  Controle de temperatura;  Cor branca.  Garantia de, no mínimo, 360 dias.
</v>
      </c>
      <c r="D11" s="41" t="str">
        <f>Item9!C3</f>
        <v>UNIDADE</v>
      </c>
      <c r="E11" s="41">
        <v>60</v>
      </c>
      <c r="F11" s="47">
        <v>20</v>
      </c>
      <c r="G11" s="43">
        <f>Item9!E3</f>
        <v>1242.1600000000001</v>
      </c>
      <c r="H11" s="43">
        <f>(SUM(E11:F11)*G11)</f>
        <v>99372.800000000003</v>
      </c>
      <c r="I11" s="40"/>
    </row>
    <row r="12" spans="1:9" ht="76.5">
      <c r="A12" s="41" t="s">
        <v>121</v>
      </c>
      <c r="B12" s="41">
        <v>10</v>
      </c>
      <c r="C12" s="42" t="str">
        <f>Item10!B3</f>
        <v xml:space="preserve">REFRIGERADOR, com as seguintes
especificações:  Tipo frigobar;  Volume interno total: 75 a 95 litros;  Selo Procel Classe A;  Tensão elétrica: 220V;  Degelo automático ou bandeja de
degelo;  Prateleiras removíveis;  Portas reversíveis;  Controle de temperatura;  Cor branca.  Garantia de, no mínimo, 360 dias.
</v>
      </c>
      <c r="D12" s="41" t="str">
        <f>Item10!C3</f>
        <v>UNIDADE</v>
      </c>
      <c r="E12" s="41">
        <f>Item10!D3</f>
        <v>40</v>
      </c>
      <c r="F12" s="47" t="s">
        <v>118</v>
      </c>
      <c r="G12" s="43">
        <f>Item10!E3</f>
        <v>1327.29</v>
      </c>
      <c r="H12" s="43">
        <f t="shared" si="0"/>
        <v>53091.6</v>
      </c>
      <c r="I12" s="40"/>
    </row>
    <row r="13" spans="1:9" ht="153">
      <c r="A13" s="41" t="s">
        <v>121</v>
      </c>
      <c r="B13" s="41">
        <v>11</v>
      </c>
      <c r="C13" s="42" t="str">
        <f>Item11!B3</f>
        <v xml:space="preserve">BEBEDOURO DE COLUNA, com as
seguintes especificações:  Tipo garrafão;  Selo de conformidade Inmetro;  Acomodação para garrafão de 10 e 20
litros;  Capacidade de fornecimento de água
gelada: 0,90 l/h ou superior;  Tensão elétrica: 127V ou bivolt;  Gabinete com laterais confeccionadas
em aço carbono galvanizado, chapa
eletrozincada ou inox;  Pingadeira com tampo removível;  Acionamento para água gelada e
natural;  Gás refrigerante ecológico;  Cor branca ou inox;  Em conformidade com a norma ABNT
NBR 16236:2013 (Versão corrigida) ou
mais recente.  Garantia de, no mínimo, 360 dias.
</v>
      </c>
      <c r="D13" s="41" t="str">
        <f>Item11!C3</f>
        <v>UNIDADE</v>
      </c>
      <c r="E13" s="41">
        <f>Item11!D3</f>
        <v>50</v>
      </c>
      <c r="F13" s="47" t="s">
        <v>118</v>
      </c>
      <c r="G13" s="43">
        <f>Item11!E3</f>
        <v>791.12</v>
      </c>
      <c r="H13" s="43">
        <f t="shared" si="0"/>
        <v>39556</v>
      </c>
      <c r="I13" s="40"/>
    </row>
    <row r="14" spans="1:9" ht="140.25">
      <c r="A14" s="41" t="s">
        <v>121</v>
      </c>
      <c r="B14" s="41">
        <v>12</v>
      </c>
      <c r="C14" s="42" t="str">
        <f>Item12!B3</f>
        <v xml:space="preserve">BEBEDOURO DE COLUNA, com as
seguintes especificações:  Tipo garrafão;  Selo de conformidade Inmetro;  Acomodação para garrafão de 10 e 20
litros;  Capacidade de fornecimento de água
gelada: 0,90 l/h ou superior;  Tensão elétrica: 220V ou bivolt;  Gabinete com laterais confeccionadas
em aço carbono galvanizado, chapa
eletrozincada ou inox;  Pingadeira com tampo removível;  Acionamento para água gelada e
natural;  Gás refrigerante ecológico;  Cor branca ou inox;  Em conformidade com a norma
ABNT NBR 16236:2013 (Versão
corrigida) ou mais recente.  Garantia de, no mínimo, 360 dias.
</v>
      </c>
      <c r="D14" s="41" t="str">
        <f>Item12!C3</f>
        <v>UNIDADE</v>
      </c>
      <c r="E14" s="41">
        <v>20</v>
      </c>
      <c r="F14" s="47">
        <v>50</v>
      </c>
      <c r="G14" s="43">
        <f>Item12!E3</f>
        <v>707.47</v>
      </c>
      <c r="H14" s="43">
        <f>(SUM(E14:F14)*G14)</f>
        <v>49522.9</v>
      </c>
      <c r="I14" s="40"/>
    </row>
    <row r="15" spans="1:9" ht="140.25">
      <c r="A15" s="41" t="s">
        <v>121</v>
      </c>
      <c r="B15" s="41">
        <v>13</v>
      </c>
      <c r="C15" s="42" t="str">
        <f>Item13!B3</f>
        <v xml:space="preserve">BEBEDOURO DE COLUNA TIPO
PRESSÃO, com as seguintes especificações:  Certificado pelo Inmetro;  Tensão Elétrica 127V;  Gabinete com laterais confeccionada em
aço;  Com 2 (duas) torneiras de pressão
em latão cromado, uma para jato
outra para copo;  Pia em aço inoxidável;  Filtro de água com carvão ativado,
para reter partículas sólidas e gosto de
cloro;  Capacidade de refrigeração para  Gás refrigerante ecológico;  Em conformidade com a norma
ABNT NBR 16236:2013 (Versão
corrigida) ou mais recente.  Garantia de, no mínimo, 360 dias.
</v>
      </c>
      <c r="D15" s="41" t="str">
        <f>Item13!C3</f>
        <v>UNIDADE</v>
      </c>
      <c r="E15" s="41">
        <f>Item13!D3</f>
        <v>20</v>
      </c>
      <c r="F15" s="47" t="s">
        <v>118</v>
      </c>
      <c r="G15" s="43">
        <f>Item13!E3</f>
        <v>1087.8900000000001</v>
      </c>
      <c r="H15" s="43">
        <f t="shared" si="0"/>
        <v>21757.800000000003</v>
      </c>
      <c r="I15" s="40"/>
    </row>
    <row r="16" spans="1:9" ht="153">
      <c r="A16" s="41" t="s">
        <v>121</v>
      </c>
      <c r="B16" s="41">
        <v>14</v>
      </c>
      <c r="C16" s="42" t="str">
        <f>Item14!B3</f>
        <v>BEBEDOURO DE COLUNA TIPO
PRESSÃO, com as seguintes especificações:  Certificado pelo Inmetro;  Tensão Elétrica 220V;  Gabinete com laterais confeccionada em
aço;  Com 2 (duas) torneiras de pressão
em latão cromado, uma para jato
outra para copo;  Pia em aço inoxidável;  Filtro de água com carvão ativado,
para reter partículas sólidas e gosto de
cloro;  Capacidade de refrigeração para
atendimento médio de 20
pessoas/hora.  Gás refrigerante ecológico;  Em conformidade com a norma ABNT NBR 16236:2013 (Versão
corrigida) ou mais recente.  Garantia de, no mínimo, 360 dias.</v>
      </c>
      <c r="D16" s="41" t="str">
        <f>Item14!C3</f>
        <v>UNIDADE</v>
      </c>
      <c r="E16" s="41">
        <f>Item14!D3</f>
        <v>20</v>
      </c>
      <c r="F16" s="47" t="s">
        <v>118</v>
      </c>
      <c r="G16" s="43">
        <f>Item14!E3</f>
        <v>979.98</v>
      </c>
      <c r="H16" s="43">
        <f t="shared" si="0"/>
        <v>19599.599999999999</v>
      </c>
      <c r="I16" s="40"/>
    </row>
    <row r="17" spans="1:9" ht="63.75">
      <c r="A17" s="41" t="s">
        <v>121</v>
      </c>
      <c r="B17" s="41">
        <v>15</v>
      </c>
      <c r="C17" s="42" t="str">
        <f>Item15!B3</f>
        <v>VENTILADOR DE COLUNA, com as
seguintes especificações:  Grade de metal;  Diâmetro da grade: 65 cm, admitida
variação de ± 5 cm;  Tensão: bivolt;  Coluna regulável, com altura mínima
de 1,5m na posição distendida;  Mecanismo oscilante e controle de
velocidade.  Garantia de, no mínimo, 360 dias.</v>
      </c>
      <c r="D17" s="41" t="str">
        <f>Item15!C3</f>
        <v>UNIDADE</v>
      </c>
      <c r="E17" s="41">
        <f>Item15!D3</f>
        <v>100</v>
      </c>
      <c r="F17" s="47" t="s">
        <v>118</v>
      </c>
      <c r="G17" s="43">
        <f>Item15!E3</f>
        <v>506.02</v>
      </c>
      <c r="H17" s="43">
        <f t="shared" si="0"/>
        <v>50602</v>
      </c>
      <c r="I17" s="40"/>
    </row>
    <row r="18" spans="1:9" ht="63.75">
      <c r="A18" s="41" t="s">
        <v>121</v>
      </c>
      <c r="B18" s="41">
        <v>16</v>
      </c>
      <c r="C18" s="42" t="str">
        <f>Item16!B3</f>
        <v>REFRIGERADOR, com as seguintes
especificações:  Volume interno total: mínimo de 340
litros;  Selo Procel Classe A;  Tensão elétrica: 127V;  Frost free;  Prateleiras removíveis;  Portas reversíveis;  Controle de temperatura;  Fluído refrigerante ecológico;  Cor branca.  Garantia de, no mínimo, 360 dias.</v>
      </c>
      <c r="D18" s="41" t="str">
        <f>Item16!C3</f>
        <v>UNIDADE</v>
      </c>
      <c r="E18" s="41">
        <f>Item16!D3</f>
        <v>5</v>
      </c>
      <c r="F18" s="47" t="s">
        <v>118</v>
      </c>
      <c r="G18" s="43">
        <f>Item16!E3</f>
        <v>2873.64</v>
      </c>
      <c r="H18" s="43">
        <f t="shared" si="0"/>
        <v>14368.199999999999</v>
      </c>
      <c r="I18" s="40"/>
    </row>
    <row r="19" spans="1:9" ht="63.75">
      <c r="A19" s="41" t="s">
        <v>121</v>
      </c>
      <c r="B19" s="41">
        <v>17</v>
      </c>
      <c r="C19" s="42" t="str">
        <f>Item17!B3</f>
        <v>REFRIGERADOR, com as seguintes
especificações:  Volume interno total: mínimo de 340
litros;  Selo Procel Classe A; Tensão elétrica: 220V;  Frost free;  Prateleiras removíveis;  Portas reversíveis;  Controle de temperatura;  Fluído refrigerante ecológico;  Cor branca.  Garantia de, no mínimo, 360 dias</v>
      </c>
      <c r="D19" s="41" t="str">
        <f>Item17!C3</f>
        <v>UNIDADE</v>
      </c>
      <c r="E19" s="41">
        <f>Item17!D3</f>
        <v>2</v>
      </c>
      <c r="F19" s="47" t="s">
        <v>118</v>
      </c>
      <c r="G19" s="43">
        <f>Item17!E3</f>
        <v>2693.42</v>
      </c>
      <c r="H19" s="43">
        <f t="shared" si="0"/>
        <v>5386.84</v>
      </c>
      <c r="I19" s="40"/>
    </row>
    <row r="20" spans="1:9" ht="63.75">
      <c r="A20" s="41" t="s">
        <v>121</v>
      </c>
      <c r="B20" s="41">
        <v>18</v>
      </c>
      <c r="C20" s="42" t="str">
        <f>Item18!B3</f>
        <v xml:space="preserve">FREEZER VERTICAL FROST FREE, com
as seguintes especificações:  Capacidade: mínimo de 200 litros;  Selo Procel classe A;  Fluído refrigerante ecológico;  Com gavetas removíveis;  Controle de temperatura;  Tensão elétrica: 127V;  Cor branca.  Garantia de, no mínimo, 360 dias.
</v>
      </c>
      <c r="D20" s="41" t="str">
        <f>Item18!C3</f>
        <v>UNIDADE</v>
      </c>
      <c r="E20" s="41">
        <f>Item18!D3</f>
        <v>3</v>
      </c>
      <c r="F20" s="47" t="s">
        <v>118</v>
      </c>
      <c r="G20" s="43">
        <f>Item18!E3</f>
        <v>2795.47</v>
      </c>
      <c r="H20" s="43">
        <f t="shared" si="0"/>
        <v>8386.41</v>
      </c>
      <c r="I20" s="40"/>
    </row>
    <row r="21" spans="1:9" ht="63.75">
      <c r="A21" s="41" t="s">
        <v>121</v>
      </c>
      <c r="B21" s="41">
        <v>19</v>
      </c>
      <c r="C21" s="42" t="str">
        <f>Item19!B3</f>
        <v xml:space="preserve">FREEZER VERTICAL FROST FREE, com
as seguintes especificações:  Capacidade: mínimo de 200 litros;  Selo Procel classe A;  Fluído refrigerante ecológico;  Com gavetas removíveis;  Controle de temperatura;  Tensão elétrica: 220V;  Cor branca.  Garantia de, no mínimo, 360 dias.
</v>
      </c>
      <c r="D21" s="41" t="str">
        <f>Item19!C3</f>
        <v>UNIDADE</v>
      </c>
      <c r="E21" s="41">
        <f>Item19!D3</f>
        <v>3</v>
      </c>
      <c r="F21" s="47" t="s">
        <v>118</v>
      </c>
      <c r="G21" s="43">
        <f>Item19!E3</f>
        <v>3120.55</v>
      </c>
      <c r="H21" s="43">
        <f t="shared" si="0"/>
        <v>9361.6500000000015</v>
      </c>
      <c r="I21" s="40"/>
    </row>
    <row r="22" spans="1:9" ht="63.75">
      <c r="A22" s="41" t="s">
        <v>121</v>
      </c>
      <c r="B22" s="41">
        <v>20</v>
      </c>
      <c r="C22" s="42" t="str">
        <f>Item20!B3</f>
        <v xml:space="preserve">VENTILADOR DE PAREDE, com as
seguintes especificações:  Grade de metal;  Diâmetro da grade: 100 cm, admitida
variação de ± 5 cm;  Rotação mínima: 1000 r.p.m.  Tensão: bivolt ou 110 volts;  Regulagem de inclinação;  Garantia de, no mínimo, 360 dias.
</v>
      </c>
      <c r="D22" s="41" t="str">
        <f>Item20!C3</f>
        <v>UNIDADE</v>
      </c>
      <c r="E22" s="41">
        <f>Item20!D3</f>
        <v>40</v>
      </c>
      <c r="F22" s="47" t="s">
        <v>118</v>
      </c>
      <c r="G22" s="43">
        <f>Item20!E3</f>
        <v>1633.46</v>
      </c>
      <c r="H22" s="43">
        <f t="shared" si="0"/>
        <v>65338.400000000001</v>
      </c>
      <c r="I22" s="40"/>
    </row>
    <row r="23" spans="1:9" ht="51">
      <c r="A23" s="41" t="s">
        <v>121</v>
      </c>
      <c r="B23" s="41">
        <v>21</v>
      </c>
      <c r="C23" s="42" t="str">
        <f>Item21!B3</f>
        <v>VENTILADOR DE PAREDE, com as
seguintes especificações:  Grade de metal;  Diâmetro da grade: 100 cm, admitida
variação de ± 5 cm;  Rotação mínima: 1000 r.p.m.  Tensão: bivolt ou 220 volts;  Regulagem de inclinação;  Garantia de, no mínimo, 360 dias.</v>
      </c>
      <c r="D23" s="41" t="str">
        <f>Item21!C3</f>
        <v>UNIDADE</v>
      </c>
      <c r="E23" s="41">
        <f>Item21!D3</f>
        <v>40</v>
      </c>
      <c r="F23" s="47" t="s">
        <v>118</v>
      </c>
      <c r="G23" s="43">
        <f>Item21!E3</f>
        <v>1214.08</v>
      </c>
      <c r="H23" s="43">
        <f t="shared" si="0"/>
        <v>48563.199999999997</v>
      </c>
      <c r="I23" s="40"/>
    </row>
    <row r="24" spans="1:9" ht="76.5">
      <c r="A24" s="41" t="s">
        <v>121</v>
      </c>
      <c r="B24" s="41">
        <v>22</v>
      </c>
      <c r="C24" s="42" t="str">
        <f>Item22!B3</f>
        <v xml:space="preserve">CAFETEIRA ELÉTRICA INDUSTRIAL,
com as seguintes características;  Depósito em aço inox;  Capacidade para 20 litros de café
pronto;  Termostato regulável na faixa de 20º C
a 120º C.  Tensão elétrica: 220V;  Potência mínima de aquecimento: 4000
W;  Acompanha coador de pano;  Garanta de, no mínimo, 90 dias.
</v>
      </c>
      <c r="D24" s="41" t="str">
        <f>Item22!C3</f>
        <v>UNIDADE</v>
      </c>
      <c r="E24" s="41">
        <v>5</v>
      </c>
      <c r="F24" s="47">
        <v>20</v>
      </c>
      <c r="G24" s="43">
        <f>Item22!E3</f>
        <v>2220.91</v>
      </c>
      <c r="H24" s="43">
        <f>(SUM(E24:F24)*G24)</f>
        <v>55522.75</v>
      </c>
      <c r="I24" s="40"/>
    </row>
    <row r="25" spans="1:9" ht="51">
      <c r="A25" s="41" t="s">
        <v>121</v>
      </c>
      <c r="B25" s="41">
        <v>23</v>
      </c>
      <c r="C25" s="42" t="str">
        <f>Item23!B3</f>
        <v>LIQUIDIFICADOR INDUSTRIAL, com as
seguintes características;  Com gabinete/corpo e copo em inox;  Capacidade do copo: 1,5 a 2 litros;  Com tecla/botão liga/desliga  Com função pulsar  Base antiderrapante;  Potência: 800 W ou superior  Tensão elétrica: 127 V  Garantia de, no mínimo, 180 dias.</v>
      </c>
      <c r="D25" s="41" t="str">
        <f>Item23!C3</f>
        <v>UNIDADE</v>
      </c>
      <c r="E25" s="41">
        <f>Item23!D3</f>
        <v>4</v>
      </c>
      <c r="F25" s="47" t="s">
        <v>118</v>
      </c>
      <c r="G25" s="43">
        <f>Item23!E3</f>
        <v>385.71</v>
      </c>
      <c r="H25" s="43">
        <f t="shared" si="0"/>
        <v>1542.84</v>
      </c>
      <c r="I25" s="40"/>
    </row>
    <row r="26" spans="1:9" ht="58.5" customHeight="1">
      <c r="A26" s="41" t="s">
        <v>121</v>
      </c>
      <c r="B26" s="41">
        <v>24</v>
      </c>
      <c r="C26" s="42" t="str">
        <f>Item24!B3</f>
        <v xml:space="preserve">LIQUIDIFICADOR INDUSTRIAL, com as
seguintes características;  Com gabinete/corpo e copo em inox;  Capacidade do copo: 1,5 a 2 litros;  Com tecla/botão liga/desliga  Com função pulsar  Base antiderrapante;  Potência: 800 W ou superior  Tensão elétrica: 220 V  Garantia de, no mínimo, 180 dias.
</v>
      </c>
      <c r="D26" s="41" t="str">
        <f>Item24!C3</f>
        <v>UNIDADE</v>
      </c>
      <c r="E26" s="41">
        <f>Item24!D3</f>
        <v>4</v>
      </c>
      <c r="F26" s="47" t="s">
        <v>118</v>
      </c>
      <c r="G26" s="43">
        <f>Item24!E3</f>
        <v>440.99</v>
      </c>
      <c r="H26" s="43">
        <f t="shared" si="0"/>
        <v>1763.96</v>
      </c>
      <c r="I26" s="40"/>
    </row>
    <row r="27" spans="1:9" ht="409.5">
      <c r="A27" s="41"/>
      <c r="B27" s="41">
        <v>25</v>
      </c>
      <c r="C27" s="42" t="str">
        <f>Item25!B3</f>
        <v xml:space="preserve">PROJETOR DE VIDEO LASER 6000
lúmens.  Tipo do display: Poly-silicon TFT
matriz ativa
Resolução nativa: 1920 x 1200 pixels
WUXGA  Modo de projeção: Frontal,
Frontal/Teto, Traseiro, Traseiro/Teto.  Painel LCD: 0,67" (D10 com
C2Fine™).  Número de pixels: 2.304.000 pixels
(1920x1200) x 3  Brilho em cores - Saída de luz colorida:
6.000 lumens (ISSO 21118 padrão)  Brilho em branco - Saída de luz branca:
6.000 lumens  Razão de aspecto: 16:10  Resolução nativa: 1920x1200
(WUXGA)  Alcance do Throw-Ratio: 1,35–2,2  Dimensões da imagem: 48” (1,22m) a
470” (7,11m)  Correção de Keystone: Vertical: ±30 graus; Horizontal: ±30 graus.
 Razão de contraste: até 2.500.000:1 com
modo dinâmico de cores, modo normal
de fonte de luz e modo wide zoom
 Alcance de mudança da lente: Vertical:
±50 graus; Horizontal: ±20 graus.
 Processamento de cor: 10 bits
 Reprodução de cor: até 1,07 bilhão de
cores
 Tipo de laser: laser diodo
 Potencia de saída da fonte de luz: até
104,5W
 Comprimento de onda: 449 a 491nm
 Duração da fonte de luz laser: Normal:
20.000 horas; Silencioso: 20.000 horas;
Estendido: 30.000 horas
 Lente de projeção standard: F=1.5 a 1.7
 Distância focal: 20.0 a 31.8 mm
 Interfaces:
 HDBaseT x1
HDMI x2
Analógico: D-sub 15 pin x1
Controle I/O: RS-232C (D-sub 9
pin)
USB-I/O: Tipo A x1; Tipo B x1
LAN RJ45 x1
Wireless LAN (acessório opcional)
USB Tipo A x1
Entrada de Áudio (stereo): x2
Saída de Áudio (stereo): x1
 Ruído do ventilador: 37dB (Modo
Normal), 25dB (Modo ECO)0  Energia:
Voltagem: 100 – 240VAC ±10%,
50/60Hz
Voltagem nominal: 100 – 240VAC
Frequência nominal: 50/60Hz
Consumo de energia:
Normal: 353W
Silencioso: 254W </v>
      </c>
      <c r="D27" s="41" t="str">
        <f>Item25!C3</f>
        <v>UNIDADE</v>
      </c>
      <c r="E27" s="41">
        <v>5</v>
      </c>
      <c r="F27" s="47">
        <v>100</v>
      </c>
      <c r="G27" s="43">
        <f>Item25!E3</f>
        <v>33782.480000000003</v>
      </c>
      <c r="H27" s="43">
        <f>(SUM(E27:F27)*G27)</f>
        <v>3547160.4000000004</v>
      </c>
      <c r="I27" s="40"/>
    </row>
    <row r="28" spans="1:9" ht="331.5">
      <c r="A28" s="41">
        <v>26</v>
      </c>
      <c r="B28" s="41">
        <v>26</v>
      </c>
      <c r="C28" s="42" t="str">
        <f>Item26!B3</f>
        <v xml:space="preserve">Vídeo Wall Controlador 2X2, 4K, 4 Telas,
USB, HDMI
Resolução:
 Entrada suporta: 3840 x 2160 com
30Hz;
 Saída Suporta: 1920 x 1080 com 30Hz .
Funcionalidades :
 Suporta até 4 Telas diferentes, permite
várias combinações de exibição no
display;
 Indicador luminoso de funcionamento:
LED vermelho para ligado e LED verde
significa conexão bem-sucedida com o
monitor;
 Botão que altera o modo de exibição no
painel. Mudança também pode ser feita
pelo controle remoto;
 Botão no painel para seleção rápida da
fonte de sinal HDMI (entrada/saída);
 Botão no painel para reset rápido e
redefinição do controlador de vídeo
Wall;
 Porta RS232, para conexão de porta
serial do controlador Uso pelo
fabricante;
</v>
      </c>
      <c r="D28" s="41" t="str">
        <f>Item26!C3</f>
        <v>UNIDADE</v>
      </c>
      <c r="E28" s="41">
        <f>Item26!D3</f>
        <v>3</v>
      </c>
      <c r="F28" s="47" t="s">
        <v>118</v>
      </c>
      <c r="G28" s="43">
        <f>Item26!E3</f>
        <v>3713.34</v>
      </c>
      <c r="H28" s="43">
        <f t="shared" si="0"/>
        <v>11140.02</v>
      </c>
      <c r="I28" s="40"/>
    </row>
    <row r="29" spans="1:9" ht="357">
      <c r="A29" s="80" t="s">
        <v>122</v>
      </c>
      <c r="B29" s="41">
        <v>27</v>
      </c>
      <c r="C29" s="42" t="str">
        <f>Item27!B3</f>
        <v>PURIFICADOR DE ÁGUA, com as seguintes
características:
 Tensão Elétrica: 127 volts;
 Fornecimento de água em, no mínimo,
02 (duas) temperaturas: natural e gelada;
 Refrigeração feita por compressor;
 Para uso fixado na parede ou em
bancada;
 Que possibilite fácil substituição do refil
pelo próprio usuário, sem a necessidade
de ferramentas (sistema “girou trocou”,
“troca fácil”, apenas um botão ou
similar);
 Elemento filtrante com capacidade de
redução de cloro livre, retenção de
partículas Classe C ou superior, e
eliminação de odores e sabores
presentes na água;  Capacidade de fornecimento de água
gelada de, no mínimo, 0,5 L/H,
conforme norma ABNT NBR
16236/2013 Versão corrigida ou mais
recente;
 Ligado na água da rede;
 Fluido refrigerante ecológico;
 Vida útil do filtro de, no mínimo 06
(seis) meses;
 Selo Inmetro;
 Cor branca, cinza, prata ou preta;  Garantia de, no mínimo, 06 meses.</v>
      </c>
      <c r="D29" s="41" t="str">
        <f>Item27!C3</f>
        <v>UNIDADE</v>
      </c>
      <c r="E29" s="41">
        <f>Item27!D3</f>
        <v>70</v>
      </c>
      <c r="F29" s="47" t="s">
        <v>118</v>
      </c>
      <c r="G29" s="43">
        <f>Item27!E3</f>
        <v>720.4</v>
      </c>
      <c r="H29" s="43">
        <f t="shared" si="0"/>
        <v>50428</v>
      </c>
      <c r="I29" s="83">
        <f>SUM(H29:H31)</f>
        <v>146226</v>
      </c>
    </row>
    <row r="30" spans="1:9" ht="369.75">
      <c r="A30" s="81"/>
      <c r="B30" s="41">
        <v>28</v>
      </c>
      <c r="C30" s="42" t="str">
        <f>Item28!B3</f>
        <v>PURIFICADOR DE ÁGUA, com as seguintes
características:
 Tensão Elétrica: 220 volts;
 Fornecimento de água em, no mínimo,
02 (duas) temperaturas: natural e gelada;
 Refrigeração feita por compressor;
 Para uso fixado na parede ou em
bancada;
 Que possibilite fácil substituição do refil
pelo próprio usuário, sem a necessidade
de ferramentas (sistema “girou trocou”,
“troca fácil”, apenas um botão ou
similar);
 Elemento filtrante com capacidade de
redução de cloro livre, retenção de
partículas Classe C ou superior, e
eliminação de odores e sabores
presentes na água;
 Capacidade de fornecimento de água
gelada de, no mínimo, 0,5 L/H,
conforme norma ABNT NBR
16236/2013 Versão corrigida ou mais
recente;
 Ligado na água da rede;
 Fluido refrigerante ecológico;
 Vida útil do filtro de, no mínimo 06
(seis) meses;
 Selo Inmetro;
 Cor branca, cinza, prata ou preta;</v>
      </c>
      <c r="D30" s="41" t="str">
        <f>Item28!C3</f>
        <v>UNIDADE</v>
      </c>
      <c r="E30" s="41">
        <f>Item28!D3</f>
        <v>100</v>
      </c>
      <c r="F30" s="47" t="s">
        <v>118</v>
      </c>
      <c r="G30" s="43">
        <f>Item28!E3</f>
        <v>807.5</v>
      </c>
      <c r="H30" s="43">
        <f t="shared" si="0"/>
        <v>80750</v>
      </c>
      <c r="I30" s="84"/>
    </row>
    <row r="31" spans="1:9" ht="204">
      <c r="A31" s="82"/>
      <c r="B31" s="41">
        <v>29</v>
      </c>
      <c r="C31" s="42" t="str">
        <f>Item29!B3</f>
        <v xml:space="preserve">REFIL para Purificador de Água, com as
seguintes características:
 Compatível com purificadores de água
indicados nos itens 27 e 28;
 Com capacidade de redução de cloro
livre, retenção de partículas Classe C ou
superior e eliminação de odores e
sabores presentes na água;
 Que possibilite fácil substituição pelo
próprio usuário, sem a necessidade de
ferramentas (sistema “girou trocou”,
“troca fácil”, apenas um botão ou
similar);
 Vida útil de, no mínimo, 06 (seis)
meses;  Garantia de, no mínimo, 30 dias.
</v>
      </c>
      <c r="D31" s="41" t="str">
        <f>Item29!C3</f>
        <v>UNIDADE</v>
      </c>
      <c r="E31" s="41">
        <f>Item29!D3</f>
        <v>400</v>
      </c>
      <c r="F31" s="47" t="s">
        <v>118</v>
      </c>
      <c r="G31" s="43">
        <f>Item29!E3</f>
        <v>37.619999999999997</v>
      </c>
      <c r="H31" s="43">
        <f t="shared" si="0"/>
        <v>15047.999999999998</v>
      </c>
      <c r="I31" s="85"/>
    </row>
    <row r="32" spans="1:9" ht="153">
      <c r="A32" s="41" t="s">
        <v>121</v>
      </c>
      <c r="B32" s="41">
        <v>30</v>
      </c>
      <c r="C32" s="42" t="str">
        <f>Item30!B3</f>
        <v xml:space="preserve">MULTÍMETRO DIGITAL
 Conformidade com a IEC1010;
 Medição de Tensão DC de 200mV, 2V,
20V, 200V, 600V;
 Medição de Tensão AC: Faixas: 200V,
600V;
 Medição de Corrente DC: Faixas:
200µA, 2mA, 20mA, 200mA, 10A;
 Medição de Resistência: Faixas: 200 ,
2k , 20k , 200k , 20M;
 Alimentação: 01 (uma) bateria 9V.  Garantia de, no mínimo, 180 dias.
</v>
      </c>
      <c r="D32" s="41" t="str">
        <f>Item30!C3</f>
        <v>UNIDADE</v>
      </c>
      <c r="E32" s="41">
        <f>Item30!D3</f>
        <v>30</v>
      </c>
      <c r="F32" s="47" t="s">
        <v>118</v>
      </c>
      <c r="G32" s="43">
        <f>Item30!E3</f>
        <v>138.16</v>
      </c>
      <c r="H32" s="43">
        <f t="shared" si="0"/>
        <v>4144.8</v>
      </c>
      <c r="I32" s="40"/>
    </row>
    <row r="33" spans="1:9" ht="89.25">
      <c r="A33" s="41" t="s">
        <v>121</v>
      </c>
      <c r="B33" s="41">
        <v>31</v>
      </c>
      <c r="C33" s="42" t="str">
        <f>Item31!B3</f>
        <v xml:space="preserve">ANTENA INTERNA PARA TV DIGITAL,
com as seguintes características:
 Cabo de no mínimo 2,5 metros.
 Capta sinais UHF/HDTV
 Conector F macho
 Cor preta  Garantia, de no mínimo, 30 dias.
</v>
      </c>
      <c r="D33" s="41" t="str">
        <f>Item31!C3</f>
        <v>UNIDADE</v>
      </c>
      <c r="E33" s="41">
        <f>Item31!D3</f>
        <v>30</v>
      </c>
      <c r="F33" s="47" t="s">
        <v>118</v>
      </c>
      <c r="G33" s="43">
        <f>Item31!E3</f>
        <v>34.24</v>
      </c>
      <c r="H33" s="43">
        <f t="shared" si="0"/>
        <v>1027.2</v>
      </c>
      <c r="I33" s="40"/>
    </row>
    <row r="34" spans="1:9" ht="238.5" customHeight="1">
      <c r="A34" s="41" t="s">
        <v>121</v>
      </c>
      <c r="B34" s="41">
        <v>32</v>
      </c>
      <c r="C34" s="42" t="str">
        <f>Item32!B3</f>
        <v xml:space="preserve">REFIL para Purificador de Água, com as
seguintes características:
 Compatível com purificador de água
Marca Top Life, modelo: Platinum
New.
 Com capacidade de redução de cloro
livre, retenção de partículas Classe C ou
superior e eliminação de odores e
sabores presentes na água;
 Que possibilite fácil substituição pelo
próprio usuário, sem a necessidade de
ferramentas (sistema “girou trocou”,
“troca fácil”, apenas um botão ou
similar);
 Vida útil de, no mínimo, 06 (seis)
meses;
 Garantia de, no mínimo, 30 dias.
</v>
      </c>
      <c r="D34" s="41" t="str">
        <f>Item32!C3</f>
        <v>UNIDADE</v>
      </c>
      <c r="E34" s="41">
        <f>Item32!D3</f>
        <v>400</v>
      </c>
      <c r="F34" s="47" t="s">
        <v>118</v>
      </c>
      <c r="G34" s="43">
        <f>Item32!E3</f>
        <v>150.66</v>
      </c>
      <c r="H34" s="43">
        <f t="shared" si="0"/>
        <v>60264</v>
      </c>
      <c r="I34" s="40"/>
    </row>
    <row r="35" spans="1:9" ht="409.5">
      <c r="A35" s="41" t="s">
        <v>121</v>
      </c>
      <c r="B35" s="41">
        <v>33</v>
      </c>
      <c r="C35" s="42" t="str">
        <f>Item33!B3</f>
        <v xml:space="preserve">APARELHO TELEFÔNICO IP Fixo – tipo
2, com as seguintes características:  Terminal de comunicação IP composto
por telefone, monofone, e acessórios
para seu pleno funcionamento;  Possuir a capacidade de autoregistrar-se
no sistema de controle de chamadas,
solicitar seu endereço IP e demais
informações operacionais através do protocolo DHCP/BOOTP. Caso algum servidor DHCP/BOOTP não esteja disponível, deverá ser possível a configuração manual do telefone IP fixo;  Possuir duas portas switch fast ethernet
integradas internas, permitindo a
conexão de um computador diretamente
ao telefone IP fixo, nas velocidades de
10/100 Mbps, autosensing. Não será
aceito o uso de adaptadores internos ou
externos para as portas fast ethernet;  Suportar PoE (Power over Ethernet)
conforme a classificação do padrão
IEEE 802.3af (calss1), suportando
alimentação direta via interface
ethernet;  A porta do telefone IP deverá suportar
mecanismo de qualidade de serviço e
tronco de VLAN padrão 802.1q e
802.1p. Desta forma, o tráfego de dados
e de voz utilizarão VLANs distintas;  Certificado/homologado pela ANATEL;  Possuir no mínimo os codecs G.711 e
G.729;  Permitir busca de configuração em
servidores comuns por meio de
protocolos padrão;  Suportar o protocolo Session Initiation
Protocol (SIP), não serão aceitos
equipamentos híbridos com telefonia
analógica ou que necessitem de
adaptadores externos para o
funcionamento;  Possuir recurso de viva-voz bidirecional
com cancelamento de eco;  Permitir o ajuste de toque de chamada;  Possuir ajuste de volume para fone,
campainha e fone de ouvido;  Possuir, no mínimo, 4 teclas de função
programáveis;  Possuir entrada de headset;  Possuir base com ângulo de visão
ajustável;  Possuir display de cristal líquido (LCD)
monocromático, com iluminação de </v>
      </c>
      <c r="D35" s="41" t="str">
        <f>Item33!C3</f>
        <v>UNIDADE</v>
      </c>
      <c r="E35" s="41">
        <f>Item33!D3</f>
        <v>300</v>
      </c>
      <c r="F35" s="47" t="s">
        <v>118</v>
      </c>
      <c r="G35" s="43">
        <f>Item33!E3</f>
        <v>919.45</v>
      </c>
      <c r="H35" s="43">
        <f t="shared" si="0"/>
        <v>275835</v>
      </c>
      <c r="I35" s="40"/>
    </row>
    <row r="36" spans="1:9" ht="357" customHeight="1">
      <c r="A36" s="41" t="s">
        <v>121</v>
      </c>
      <c r="B36" s="41">
        <v>34</v>
      </c>
      <c r="C36" s="42" t="str">
        <f>Item34!B3</f>
        <v xml:space="preserve">SMARTV com as seguintes características:
 Diagonal 40 polegadas;
 Conversor digital integrado;
 Cor preta;
 Borda infinita;
 Fonte bivolt 110-220 V;
 Conexões:
 Mínimo de 2 (duas) entradas
HDMI;
 Conectividade Wi-Fi;
 Mínimo de 1 (uma) entrada USB
2.0 ou superior com capacidade
de reprodução de áudio, vídeo e
musicas em alta resolução direto
de dispositivo USB (Pen Drive);
 Mínimo de 1 (uma) entrada de
áudio/vídeo;
 Mínimo de uma entrada RF
para TV aberta;
 Mínimo de 1 (uma) entrada
ethernet.
 Controle remoto munido das pilhas
necessárias para o primeiro uso;
 Acompanhado de base para uso em
mesa;
 Manual em português;
 Garantia de, no mínimo, 360 dias. </v>
      </c>
      <c r="D36" s="41" t="str">
        <f>Item34!C3</f>
        <v>UNIDADE</v>
      </c>
      <c r="E36" s="41">
        <f>Item34!D3</f>
        <v>20</v>
      </c>
      <c r="F36" s="47" t="s">
        <v>118</v>
      </c>
      <c r="G36" s="43">
        <f>Item34!E3</f>
        <v>1326.82</v>
      </c>
      <c r="H36" s="43">
        <f t="shared" si="0"/>
        <v>26536.399999999998</v>
      </c>
      <c r="I36" s="40"/>
    </row>
    <row r="37" spans="1:9" ht="15.75">
      <c r="A37" s="38"/>
      <c r="B37" s="38"/>
      <c r="C37" s="38"/>
      <c r="D37" s="78" t="s">
        <v>18</v>
      </c>
      <c r="E37" s="79"/>
      <c r="F37" s="79"/>
      <c r="G37" s="75"/>
      <c r="H37" s="39">
        <f>SUM(H3:H36)</f>
        <v>5084661.57</v>
      </c>
    </row>
  </sheetData>
  <mergeCells count="4">
    <mergeCell ref="B1:I1"/>
    <mergeCell ref="D37:G37"/>
    <mergeCell ref="A29:A31"/>
    <mergeCell ref="I29:I31"/>
  </mergeCells>
  <pageMargins left="0.51181102362204722" right="0.51181102362204722" top="0.78740157480314965" bottom="0.78740157480314965" header="0.31496062992125984" footer="0.31496062992125984"/>
  <pageSetup paperSize="9" scale="46" fitToHeight="0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1"/>
  <sheetViews>
    <sheetView view="pageBreakPreview" zoomScaleNormal="100" zoomScaleSheetLayoutView="100" workbookViewId="0">
      <selection activeCell="D4" sqref="D4"/>
    </sheetView>
  </sheetViews>
  <sheetFormatPr defaultRowHeight="12.75"/>
  <cols>
    <col min="1" max="1" width="9.140625" style="1"/>
    <col min="2" max="2" width="86.85546875" style="1" customWidth="1"/>
    <col min="3" max="3" width="13.28515625" style="45" customWidth="1"/>
    <col min="4" max="4" width="10.7109375" style="45" customWidth="1"/>
    <col min="5" max="5" width="13.28515625" style="1" customWidth="1"/>
    <col min="6" max="6" width="20.85546875" style="1" customWidth="1"/>
    <col min="7" max="14" width="9.140625" style="2"/>
    <col min="15" max="16384" width="9.140625" style="1"/>
  </cols>
  <sheetData>
    <row r="1" spans="1:6" s="2" customFormat="1" ht="15.75">
      <c r="A1" s="76" t="s">
        <v>19</v>
      </c>
      <c r="B1" s="76"/>
      <c r="C1" s="76"/>
      <c r="D1" s="76"/>
      <c r="E1" s="76"/>
      <c r="F1" s="76"/>
    </row>
    <row r="2" spans="1:6" s="2" customFormat="1" ht="25.5">
      <c r="A2" s="40" t="s">
        <v>14</v>
      </c>
      <c r="B2" s="40" t="s">
        <v>15</v>
      </c>
      <c r="C2" s="40" t="s">
        <v>16</v>
      </c>
      <c r="D2" s="40" t="s">
        <v>205</v>
      </c>
      <c r="E2" s="40" t="s">
        <v>12</v>
      </c>
      <c r="F2" s="40" t="s">
        <v>17</v>
      </c>
    </row>
    <row r="3" spans="1:6" s="2" customFormat="1" ht="17.25">
      <c r="A3" s="44" t="s">
        <v>20</v>
      </c>
      <c r="B3" s="86" t="str">
        <f>Item1!G20</f>
        <v>MAGAZINE LUIZA</v>
      </c>
      <c r="C3" s="87"/>
      <c r="D3" s="87"/>
      <c r="E3" s="87"/>
      <c r="F3" s="88"/>
    </row>
    <row r="4" spans="1:6" s="2" customFormat="1" ht="280.5">
      <c r="A4" s="41">
        <v>1</v>
      </c>
      <c r="B4" s="42" t="str">
        <f>Item1!B3</f>
        <v xml:space="preserve">TELEVISOR LED, com as seguintes
características:
 Diagonal entre 30 a 32 polegadas;
 Conversor digital integrado;
 Cor preta;
 Fonte bivolt 110-220 V;
 Conexões:
 Mínimo de 1 (uma) entrada HDMI;
 Mínimo de 1 (uma) entrada USB
2.0 ou superior com capacidade de
reprodução de áudio, vídeo e
musicas em alta resolução direto de
dispositivo USB (Pen Drive);
 Mínimo de 1(uma) entrada de
áudio/vídeo;
 Mínimo de uma entrada RF para
TV aberta.
 Controle remoto munido das pilhas
necessárias para o primeiro uso;
 Acompanhado de base para uso em mesa;
 Manual em português;
 Garantia de, no mínimo, 360 dias. </v>
      </c>
      <c r="C4" s="41" t="str">
        <f>Item1!C3</f>
        <v>UNIDADE</v>
      </c>
      <c r="D4" s="41">
        <f>Item1!D3</f>
        <v>140</v>
      </c>
      <c r="E4" s="43">
        <f>Item1!F3</f>
        <v>939.06</v>
      </c>
      <c r="F4" s="43">
        <f>(ROUND(E4,2)*D4)</f>
        <v>131468.4</v>
      </c>
    </row>
    <row r="5" spans="1:6" s="2" customFormat="1" ht="17.25">
      <c r="A5" s="44" t="s">
        <v>20</v>
      </c>
      <c r="B5" s="86" t="str">
        <f>Item2!G20</f>
        <v>CASAS BAHIA</v>
      </c>
      <c r="C5" s="87"/>
      <c r="D5" s="87"/>
      <c r="E5" s="87"/>
      <c r="F5" s="88"/>
    </row>
    <row r="6" spans="1:6" ht="127.5" customHeight="1">
      <c r="A6" s="41">
        <v>2</v>
      </c>
      <c r="B6" s="42" t="str">
        <f>Item2!B3</f>
        <v xml:space="preserve">SMART TV LED, com as seguintes
características:  Diagonal entre 55 a 60 polegadas;  Cor preta;  Resolução de imagem mínima Full HD;  Conversor digital integrado;  Fonte bivolt 110-220 V;  Conexões:
 Mínimo de 2 (duas) entradas
HDMI;
 Mínimo de 1 (uma) entrada USB
2.0 ou superior com capacidade de
reprodução de áudio, vídeo e musicas em alta resolução direto de
dispositivo USB (Pen Drive);
 Mínimo de 1 (uma) entrada de
áudio/vídeo;
 Mínimo de uma entrada RF para
TV aberta;
 Mínimo de uma entrada Ethernet
(LAN);
 Wi-fi integrado;  Controle remoto munido das pilhas
necessárias;  Alimentação bivolt: 110 – 220 V/60hz;  Acompanhado de base para uso em
mesa;  Menu em Português;  Garantia de, no mínimo, 360 dias.
</v>
      </c>
      <c r="C6" s="41" t="str">
        <f>Item2!C3</f>
        <v>UNIDADE</v>
      </c>
      <c r="D6" s="41">
        <f>Item2!D3</f>
        <v>28</v>
      </c>
      <c r="E6" s="43">
        <f>Item2!F3</f>
        <v>2184.0500000000002</v>
      </c>
      <c r="F6" s="43">
        <f>(ROUND(E6,2)*D6)</f>
        <v>61153.400000000009</v>
      </c>
    </row>
    <row r="7" spans="1:6" ht="17.25">
      <c r="A7" s="44" t="s">
        <v>20</v>
      </c>
      <c r="B7" s="89" t="str">
        <f>Item3!G20</f>
        <v>MAGAZINE LUIZA</v>
      </c>
      <c r="C7" s="90"/>
      <c r="D7" s="90"/>
      <c r="E7" s="90"/>
      <c r="F7" s="91"/>
    </row>
    <row r="8" spans="1:6" ht="127.5" customHeight="1">
      <c r="A8" s="41">
        <v>3</v>
      </c>
      <c r="B8" s="42" t="str">
        <f>Item3!B3</f>
        <v>APARELHO TELEFÔNICO IP Fixo – tipo
1, com as seguintes características:  Terminal de comunicação IP composto
por telefone, monofone, e acessórios
para seu pleno funcionamento.  Possuir a capacidade de autoregistrar-se
no sistema de controle de chamadas,
solicitar seu endereço IP e demais
informações operacionais através do protocolo DHCP/BOOTP. Caso algum servidor DHCP/BOOTP não esteja disponível, deverá ser possível a configuração manual do telefone IP
fixo.  Possuir duas portas switch fast ethernet
integradas internas, permitindo a
conexão de um computador diretamente
ao telefone IP fixo, nas velocidades de
10/100 Mbps, autosensing. Não será
aceito o uso de adaptadores internos ou
externos para as portas fast ethernet.  Suportar PoE (Power over Ethernet)
conforme a classificação do padrão IEEE 802.3af (calss1), suportando
alimentação direta via interface
ethernet.  A porta do telefone IP deverá suportar
mecanismo de qualidade de serviço e
tronco de VLAN padrão 802.1q e
802.1p. Desta forma, o tráfego de dados
e de voz utilizarão VLANs distintas.  Certificado/homologado pela ANATEL.  Possuir no mínimo os codecs G.711 e
G.729.  Permitir busca de configuração em
servidores comuns por meio de
protocolos padrão.  Suportar o protocolo Session Initiation
Protocol (SIP), não serão aceitos
equipamentos híbridos com telefonia
analógica ou que necessitem de
adaptadores externos para o
funcionamento.  Possuir recurso de viva-voz bidirecional
com cancelamento de eco.  Permitir o ajuste de toque de chamada.  Deve possuir ajuste de volume para
fone, campainha e fone de ouvido.  Deve possuir display de cristal líquido
(LCD) monocromático, com iluminação
de fundo, com resolução mínima de 128
x 32 pixels. Este display deve prover
informações de data e hora, correio e
voz, ícone de chamadas perdidas,
detalhes da chamada durante uma
ligação, histórico de chamadas
efetuadas e recebidas e configurações
do aparelho.  Suportar o idioma Português (Brasil).  Possuir recurso de geração de supressão
de silêncio.  A compressão dos canais de voz deve</v>
      </c>
      <c r="C8" s="41" t="str">
        <f>Item3!C3</f>
        <v>UNIDADE</v>
      </c>
      <c r="D8" s="41">
        <f>Item3!D3</f>
        <v>500</v>
      </c>
      <c r="E8" s="43">
        <f>Item3!F3</f>
        <v>193.62</v>
      </c>
      <c r="F8" s="43">
        <f>(ROUND(E8,2)*D8)</f>
        <v>96810</v>
      </c>
    </row>
    <row r="9" spans="1:6" ht="12.75" customHeight="1">
      <c r="A9" s="44" t="s">
        <v>20</v>
      </c>
      <c r="B9" s="89" t="str">
        <f>Item4!G20</f>
        <v>CENTRAL SUPORTES</v>
      </c>
      <c r="C9" s="90"/>
      <c r="D9" s="90"/>
      <c r="E9" s="90"/>
      <c r="F9" s="91"/>
    </row>
    <row r="10" spans="1:6" ht="216.75">
      <c r="A10" s="41">
        <v>4</v>
      </c>
      <c r="B10" s="42" t="str">
        <f>Item4!B3</f>
        <v xml:space="preserve">SUPORTE PARA TV LED TIPO
PEDESTAL DE PISO, com as seguintes
características:  Com regulagem de altura da TV;  Compatível com TVs de 32 a 65
polegadas;  Cor predominante preta ou grafite;  Passagem interna para fiação;  Com no mínimo uma bandeja de apoio para DVD e Notebook;  Dimensões da bandeja (500mm x
290mm) (LxP). Admite-se variação de 100
mm na largura e de 100 mm na
profundidade;  Compatível com os seguintes padrões
de furação VESA 200x100, 200x200,
200x300, 300x200, 300x300, 400x200,
400x300, 400x400, 600x200 ou
600x400mm (HxV);  Parafusos para fixação da TV;  Fabricado em aço carbono com
acabamento em pintura eletrostática;  Rodízio (rodas) para locomoção com
trava;  Mínimo de uma prateleira;  Carga mínima suportada da TV: 45
kg ou superior;  Carga mínima sobre a bandeja: 5
kg ou superior;  Manual de instrução de português.  Garantia de, no mínimo, 90 dias.
</v>
      </c>
      <c r="C10" s="41" t="str">
        <f>Item4!C3</f>
        <v>UNIDADE</v>
      </c>
      <c r="D10" s="41">
        <f>Item4!D3</f>
        <v>10</v>
      </c>
      <c r="E10" s="43">
        <f>Item4!F3</f>
        <v>629</v>
      </c>
      <c r="F10" s="43">
        <f>(ROUND(E10,2)*D10)</f>
        <v>6290</v>
      </c>
    </row>
    <row r="11" spans="1:6" ht="17.25">
      <c r="A11" s="44" t="s">
        <v>20</v>
      </c>
      <c r="B11" s="86" t="str">
        <f>Item5!G20</f>
        <v>CASAS BAHIA</v>
      </c>
      <c r="C11" s="87"/>
      <c r="D11" s="87"/>
      <c r="E11" s="87"/>
      <c r="F11" s="88"/>
    </row>
    <row r="12" spans="1:6" ht="38.25">
      <c r="A12" s="41">
        <v>5</v>
      </c>
      <c r="B12" s="42" t="str">
        <f>Item5!B3</f>
        <v>CAFETEIRA, com as seguintes
especificações:  Jarra em aço inox;  Filtro permanente removível;  Capacidade mínima de 1 litro;  Indicador do nível de água;  Alimentação elétrica: 127V ou bivolt;  Garantia de, no mínimo, 360 dias.</v>
      </c>
      <c r="C12" s="41" t="str">
        <f>Item5!C3</f>
        <v>UNIDADE</v>
      </c>
      <c r="D12" s="41">
        <f>Item5!D3</f>
        <v>50</v>
      </c>
      <c r="E12" s="43">
        <f>Item5!F3</f>
        <v>174.6</v>
      </c>
      <c r="F12" s="43">
        <f>(ROUND(E12,2)*D12)</f>
        <v>8730</v>
      </c>
    </row>
    <row r="13" spans="1:6" ht="17.25">
      <c r="A13" s="44" t="s">
        <v>20</v>
      </c>
      <c r="B13" s="86" t="str">
        <f>Item6!G20</f>
        <v>TAQI</v>
      </c>
      <c r="C13" s="87"/>
      <c r="D13" s="87"/>
      <c r="E13" s="87"/>
      <c r="F13" s="88"/>
    </row>
    <row r="14" spans="1:6" ht="63.75">
      <c r="A14" s="41">
        <v>6</v>
      </c>
      <c r="B14" s="42" t="str">
        <f>Item6!B3</f>
        <v xml:space="preserve">CAFETEIRA, com as seguintes
especificações:  Jarra em aço inox;  Filtro permanente removível;  Capacidade mínima de 1 litro;  Indicador do nível de água;  Alimentação elétrica: 220V ou bivolt;  Garantia de, no mínimo, 360 dias.
</v>
      </c>
      <c r="C14" s="41" t="str">
        <f>Item6!C3</f>
        <v>UNIDADE</v>
      </c>
      <c r="D14" s="41">
        <f>Item6!D3</f>
        <v>50</v>
      </c>
      <c r="E14" s="43">
        <f>Item6!F3</f>
        <v>169</v>
      </c>
      <c r="F14" s="43">
        <f>(ROUND(E14,2)*D14)</f>
        <v>8450</v>
      </c>
    </row>
    <row r="15" spans="1:6" ht="17.25">
      <c r="A15" s="44" t="s">
        <v>20</v>
      </c>
      <c r="B15" s="86" t="str">
        <f>Item7!G20</f>
        <v>CONTINENTAL</v>
      </c>
      <c r="C15" s="87"/>
      <c r="D15" s="87"/>
      <c r="E15" s="87"/>
      <c r="F15" s="88"/>
    </row>
    <row r="16" spans="1:6" ht="51">
      <c r="A16" s="41">
        <v>7</v>
      </c>
      <c r="B16" s="42" t="str">
        <f>Item7!B3</f>
        <v>FORNO DE MICRO-ONDAS, com as
seguintes especificações:  Capacidade (câmara do alimento)
entre 30 e 35 litros;  Voltagem: 127V;  Prato giratório removível;  Display e menu com funções em
português;  Trava de segurança.  Selo Procel A.  Garantia de, no mínimo, 360 dias</v>
      </c>
      <c r="C16" s="41" t="str">
        <f>Item7!C3</f>
        <v>UNIDADE</v>
      </c>
      <c r="D16" s="41">
        <f>Item7!D3</f>
        <v>80</v>
      </c>
      <c r="E16" s="43">
        <f>Item7!F3</f>
        <v>584.1</v>
      </c>
      <c r="F16" s="43">
        <f>(ROUND(E16,2)*D16)</f>
        <v>46728</v>
      </c>
    </row>
    <row r="17" spans="1:6" ht="17.25">
      <c r="A17" s="44" t="s">
        <v>20</v>
      </c>
      <c r="B17" s="86" t="str">
        <f>Item8!G20</f>
        <v>CASA DO PICA-PAU</v>
      </c>
      <c r="C17" s="87"/>
      <c r="D17" s="87"/>
      <c r="E17" s="87"/>
      <c r="F17" s="88"/>
    </row>
    <row r="18" spans="1:6" ht="51">
      <c r="A18" s="41">
        <v>8</v>
      </c>
      <c r="B18" s="42" t="str">
        <f>Item8!B3</f>
        <v>FORNO DE MICRO-ONDAS, com as
seguintes especificações:  Capacidade (câmara do alimento)
entre 30 e 35 litros;  Voltagem: 220V;  Prato giratório removível;  Display e menu com funções em
português;  Trava de segurança.  Selo Procel A.  Garantia de, no mínimo, 360 dias.</v>
      </c>
      <c r="C18" s="41" t="str">
        <f>Item8!C3</f>
        <v>UNIDADE</v>
      </c>
      <c r="D18" s="41">
        <f>Item8!D3</f>
        <v>30</v>
      </c>
      <c r="E18" s="43">
        <f>Item8!F3</f>
        <v>569.04999999999995</v>
      </c>
      <c r="F18" s="43">
        <f>(ROUND(E18,2)*D18)</f>
        <v>17071.5</v>
      </c>
    </row>
    <row r="19" spans="1:6" ht="17.25">
      <c r="A19" s="44" t="s">
        <v>20</v>
      </c>
      <c r="B19" s="86" t="str">
        <f>Item9!G20</f>
        <v>KABUM</v>
      </c>
      <c r="C19" s="87"/>
      <c r="D19" s="87"/>
      <c r="E19" s="87"/>
      <c r="F19" s="88"/>
    </row>
    <row r="20" spans="1:6" ht="76.5">
      <c r="A20" s="41">
        <v>9</v>
      </c>
      <c r="B20" s="42" t="str">
        <f>Item9!B3</f>
        <v xml:space="preserve">REFRIGERADOR, com as seguintes
especificações:  Tipo frigobar;  Volume interno total: 75 a 95 litros;  Selo Procel Classe A;  Tensão elétrica: 127V;  Degelo automático ou bandeja de
degelo;  Prateleiras removíveis;  Portas reversíveis;  Controle de temperatura;  Cor branca.  Garantia de, no mínimo, 360 dias.
</v>
      </c>
      <c r="C20" s="41" t="str">
        <f>Item9!C3</f>
        <v>UNIDADE</v>
      </c>
      <c r="D20" s="41">
        <f>Item9!D3</f>
        <v>80</v>
      </c>
      <c r="E20" s="43">
        <f>Item9!F3</f>
        <v>1038.96</v>
      </c>
      <c r="F20" s="43">
        <f>(ROUND(E20,2)*D20)</f>
        <v>83116.800000000003</v>
      </c>
    </row>
    <row r="21" spans="1:6" ht="17.25">
      <c r="A21" s="44" t="s">
        <v>20</v>
      </c>
      <c r="B21" s="86" t="str">
        <f>Item10!G20</f>
        <v>GAZIN</v>
      </c>
      <c r="C21" s="87"/>
      <c r="D21" s="87"/>
      <c r="E21" s="87"/>
      <c r="F21" s="88"/>
    </row>
    <row r="22" spans="1:6" ht="76.5">
      <c r="A22" s="41">
        <v>10</v>
      </c>
      <c r="B22" s="42" t="str">
        <f>Item10!B3</f>
        <v xml:space="preserve">REFRIGERADOR, com as seguintes
especificações:  Tipo frigobar;  Volume interno total: 75 a 95 litros;  Selo Procel Classe A;  Tensão elétrica: 220V;  Degelo automático ou bandeja de
degelo;  Prateleiras removíveis;  Portas reversíveis;  Controle de temperatura;  Cor branca.  Garantia de, no mínimo, 360 dias.
</v>
      </c>
      <c r="C22" s="41" t="str">
        <f>Item10!C3</f>
        <v>UNIDADE</v>
      </c>
      <c r="D22" s="41">
        <f>Item10!D3</f>
        <v>40</v>
      </c>
      <c r="E22" s="43">
        <f>Item10!F3</f>
        <v>1059</v>
      </c>
      <c r="F22" s="43">
        <f>(ROUND(E22,2)*D22)</f>
        <v>42360</v>
      </c>
    </row>
    <row r="23" spans="1:6" ht="17.25">
      <c r="A23" s="44" t="s">
        <v>20</v>
      </c>
      <c r="B23" s="86" t="str">
        <f>Item11!G20</f>
        <v>CASAS BAHIA</v>
      </c>
      <c r="C23" s="87"/>
      <c r="D23" s="87"/>
      <c r="E23" s="87"/>
      <c r="F23" s="88"/>
    </row>
    <row r="24" spans="1:6" ht="153">
      <c r="A24" s="41">
        <v>11</v>
      </c>
      <c r="B24" s="42" t="str">
        <f>Item11!B3</f>
        <v xml:space="preserve">BEBEDOURO DE COLUNA, com as
seguintes especificações:  Tipo garrafão;  Selo de conformidade Inmetro;  Acomodação para garrafão de 10 e 20
litros;  Capacidade de fornecimento de água
gelada: 0,90 l/h ou superior;  Tensão elétrica: 127V ou bivolt;  Gabinete com laterais confeccionadas
em aço carbono galvanizado, chapa
eletrozincada ou inox;  Pingadeira com tampo removível;  Acionamento para água gelada e
natural;  Gás refrigerante ecológico;  Cor branca ou inox;  Em conformidade com a norma ABNT
NBR 16236:2013 (Versão corrigida) ou
mais recente.  Garantia de, no mínimo, 360 dias.
</v>
      </c>
      <c r="C24" s="41" t="str">
        <f>Item11!C3</f>
        <v>UNIDADE</v>
      </c>
      <c r="D24" s="41">
        <f>Item11!D3</f>
        <v>50</v>
      </c>
      <c r="E24" s="43">
        <f>Item11!F3</f>
        <v>719</v>
      </c>
      <c r="F24" s="43">
        <f>(ROUND(E24,2)*D24)</f>
        <v>35950</v>
      </c>
    </row>
    <row r="25" spans="1:6" ht="17.25">
      <c r="A25" s="44" t="s">
        <v>20</v>
      </c>
      <c r="B25" s="86" t="str">
        <f>Item12!G20</f>
        <v>FRIGELAR</v>
      </c>
      <c r="C25" s="87"/>
      <c r="D25" s="87"/>
      <c r="E25" s="87"/>
      <c r="F25" s="88"/>
    </row>
    <row r="26" spans="1:6" ht="140.25">
      <c r="A26" s="41">
        <v>12</v>
      </c>
      <c r="B26" s="42" t="str">
        <f>Item12!B3</f>
        <v xml:space="preserve">BEBEDOURO DE COLUNA, com as
seguintes especificações:  Tipo garrafão;  Selo de conformidade Inmetro;  Acomodação para garrafão de 10 e 20
litros;  Capacidade de fornecimento de água
gelada: 0,90 l/h ou superior;  Tensão elétrica: 220V ou bivolt;  Gabinete com laterais confeccionadas
em aço carbono galvanizado, chapa
eletrozincada ou inox;  Pingadeira com tampo removível;  Acionamento para água gelada e
natural;  Gás refrigerante ecológico;  Cor branca ou inox;  Em conformidade com a norma
ABNT NBR 16236:2013 (Versão
corrigida) ou mais recente.  Garantia de, no mínimo, 360 dias.
</v>
      </c>
      <c r="C26" s="41" t="str">
        <f>Item12!C3</f>
        <v>UNIDADE</v>
      </c>
      <c r="D26" s="41">
        <f>Item12!D3</f>
        <v>70</v>
      </c>
      <c r="E26" s="43">
        <f>Item12!F3</f>
        <v>649</v>
      </c>
      <c r="F26" s="43">
        <f>(ROUND(E26,2)*D26)</f>
        <v>45430</v>
      </c>
    </row>
    <row r="27" spans="1:6" ht="17.25">
      <c r="A27" s="44" t="s">
        <v>20</v>
      </c>
      <c r="B27" s="86" t="str">
        <f>Item13!G20</f>
        <v>LIBELL</v>
      </c>
      <c r="C27" s="87"/>
      <c r="D27" s="87"/>
      <c r="E27" s="87"/>
      <c r="F27" s="88"/>
    </row>
    <row r="28" spans="1:6" ht="140.25">
      <c r="A28" s="41">
        <v>13</v>
      </c>
      <c r="B28" s="42" t="str">
        <f>Item13!B3</f>
        <v xml:space="preserve">BEBEDOURO DE COLUNA TIPO
PRESSÃO, com as seguintes especificações:  Certificado pelo Inmetro;  Tensão Elétrica 127V;  Gabinete com laterais confeccionada em
aço;  Com 2 (duas) torneiras de pressão
em latão cromado, uma para jato
outra para copo;  Pia em aço inoxidável;  Filtro de água com carvão ativado,
para reter partículas sólidas e gosto de
cloro;  Capacidade de refrigeração para  Gás refrigerante ecológico;  Em conformidade com a norma
ABNT NBR 16236:2013 (Versão
corrigida) ou mais recente.  Garantia de, no mínimo, 360 dias.
</v>
      </c>
      <c r="C28" s="41" t="str">
        <f>Item13!C3</f>
        <v>UNIDADE</v>
      </c>
      <c r="D28" s="41">
        <f>Item13!D3</f>
        <v>20</v>
      </c>
      <c r="E28" s="43">
        <f>Item13!F3</f>
        <v>859</v>
      </c>
      <c r="F28" s="43">
        <f>(ROUND(E28,2)*D28)</f>
        <v>17180</v>
      </c>
    </row>
    <row r="29" spans="1:6" ht="17.25">
      <c r="A29" s="44" t="s">
        <v>20</v>
      </c>
      <c r="B29" s="86" t="str">
        <f>Item14!G20</f>
        <v>AMAZON</v>
      </c>
      <c r="C29" s="87"/>
      <c r="D29" s="87"/>
      <c r="E29" s="87"/>
      <c r="F29" s="88"/>
    </row>
    <row r="30" spans="1:6" ht="153">
      <c r="A30" s="41">
        <v>14</v>
      </c>
      <c r="B30" s="42" t="str">
        <f>Item14!B3</f>
        <v>BEBEDOURO DE COLUNA TIPO
PRESSÃO, com as seguintes especificações:  Certificado pelo Inmetro;  Tensão Elétrica 220V;  Gabinete com laterais confeccionada em
aço;  Com 2 (duas) torneiras de pressão
em latão cromado, uma para jato
outra para copo;  Pia em aço inoxidável;  Filtro de água com carvão ativado,
para reter partículas sólidas e gosto de
cloro;  Capacidade de refrigeração para
atendimento médio de 20
pessoas/hora.  Gás refrigerante ecológico;  Em conformidade com a norma ABNT NBR 16236:2013 (Versão
corrigida) ou mais recente.  Garantia de, no mínimo, 360 dias.</v>
      </c>
      <c r="C30" s="41" t="str">
        <f>Item14!C3</f>
        <v>UNIDADE</v>
      </c>
      <c r="D30" s="41">
        <f>Item14!D3</f>
        <v>20</v>
      </c>
      <c r="E30" s="43">
        <f>Item14!F3</f>
        <v>849</v>
      </c>
      <c r="F30" s="43">
        <f>(ROUND(E30,2)*D30)</f>
        <v>16980</v>
      </c>
    </row>
    <row r="31" spans="1:6" ht="17.25">
      <c r="A31" s="44" t="s">
        <v>20</v>
      </c>
      <c r="B31" s="86" t="str">
        <f>Item15!G20</f>
        <v>HIPERFER</v>
      </c>
      <c r="C31" s="87"/>
      <c r="D31" s="87"/>
      <c r="E31" s="87"/>
      <c r="F31" s="88"/>
    </row>
    <row r="32" spans="1:6" ht="63.75">
      <c r="A32" s="41">
        <v>15</v>
      </c>
      <c r="B32" s="42" t="str">
        <f>Item15!B3</f>
        <v>VENTILADOR DE COLUNA, com as
seguintes especificações:  Grade de metal;  Diâmetro da grade: 65 cm, admitida
variação de ± 5 cm;  Tensão: bivolt;  Coluna regulável, com altura mínima
de 1,5m na posição distendida;  Mecanismo oscilante e controle de
velocidade.  Garantia de, no mínimo, 360 dias.</v>
      </c>
      <c r="C32" s="41" t="str">
        <f>Item15!C3</f>
        <v>UNIDADE</v>
      </c>
      <c r="D32" s="41">
        <f>Item15!D3</f>
        <v>100</v>
      </c>
      <c r="E32" s="43">
        <f>Item15!F3</f>
        <v>332</v>
      </c>
      <c r="F32" s="43">
        <f>(ROUND(E32,2)*D32)</f>
        <v>33200</v>
      </c>
    </row>
    <row r="33" spans="1:6" ht="17.25">
      <c r="A33" s="44" t="s">
        <v>20</v>
      </c>
      <c r="B33" s="86" t="str">
        <f>Item16!G20</f>
        <v>CARREFOUR</v>
      </c>
      <c r="C33" s="87"/>
      <c r="D33" s="87"/>
      <c r="E33" s="87"/>
      <c r="F33" s="88"/>
    </row>
    <row r="34" spans="1:6" ht="63.75">
      <c r="A34" s="41">
        <v>16</v>
      </c>
      <c r="B34" s="42" t="str">
        <f>Item16!B3</f>
        <v>REFRIGERADOR, com as seguintes
especificações:  Volume interno total: mínimo de 340
litros;  Selo Procel Classe A;  Tensão elétrica: 127V;  Frost free;  Prateleiras removíveis;  Portas reversíveis;  Controle de temperatura;  Fluído refrigerante ecológico;  Cor branca.  Garantia de, no mínimo, 360 dias.</v>
      </c>
      <c r="C34" s="41" t="str">
        <f>Item16!C3</f>
        <v>UNIDADE</v>
      </c>
      <c r="D34" s="41">
        <f>Item16!D3</f>
        <v>5</v>
      </c>
      <c r="E34" s="43">
        <f>Item16!F3</f>
        <v>2462.2399999999998</v>
      </c>
      <c r="F34" s="43">
        <f>(ROUND(E34,2)*D34)</f>
        <v>12311.199999999999</v>
      </c>
    </row>
    <row r="35" spans="1:6" ht="17.25">
      <c r="A35" s="44" t="s">
        <v>20</v>
      </c>
      <c r="B35" s="86" t="str">
        <f>Item17!G20</f>
        <v>CASAS BAHIA</v>
      </c>
      <c r="C35" s="87"/>
      <c r="D35" s="87"/>
      <c r="E35" s="87"/>
      <c r="F35" s="88"/>
    </row>
    <row r="36" spans="1:6" ht="63.75">
      <c r="A36" s="41">
        <v>17</v>
      </c>
      <c r="B36" s="42" t="str">
        <f>Item17!B3</f>
        <v>REFRIGERADOR, com as seguintes
especificações:  Volume interno total: mínimo de 340
litros;  Selo Procel Classe A; Tensão elétrica: 220V;  Frost free;  Prateleiras removíveis;  Portas reversíveis;  Controle de temperatura;  Fluído refrigerante ecológico;  Cor branca.  Garantia de, no mínimo, 360 dias</v>
      </c>
      <c r="C36" s="41" t="str">
        <f>Item17!C3</f>
        <v>UNIDADE</v>
      </c>
      <c r="D36" s="41">
        <f>Item17!D3</f>
        <v>2</v>
      </c>
      <c r="E36" s="43">
        <f>Item17!F3</f>
        <v>2521.0300000000002</v>
      </c>
      <c r="F36" s="43">
        <f>(ROUND(E36,2)*D36)</f>
        <v>5042.0600000000004</v>
      </c>
    </row>
    <row r="37" spans="1:6" ht="17.25">
      <c r="A37" s="44" t="s">
        <v>20</v>
      </c>
      <c r="B37" s="86" t="str">
        <f>Item18!G20</f>
        <v>PONTO FRIO</v>
      </c>
      <c r="C37" s="87"/>
      <c r="D37" s="87"/>
      <c r="E37" s="87"/>
      <c r="F37" s="88"/>
    </row>
    <row r="38" spans="1:6" ht="63.75">
      <c r="A38" s="41">
        <v>18</v>
      </c>
      <c r="B38" s="42" t="str">
        <f>Item18!B3</f>
        <v xml:space="preserve">FREEZER VERTICAL FROST FREE, com
as seguintes especificações:  Capacidade: mínimo de 200 litros;  Selo Procel classe A;  Fluído refrigerante ecológico;  Com gavetas removíveis;  Controle de temperatura;  Tensão elétrica: 127V;  Cor branca.  Garantia de, no mínimo, 360 dias.
</v>
      </c>
      <c r="C38" s="41" t="str">
        <f>Item18!C3</f>
        <v>UNIDADE</v>
      </c>
      <c r="D38" s="41">
        <f>Item18!D3</f>
        <v>3</v>
      </c>
      <c r="E38" s="43">
        <f>Item18!F3</f>
        <v>2609.1</v>
      </c>
      <c r="F38" s="43">
        <f>(ROUND(E38,2)*D38)</f>
        <v>7827.2999999999993</v>
      </c>
    </row>
    <row r="39" spans="1:6" ht="17.25">
      <c r="A39" s="44" t="s">
        <v>20</v>
      </c>
      <c r="B39" s="86" t="str">
        <f>Item19!G20</f>
        <v>CONSUL</v>
      </c>
      <c r="C39" s="87"/>
      <c r="D39" s="87"/>
      <c r="E39" s="87"/>
      <c r="F39" s="88"/>
    </row>
    <row r="40" spans="1:6" ht="63.75">
      <c r="A40" s="41">
        <v>19</v>
      </c>
      <c r="B40" s="42" t="str">
        <f>Item19!B3</f>
        <v xml:space="preserve">FREEZER VERTICAL FROST FREE, com
as seguintes especificações:  Capacidade: mínimo de 200 litros;  Selo Procel classe A;  Fluído refrigerante ecológico;  Com gavetas removíveis;  Controle de temperatura;  Tensão elétrica: 220V;  Cor branca.  Garantia de, no mínimo, 360 dias.
</v>
      </c>
      <c r="C40" s="41" t="str">
        <f>Item19!C3</f>
        <v>UNIDADE</v>
      </c>
      <c r="D40" s="41">
        <f>Item19!D3</f>
        <v>3</v>
      </c>
      <c r="E40" s="43">
        <f>Item19!F3</f>
        <v>2611.5500000000002</v>
      </c>
      <c r="F40" s="43">
        <f>(ROUND(E40,2)*D40)</f>
        <v>7834.6500000000005</v>
      </c>
    </row>
    <row r="41" spans="1:6" ht="17.25">
      <c r="A41" s="44" t="s">
        <v>20</v>
      </c>
      <c r="B41" s="86" t="str">
        <f>Item20!G20</f>
        <v>FERPAM</v>
      </c>
      <c r="C41" s="87"/>
      <c r="D41" s="87"/>
      <c r="E41" s="87"/>
      <c r="F41" s="88"/>
    </row>
    <row r="42" spans="1:6" ht="63.75">
      <c r="A42" s="41">
        <v>20</v>
      </c>
      <c r="B42" s="42" t="str">
        <f>Item20!B3</f>
        <v xml:space="preserve">VENTILADOR DE PAREDE, com as
seguintes especificações:  Grade de metal;  Diâmetro da grade: 100 cm, admitida
variação de ± 5 cm;  Rotação mínima: 1000 r.p.m.  Tensão: bivolt ou 110 volts;  Regulagem de inclinação;  Garantia de, no mínimo, 360 dias.
</v>
      </c>
      <c r="C42" s="41" t="str">
        <f>Item20!C3</f>
        <v>UNIDADE</v>
      </c>
      <c r="D42" s="41">
        <f>Item20!D3</f>
        <v>40</v>
      </c>
      <c r="E42" s="43">
        <f>Item20!F3</f>
        <v>1597.9</v>
      </c>
      <c r="F42" s="43">
        <f>(ROUND(E42,2)*D42)</f>
        <v>63916</v>
      </c>
    </row>
    <row r="43" spans="1:6" ht="17.25">
      <c r="A43" s="44" t="s">
        <v>20</v>
      </c>
      <c r="B43" s="86" t="str">
        <f>Item21!G20</f>
        <v>DUTRA MÁQUINAS</v>
      </c>
      <c r="C43" s="87"/>
      <c r="D43" s="87"/>
      <c r="E43" s="87"/>
      <c r="F43" s="88"/>
    </row>
    <row r="44" spans="1:6" ht="51">
      <c r="A44" s="41">
        <v>21</v>
      </c>
      <c r="B44" s="42" t="str">
        <f>Item21!B3</f>
        <v>VENTILADOR DE PAREDE, com as
seguintes especificações:  Grade de metal;  Diâmetro da grade: 100 cm, admitida
variação de ± 5 cm;  Rotação mínima: 1000 r.p.m.  Tensão: bivolt ou 220 volts;  Regulagem de inclinação;  Garantia de, no mínimo, 360 dias.</v>
      </c>
      <c r="C44" s="41" t="str">
        <f>Item21!C3</f>
        <v>UNIDADE</v>
      </c>
      <c r="D44" s="41">
        <f>Item21!D3</f>
        <v>40</v>
      </c>
      <c r="E44" s="43">
        <f>Item21!F3</f>
        <v>998</v>
      </c>
      <c r="F44" s="43">
        <f>(ROUND(E44,2)*D44)</f>
        <v>39920</v>
      </c>
    </row>
    <row r="45" spans="1:6" ht="17.25">
      <c r="A45" s="44" t="s">
        <v>20</v>
      </c>
      <c r="B45" s="86" t="str">
        <f>Item22!G20</f>
        <v>REFRISOL</v>
      </c>
      <c r="C45" s="87"/>
      <c r="D45" s="87"/>
      <c r="E45" s="87"/>
      <c r="F45" s="88"/>
    </row>
    <row r="46" spans="1:6" ht="76.5">
      <c r="A46" s="41">
        <v>22</v>
      </c>
      <c r="B46" s="42" t="str">
        <f>Item22!B3</f>
        <v xml:space="preserve">CAFETEIRA ELÉTRICA INDUSTRIAL,
com as seguintes características;  Depósito em aço inox;  Capacidade para 20 litros de café
pronto;  Termostato regulável na faixa de 20º C
a 120º C.  Tensão elétrica: 220V;  Potência mínima de aquecimento: 4000
W;  Acompanha coador de pano;  Garanta de, no mínimo, 90 dias.
</v>
      </c>
      <c r="C46" s="41" t="str">
        <f>Item22!C3</f>
        <v>UNIDADE</v>
      </c>
      <c r="D46" s="41">
        <f>Item22!D3</f>
        <v>25</v>
      </c>
      <c r="E46" s="43">
        <f>Item22!F3</f>
        <v>2065.5</v>
      </c>
      <c r="F46" s="43">
        <f>(ROUND(E46,2)*D46)</f>
        <v>51637.5</v>
      </c>
    </row>
    <row r="47" spans="1:6" ht="17.25">
      <c r="A47" s="44" t="s">
        <v>20</v>
      </c>
      <c r="B47" s="86" t="str">
        <f>Item23!G20</f>
        <v xml:space="preserve">MAGAZINE LUIZA </v>
      </c>
      <c r="C47" s="87"/>
      <c r="D47" s="87"/>
      <c r="E47" s="87"/>
      <c r="F47" s="88"/>
    </row>
    <row r="48" spans="1:6" ht="51">
      <c r="A48" s="41">
        <v>23</v>
      </c>
      <c r="B48" s="42" t="str">
        <f>Item23!B3</f>
        <v>LIQUIDIFICADOR INDUSTRIAL, com as
seguintes características;  Com gabinete/corpo e copo em inox;  Capacidade do copo: 1,5 a 2 litros;  Com tecla/botão liga/desliga  Com função pulsar  Base antiderrapante;  Potência: 800 W ou superior  Tensão elétrica: 127 V  Garantia de, no mínimo, 180 dias.</v>
      </c>
      <c r="C48" s="41" t="str">
        <f>Item23!C3</f>
        <v>UNIDADE</v>
      </c>
      <c r="D48" s="41">
        <f>Item23!D3</f>
        <v>4</v>
      </c>
      <c r="E48" s="43">
        <f>Item23!F3</f>
        <v>312.02999999999997</v>
      </c>
      <c r="F48" s="43">
        <f>(ROUND(E48,2)*D48)</f>
        <v>1248.1199999999999</v>
      </c>
    </row>
    <row r="49" spans="1:6" ht="17.25">
      <c r="A49" s="44" t="s">
        <v>20</v>
      </c>
      <c r="B49" s="86" t="str">
        <f>Item24!G20</f>
        <v xml:space="preserve">LOJAS TEMPERARE </v>
      </c>
      <c r="C49" s="87"/>
      <c r="D49" s="87"/>
      <c r="E49" s="87"/>
      <c r="F49" s="88"/>
    </row>
    <row r="50" spans="1:6" ht="63.75">
      <c r="A50" s="41">
        <v>24</v>
      </c>
      <c r="B50" s="42" t="str">
        <f>Item24!B3</f>
        <v xml:space="preserve">LIQUIDIFICADOR INDUSTRIAL, com as
seguintes características;  Com gabinete/corpo e copo em inox;  Capacidade do copo: 1,5 a 2 litros;  Com tecla/botão liga/desliga  Com função pulsar  Base antiderrapante;  Potência: 800 W ou superior  Tensão elétrica: 220 V  Garantia de, no mínimo, 180 dias.
</v>
      </c>
      <c r="C50" s="41" t="str">
        <f>Item24!C3</f>
        <v>UNIDADE</v>
      </c>
      <c r="D50" s="41">
        <f>Item24!D3</f>
        <v>4</v>
      </c>
      <c r="E50" s="43">
        <f>Item24!F3</f>
        <v>408.27</v>
      </c>
      <c r="F50" s="43">
        <f>(ROUND(E50,2)*D50)</f>
        <v>1633.08</v>
      </c>
    </row>
    <row r="51" spans="1:6" ht="17.25">
      <c r="A51" s="44" t="s">
        <v>20</v>
      </c>
      <c r="B51" s="86" t="str">
        <f>Item25!G20</f>
        <v>HTCLICK</v>
      </c>
      <c r="C51" s="87"/>
      <c r="D51" s="87"/>
      <c r="E51" s="87"/>
      <c r="F51" s="88"/>
    </row>
    <row r="52" spans="1:6" ht="409.5">
      <c r="A52" s="41">
        <v>25</v>
      </c>
      <c r="B52" s="42" t="str">
        <f>Item25!B3</f>
        <v xml:space="preserve">PROJETOR DE VIDEO LASER 6000
lúmens.  Tipo do display: Poly-silicon TFT
matriz ativa
Resolução nativa: 1920 x 1200 pixels
WUXGA  Modo de projeção: Frontal,
Frontal/Teto, Traseiro, Traseiro/Teto.  Painel LCD: 0,67" (D10 com
C2Fine™).  Número de pixels: 2.304.000 pixels
(1920x1200) x 3  Brilho em cores - Saída de luz colorida:
6.000 lumens (ISSO 21118 padrão)  Brilho em branco - Saída de luz branca:
6.000 lumens  Razão de aspecto: 16:10  Resolução nativa: 1920x1200
(WUXGA)  Alcance do Throw-Ratio: 1,35–2,2  Dimensões da imagem: 48” (1,22m) a
470” (7,11m)  Correção de Keystone: Vertical: ±30 graus; Horizontal: ±30 graus.
 Razão de contraste: até 2.500.000:1 com
modo dinâmico de cores, modo normal
de fonte de luz e modo wide zoom
 Alcance de mudança da lente: Vertical:
±50 graus; Horizontal: ±20 graus.
 Processamento de cor: 10 bits
 Reprodução de cor: até 1,07 bilhão de
cores
 Tipo de laser: laser diodo
 Potencia de saída da fonte de luz: até
104,5W
 Comprimento de onda: 449 a 491nm
 Duração da fonte de luz laser: Normal:
20.000 horas; Silencioso: 20.000 horas;
Estendido: 30.000 horas
 Lente de projeção standard: F=1.5 a 1.7
 Distância focal: 20.0 a 31.8 mm
 Interfaces:
 HDBaseT x1
HDMI x2
Analógico: D-sub 15 pin x1
Controle I/O: RS-232C (D-sub 9
pin)
USB-I/O: Tipo A x1; Tipo B x1
LAN RJ45 x1
Wireless LAN (acessório opcional)
USB Tipo A x1
Entrada de Áudio (stereo): x2
Saída de Áudio (stereo): x1
 Ruído do ventilador: 37dB (Modo
Normal), 25dB (Modo ECO)0  Energia:
Voltagem: 100 – 240VAC ±10%,
50/60Hz
Voltagem nominal: 100 – 240VAC
Frequência nominal: 50/60Hz
Consumo de energia:
Normal: 353W
Silencioso: 254W </v>
      </c>
      <c r="C52" s="41" t="str">
        <f>Item25!C3</f>
        <v>UNIDADE</v>
      </c>
      <c r="D52" s="41">
        <f>Item25!D3</f>
        <v>105</v>
      </c>
      <c r="E52" s="43">
        <f>Item25!F3</f>
        <v>28990</v>
      </c>
      <c r="F52" s="43">
        <f>(ROUND(E52,2)*D52)</f>
        <v>3043950</v>
      </c>
    </row>
    <row r="53" spans="1:6" ht="17.25">
      <c r="A53" s="44" t="s">
        <v>20</v>
      </c>
      <c r="B53" s="86" t="str">
        <f>Item26!G20</f>
        <v>MAGAZINE LUIZA</v>
      </c>
      <c r="C53" s="87"/>
      <c r="D53" s="87"/>
      <c r="E53" s="87"/>
      <c r="F53" s="88"/>
    </row>
    <row r="54" spans="1:6" ht="331.5">
      <c r="A54" s="41">
        <v>26</v>
      </c>
      <c r="B54" s="42" t="str">
        <f>Item26!B3</f>
        <v xml:space="preserve">Vídeo Wall Controlador 2X2, 4K, 4 Telas,
USB, HDMI
Resolução:
 Entrada suporta: 3840 x 2160 com
30Hz;
 Saída Suporta: 1920 x 1080 com 30Hz .
Funcionalidades :
 Suporta até 4 Telas diferentes, permite
várias combinações de exibição no
display;
 Indicador luminoso de funcionamento:
LED vermelho para ligado e LED verde
significa conexão bem-sucedida com o
monitor;
 Botão que altera o modo de exibição no
painel. Mudança também pode ser feita
pelo controle remoto;
 Botão no painel para seleção rápida da
fonte de sinal HDMI (entrada/saída);
 Botão no painel para reset rápido e
redefinição do controlador de vídeo
Wall;
 Porta RS232, para conexão de porta
serial do controlador Uso pelo
fabricante;
</v>
      </c>
      <c r="C54" s="41" t="str">
        <f>Item26!C3</f>
        <v>UNIDADE</v>
      </c>
      <c r="D54" s="41">
        <f>Item26!D3</f>
        <v>3</v>
      </c>
      <c r="E54" s="43">
        <f>Item26!F3</f>
        <v>2880.9</v>
      </c>
      <c r="F54" s="43">
        <f>(ROUND(E54,2)*D54)</f>
        <v>8642.7000000000007</v>
      </c>
    </row>
    <row r="55" spans="1:6" ht="17.25">
      <c r="A55" s="44" t="s">
        <v>20</v>
      </c>
      <c r="B55" s="86" t="str">
        <f>Item27!G20</f>
        <v>AMERICANAS</v>
      </c>
      <c r="C55" s="87"/>
      <c r="D55" s="87"/>
      <c r="E55" s="87"/>
      <c r="F55" s="88"/>
    </row>
    <row r="56" spans="1:6" ht="357">
      <c r="A56" s="41">
        <v>27</v>
      </c>
      <c r="B56" s="42" t="str">
        <f>Item27!B3</f>
        <v>PURIFICADOR DE ÁGUA, com as seguintes
características:
 Tensão Elétrica: 127 volts;
 Fornecimento de água em, no mínimo,
02 (duas) temperaturas: natural e gelada;
 Refrigeração feita por compressor;
 Para uso fixado na parede ou em
bancada;
 Que possibilite fácil substituição do refil
pelo próprio usuário, sem a necessidade
de ferramentas (sistema “girou trocou”,
“troca fácil”, apenas um botão ou
similar);
 Elemento filtrante com capacidade de
redução de cloro livre, retenção de
partículas Classe C ou superior, e
eliminação de odores e sabores
presentes na água;  Capacidade de fornecimento de água
gelada de, no mínimo, 0,5 L/H,
conforme norma ABNT NBR
16236/2013 Versão corrigida ou mais
recente;
 Ligado na água da rede;
 Fluido refrigerante ecológico;
 Vida útil do filtro de, no mínimo 06
(seis) meses;
 Selo Inmetro;
 Cor branca, cinza, prata ou preta;  Garantia de, no mínimo, 06 meses.</v>
      </c>
      <c r="C56" s="41" t="str">
        <f>Item27!C3</f>
        <v>UNIDADE</v>
      </c>
      <c r="D56" s="41">
        <f>Item27!D3</f>
        <v>70</v>
      </c>
      <c r="E56" s="43">
        <f>Item27!F3</f>
        <v>600</v>
      </c>
      <c r="F56" s="43">
        <f>(ROUND(E56,2)*D56)</f>
        <v>42000</v>
      </c>
    </row>
    <row r="57" spans="1:6" ht="17.25">
      <c r="A57" s="44" t="s">
        <v>20</v>
      </c>
      <c r="B57" s="86" t="str">
        <f>Item28!G20</f>
        <v>AMERICANAS</v>
      </c>
      <c r="C57" s="87"/>
      <c r="D57" s="87"/>
      <c r="E57" s="87"/>
      <c r="F57" s="88"/>
    </row>
    <row r="58" spans="1:6" ht="369.75">
      <c r="A58" s="41">
        <v>28</v>
      </c>
      <c r="B58" s="42" t="str">
        <f>Item28!B3</f>
        <v>PURIFICADOR DE ÁGUA, com as seguintes
características:
 Tensão Elétrica: 220 volts;
 Fornecimento de água em, no mínimo,
02 (duas) temperaturas: natural e gelada;
 Refrigeração feita por compressor;
 Para uso fixado na parede ou em
bancada;
 Que possibilite fácil substituição do refil
pelo próprio usuário, sem a necessidade
de ferramentas (sistema “girou trocou”,
“troca fácil”, apenas um botão ou
similar);
 Elemento filtrante com capacidade de
redução de cloro livre, retenção de
partículas Classe C ou superior, e
eliminação de odores e sabores
presentes na água;
 Capacidade de fornecimento de água
gelada de, no mínimo, 0,5 L/H,
conforme norma ABNT NBR
16236/2013 Versão corrigida ou mais
recente;
 Ligado na água da rede;
 Fluido refrigerante ecológico;
 Vida útil do filtro de, no mínimo 06
(seis) meses;
 Selo Inmetro;
 Cor branca, cinza, prata ou preta;</v>
      </c>
      <c r="C58" s="41" t="str">
        <f>Item28!C3</f>
        <v>UNIDADE</v>
      </c>
      <c r="D58" s="41">
        <f>Item28!D3</f>
        <v>100</v>
      </c>
      <c r="E58" s="43">
        <f>Item28!F3</f>
        <v>600</v>
      </c>
      <c r="F58" s="43">
        <f>(ROUND(E58,2)*D58)</f>
        <v>60000</v>
      </c>
    </row>
    <row r="59" spans="1:6" ht="17.25">
      <c r="A59" s="44" t="s">
        <v>20</v>
      </c>
      <c r="B59" s="86" t="str">
        <f>Item29!G20</f>
        <v>FRIGELAR</v>
      </c>
      <c r="C59" s="87"/>
      <c r="D59" s="87"/>
      <c r="E59" s="87"/>
      <c r="F59" s="88"/>
    </row>
    <row r="60" spans="1:6" ht="204">
      <c r="A60" s="41">
        <v>29</v>
      </c>
      <c r="B60" s="42" t="str">
        <f>Item29!B3</f>
        <v xml:space="preserve">REFIL para Purificador de Água, com as
seguintes características:
 Compatível com purificadores de água
indicados nos itens 27 e 28;
 Com capacidade de redução de cloro
livre, retenção de partículas Classe C ou
superior e eliminação de odores e
sabores presentes na água;
 Que possibilite fácil substituição pelo
próprio usuário, sem a necessidade de
ferramentas (sistema “girou trocou”,
“troca fácil”, apenas um botão ou
similar);
 Vida útil de, no mínimo, 06 (seis)
meses;  Garantia de, no mínimo, 30 dias.
</v>
      </c>
      <c r="C60" s="41" t="str">
        <f>Item29!C3</f>
        <v>UNIDADE</v>
      </c>
      <c r="D60" s="41">
        <f>Item29!D3</f>
        <v>400</v>
      </c>
      <c r="E60" s="43">
        <f>Item29!F3</f>
        <v>23.49</v>
      </c>
      <c r="F60" s="43">
        <f>(ROUND(E60,2)*D60)</f>
        <v>9396</v>
      </c>
    </row>
    <row r="61" spans="1:6" ht="17.25">
      <c r="A61" s="44" t="s">
        <v>20</v>
      </c>
      <c r="B61" s="86" t="str">
        <f>Item30!G20</f>
        <v>FRIGELAR</v>
      </c>
      <c r="C61" s="87"/>
      <c r="D61" s="87"/>
      <c r="E61" s="87"/>
      <c r="F61" s="88"/>
    </row>
    <row r="62" spans="1:6" ht="153">
      <c r="A62" s="41">
        <v>30</v>
      </c>
      <c r="B62" s="42" t="str">
        <f>Item30!B3</f>
        <v xml:space="preserve">MULTÍMETRO DIGITAL
 Conformidade com a IEC1010;
 Medição de Tensão DC de 200mV, 2V,
20V, 200V, 600V;
 Medição de Tensão AC: Faixas: 200V,
600V;
 Medição de Corrente DC: Faixas:
200µA, 2mA, 20mA, 200mA, 10A;
 Medição de Resistência: Faixas: 200 ,
2k , 20k , 200k , 20M;
 Alimentação: 01 (uma) bateria 9V.  Garantia de, no mínimo, 180 dias.
</v>
      </c>
      <c r="C62" s="41" t="str">
        <f>Item30!C3</f>
        <v>UNIDADE</v>
      </c>
      <c r="D62" s="41">
        <f>Item30!D3</f>
        <v>30</v>
      </c>
      <c r="E62" s="43">
        <f>Item30!F3</f>
        <v>116.1</v>
      </c>
      <c r="F62" s="43">
        <f>(ROUND(E62,2)*D62)</f>
        <v>3483</v>
      </c>
    </row>
    <row r="63" spans="1:6" ht="17.25">
      <c r="A63" s="44" t="s">
        <v>20</v>
      </c>
      <c r="B63" s="86" t="str">
        <f>Item31!G20</f>
        <v xml:space="preserve">FERREIRA COSTA </v>
      </c>
      <c r="C63" s="87"/>
      <c r="D63" s="87"/>
      <c r="E63" s="87"/>
      <c r="F63" s="88"/>
    </row>
    <row r="64" spans="1:6" ht="89.25">
      <c r="A64" s="41">
        <v>31</v>
      </c>
      <c r="B64" s="42" t="str">
        <f>Item31!B3</f>
        <v xml:space="preserve">ANTENA INTERNA PARA TV DIGITAL,
com as seguintes características:
 Cabo de no mínimo 2,5 metros.
 Capta sinais UHF/HDTV
 Conector F macho
 Cor preta  Garantia, de no mínimo, 30 dias.
</v>
      </c>
      <c r="C64" s="41" t="str">
        <f>Item31!C3</f>
        <v>UNIDADE</v>
      </c>
      <c r="D64" s="41">
        <f>Item31!D3</f>
        <v>30</v>
      </c>
      <c r="E64" s="43">
        <f>Item31!F3</f>
        <v>25.9</v>
      </c>
      <c r="F64" s="43">
        <f>(ROUND(E64,2)*D64)</f>
        <v>777</v>
      </c>
    </row>
    <row r="65" spans="1:6" ht="17.25">
      <c r="A65" s="44" t="s">
        <v>20</v>
      </c>
      <c r="B65" s="86" t="str">
        <f>Item32!G20</f>
        <v>HDF SHOP</v>
      </c>
      <c r="C65" s="87"/>
      <c r="D65" s="87"/>
      <c r="E65" s="87"/>
      <c r="F65" s="88"/>
    </row>
    <row r="66" spans="1:6" ht="229.5">
      <c r="A66" s="41">
        <v>32</v>
      </c>
      <c r="B66" s="42" t="str">
        <f>Item32!B3</f>
        <v xml:space="preserve">REFIL para Purificador de Água, com as
seguintes características:
 Compatível com purificador de água
Marca Top Life, modelo: Platinum
New.
 Com capacidade de redução de cloro
livre, retenção de partículas Classe C ou
superior e eliminação de odores e
sabores presentes na água;
 Que possibilite fácil substituição pelo
próprio usuário, sem a necessidade de
ferramentas (sistema “girou trocou”,
“troca fácil”, apenas um botão ou
similar);
 Vida útil de, no mínimo, 06 (seis)
meses;
 Garantia de, no mínimo, 30 dias.
</v>
      </c>
      <c r="C66" s="41" t="str">
        <f>Item32!C3</f>
        <v>UNIDADE</v>
      </c>
      <c r="D66" s="41">
        <f>Item32!D3</f>
        <v>400</v>
      </c>
      <c r="E66" s="43">
        <f>Item32!F3</f>
        <v>132.94</v>
      </c>
      <c r="F66" s="43">
        <f>(ROUND(E66,2)*D66)</f>
        <v>53176</v>
      </c>
    </row>
    <row r="67" spans="1:6" ht="17.25">
      <c r="A67" s="44" t="s">
        <v>20</v>
      </c>
      <c r="B67" s="86" t="str">
        <f>Item33!G20</f>
        <v>TIMIX</v>
      </c>
      <c r="C67" s="87"/>
      <c r="D67" s="87"/>
      <c r="E67" s="87"/>
      <c r="F67" s="88"/>
    </row>
    <row r="68" spans="1:6" ht="409.5">
      <c r="A68" s="41">
        <v>33</v>
      </c>
      <c r="B68" s="42" t="str">
        <f>Item33!B3</f>
        <v xml:space="preserve">APARELHO TELEFÔNICO IP Fixo – tipo
2, com as seguintes características:  Terminal de comunicação IP composto
por telefone, monofone, e acessórios
para seu pleno funcionamento;  Possuir a capacidade de autoregistrar-se
no sistema de controle de chamadas,
solicitar seu endereço IP e demais
informações operacionais através do protocolo DHCP/BOOTP. Caso algum servidor DHCP/BOOTP não esteja disponível, deverá ser possível a configuração manual do telefone IP fixo;  Possuir duas portas switch fast ethernet
integradas internas, permitindo a
conexão de um computador diretamente
ao telefone IP fixo, nas velocidades de
10/100 Mbps, autosensing. Não será
aceito o uso de adaptadores internos ou
externos para as portas fast ethernet;  Suportar PoE (Power over Ethernet)
conforme a classificação do padrão
IEEE 802.3af (calss1), suportando
alimentação direta via interface
ethernet;  A porta do telefone IP deverá suportar
mecanismo de qualidade de serviço e
tronco de VLAN padrão 802.1q e
802.1p. Desta forma, o tráfego de dados
e de voz utilizarão VLANs distintas;  Certificado/homologado pela ANATEL;  Possuir no mínimo os codecs G.711 e
G.729;  Permitir busca de configuração em
servidores comuns por meio de
protocolos padrão;  Suportar o protocolo Session Initiation
Protocol (SIP), não serão aceitos
equipamentos híbridos com telefonia
analógica ou que necessitem de
adaptadores externos para o
funcionamento;  Possuir recurso de viva-voz bidirecional
com cancelamento de eco;  Permitir o ajuste de toque de chamada;  Possuir ajuste de volume para fone,
campainha e fone de ouvido;  Possuir, no mínimo, 4 teclas de função
programáveis;  Possuir entrada de headset;  Possuir base com ângulo de visão
ajustável;  Possuir display de cristal líquido (LCD)
monocromático, com iluminação de </v>
      </c>
      <c r="C68" s="41" t="str">
        <f>Item33!C3</f>
        <v>UNIDADE</v>
      </c>
      <c r="D68" s="41">
        <f>Item33!D3</f>
        <v>300</v>
      </c>
      <c r="E68" s="43">
        <f>Item33!F3</f>
        <v>724.14</v>
      </c>
      <c r="F68" s="43">
        <f>(ROUND(E68,2)*D68)</f>
        <v>217242</v>
      </c>
    </row>
    <row r="69" spans="1:6" ht="17.25">
      <c r="A69" s="44" t="s">
        <v>20</v>
      </c>
      <c r="B69" s="86" t="str">
        <f>Item34!G20</f>
        <v>CARREFOUR</v>
      </c>
      <c r="C69" s="87"/>
      <c r="D69" s="87"/>
      <c r="E69" s="87"/>
      <c r="F69" s="88"/>
    </row>
    <row r="70" spans="1:6" ht="344.25">
      <c r="A70" s="41">
        <v>34</v>
      </c>
      <c r="B70" s="42" t="str">
        <f>Item34!B3</f>
        <v xml:space="preserve">SMARTV com as seguintes características:
 Diagonal 40 polegadas;
 Conversor digital integrado;
 Cor preta;
 Borda infinita;
 Fonte bivolt 110-220 V;
 Conexões:
 Mínimo de 2 (duas) entradas
HDMI;
 Conectividade Wi-Fi;
 Mínimo de 1 (uma) entrada USB
2.0 ou superior com capacidade
de reprodução de áudio, vídeo e
musicas em alta resolução direto
de dispositivo USB (Pen Drive);
 Mínimo de 1 (uma) entrada de
áudio/vídeo;
 Mínimo de uma entrada RF
para TV aberta;
 Mínimo de 1 (uma) entrada
ethernet.
 Controle remoto munido das pilhas
necessárias para o primeiro uso;
 Acompanhado de base para uso em
mesa;
 Manual em português;
 Garantia de, no mínimo, 360 dias. </v>
      </c>
      <c r="C70" s="41" t="str">
        <f>Item34!C3</f>
        <v>UNIDADE</v>
      </c>
      <c r="D70" s="41">
        <f>Item34!D3</f>
        <v>20</v>
      </c>
      <c r="E70" s="43">
        <f>Item34!F3</f>
        <v>1198</v>
      </c>
      <c r="F70" s="43">
        <f>(ROUND(E70,2)*D70)</f>
        <v>23960</v>
      </c>
    </row>
    <row r="71" spans="1:6" ht="15.75">
      <c r="A71" s="38"/>
      <c r="B71" s="38"/>
      <c r="C71" s="78" t="s">
        <v>21</v>
      </c>
      <c r="D71" s="79"/>
      <c r="E71" s="75"/>
      <c r="F71" s="39">
        <f>SUM(F4:F70)</f>
        <v>4304914.71</v>
      </c>
    </row>
  </sheetData>
  <mergeCells count="36">
    <mergeCell ref="B69:F69"/>
    <mergeCell ref="B57:F57"/>
    <mergeCell ref="B59:F59"/>
    <mergeCell ref="B61:F61"/>
    <mergeCell ref="B63:F63"/>
    <mergeCell ref="B65:F65"/>
    <mergeCell ref="A1:F1"/>
    <mergeCell ref="B3:F3"/>
    <mergeCell ref="B43:F43"/>
    <mergeCell ref="B21:F21"/>
    <mergeCell ref="B23:F23"/>
    <mergeCell ref="B25:F25"/>
    <mergeCell ref="B27:F27"/>
    <mergeCell ref="B29:F29"/>
    <mergeCell ref="B31:F31"/>
    <mergeCell ref="B33:F33"/>
    <mergeCell ref="B35:F35"/>
    <mergeCell ref="B37:F37"/>
    <mergeCell ref="B39:F39"/>
    <mergeCell ref="B41:F41"/>
    <mergeCell ref="C71:E71"/>
    <mergeCell ref="B5:F5"/>
    <mergeCell ref="B7:F7"/>
    <mergeCell ref="B9:F9"/>
    <mergeCell ref="B11:F11"/>
    <mergeCell ref="B13:F13"/>
    <mergeCell ref="B15:F15"/>
    <mergeCell ref="B17:F17"/>
    <mergeCell ref="B19:F19"/>
    <mergeCell ref="B67:F67"/>
    <mergeCell ref="B45:F45"/>
    <mergeCell ref="B47:F47"/>
    <mergeCell ref="B49:F49"/>
    <mergeCell ref="B51:F51"/>
    <mergeCell ref="B53:F53"/>
    <mergeCell ref="B55:F55"/>
  </mergeCells>
  <pageMargins left="0.51181102362204722" right="0.51181102362204722" top="0.78740157480314965" bottom="0.78740157480314965" header="0.31496062992125984" footer="0.31496062992125984"/>
  <pageSetup paperSize="9" scale="61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6" sqref="G6:H6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39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86</v>
      </c>
      <c r="C3" s="57" t="s">
        <v>1</v>
      </c>
      <c r="D3" s="60">
        <v>50</v>
      </c>
      <c r="E3" s="63">
        <f>IF(C20&lt;=25%,D20,MIN(E20:F20))</f>
        <v>208.58</v>
      </c>
      <c r="F3" s="63">
        <f>MIN(H3:H17)</f>
        <v>174.6</v>
      </c>
      <c r="G3" s="4" t="s">
        <v>123</v>
      </c>
      <c r="H3" s="13">
        <v>209.9</v>
      </c>
      <c r="I3" s="29" t="str">
        <f>IF(H3="","",(IF($C$20&lt;25%,"N/A",IF(H3&lt;=($D$20+$A$20),H3,"Descartado"))))</f>
        <v>N/A</v>
      </c>
    </row>
    <row r="4" spans="1:9">
      <c r="A4" s="53"/>
      <c r="B4" s="55"/>
      <c r="C4" s="58"/>
      <c r="D4" s="61"/>
      <c r="E4" s="64"/>
      <c r="F4" s="64"/>
      <c r="G4" s="4" t="s">
        <v>128</v>
      </c>
      <c r="H4" s="13">
        <v>174.6</v>
      </c>
      <c r="I4" s="29" t="str">
        <f t="shared" ref="I4:I17" si="0">IF(H4="","",(IF($C$20&lt;25%,"N/A",IF(H4&lt;=($D$20+$A$20),H4,"Descartado"))))</f>
        <v>N/A</v>
      </c>
    </row>
    <row r="5" spans="1:9">
      <c r="A5" s="53"/>
      <c r="B5" s="55"/>
      <c r="C5" s="58"/>
      <c r="D5" s="61"/>
      <c r="E5" s="64"/>
      <c r="F5" s="64"/>
      <c r="G5" s="4" t="s">
        <v>138</v>
      </c>
      <c r="H5" s="13">
        <v>259.89999999999998</v>
      </c>
      <c r="I5" s="29" t="e">
        <f>IF(#REF!="","",(IF($C$20&lt;25%,"N/A",IF(#REF!&lt;=($D$20+$A$20),#REF!,"Descartado"))))</f>
        <v>#REF!</v>
      </c>
    </row>
    <row r="6" spans="1:9">
      <c r="A6" s="53"/>
      <c r="B6" s="55"/>
      <c r="C6" s="58"/>
      <c r="D6" s="61"/>
      <c r="E6" s="64"/>
      <c r="F6" s="64"/>
      <c r="G6" s="4" t="s">
        <v>139</v>
      </c>
      <c r="H6" s="13">
        <v>189.9</v>
      </c>
      <c r="I6" s="29" t="str">
        <f>IF(H5="","",(IF($C$20&lt;25%,"N/A",IF(H5&lt;=($D$20+$A$20),H5,"Descartado"))))</f>
        <v>N/A</v>
      </c>
    </row>
    <row r="7" spans="1:9">
      <c r="A7" s="53"/>
      <c r="B7" s="55"/>
      <c r="C7" s="58"/>
      <c r="D7" s="61"/>
      <c r="E7" s="64"/>
      <c r="F7" s="64"/>
      <c r="I7" s="29" t="str">
        <f>IF(H6="","",(IF($C$20&lt;25%,"N/A",IF(H6&lt;=($D$20+$A$20),H6,"Descartado"))))</f>
        <v>N/A</v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32</v>
      </c>
      <c r="H19" s="73"/>
      <c r="I19" s="31"/>
    </row>
    <row r="20" spans="1:11">
      <c r="A20" s="19">
        <f>IF(B20&lt;2,"N/A",(STDEV(H3:H17)))</f>
        <v>37.144167330372042</v>
      </c>
      <c r="B20" s="19">
        <f>COUNT(H3:H17)</f>
        <v>4</v>
      </c>
      <c r="C20" s="20">
        <f>IF(B20&lt;2,"N/A",(A20/D20))</f>
        <v>0.17808115509814959</v>
      </c>
      <c r="D20" s="21">
        <f>ROUND(AVERAGE(H3:H17),2)</f>
        <v>208.58</v>
      </c>
      <c r="E20" s="22" t="str">
        <f>IFERROR(ROUND(IF(B20&lt;2,"N/A",(IF(C20&lt;=25%,"N/A",AVERAGE(I3:I17)))),2),"N/A")</f>
        <v>N/A</v>
      </c>
      <c r="F20" s="22">
        <f>ROUND(MEDIAN(H3:H17),2)</f>
        <v>199.9</v>
      </c>
      <c r="G20" s="23" t="str">
        <f>INDEX(G3:G17,MATCH(H20,H3:H17,0))</f>
        <v>CASAS BAHIA</v>
      </c>
      <c r="H20" s="24">
        <f>MIN(H3:H17)</f>
        <v>174.6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35</v>
      </c>
      <c r="H22" s="26">
        <f>IF(C20&lt;=25%,D20,MIN(E20:F20))</f>
        <v>208.58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10429</v>
      </c>
    </row>
    <row r="24" spans="1:11">
      <c r="B24" s="37"/>
      <c r="C24" s="37"/>
      <c r="D24" s="31"/>
      <c r="E24" s="31"/>
    </row>
    <row r="26" spans="1:11">
      <c r="A26" s="66" t="s">
        <v>23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24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25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26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27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28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40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87</v>
      </c>
      <c r="C3" s="57" t="s">
        <v>1</v>
      </c>
      <c r="D3" s="60">
        <v>50</v>
      </c>
      <c r="E3" s="63">
        <f>IF(C20&lt;=25%,D20,MIN(E20:F20))</f>
        <v>216.5</v>
      </c>
      <c r="F3" s="63">
        <f>MIN(H3:H17)</f>
        <v>169</v>
      </c>
      <c r="G3" s="4" t="s">
        <v>140</v>
      </c>
      <c r="H3" s="13">
        <v>249.9</v>
      </c>
      <c r="I3" s="29">
        <f>IF(H3="","",(IF($C$20&lt;25%,"N/A",IF(H3&lt;=($D$20+$A$20),H3,"Descartado"))))</f>
        <v>249.9</v>
      </c>
    </row>
    <row r="4" spans="1:9">
      <c r="A4" s="53"/>
      <c r="B4" s="55"/>
      <c r="C4" s="58"/>
      <c r="D4" s="61"/>
      <c r="E4" s="64"/>
      <c r="F4" s="64"/>
      <c r="G4" s="4" t="s">
        <v>141</v>
      </c>
      <c r="H4" s="13">
        <v>225</v>
      </c>
      <c r="I4" s="29">
        <f t="shared" ref="I4:I17" si="0">IF(H4="","",(IF($C$20&lt;25%,"N/A",IF(H4&lt;=($D$20+$A$20),H4,"Descartado"))))</f>
        <v>225</v>
      </c>
    </row>
    <row r="5" spans="1:9">
      <c r="A5" s="53"/>
      <c r="B5" s="55"/>
      <c r="C5" s="58"/>
      <c r="D5" s="61"/>
      <c r="E5" s="64"/>
      <c r="F5" s="64"/>
      <c r="G5" s="4" t="s">
        <v>142</v>
      </c>
      <c r="H5" s="13">
        <v>169</v>
      </c>
      <c r="I5" s="29">
        <f t="shared" si="0"/>
        <v>169</v>
      </c>
    </row>
    <row r="6" spans="1:9">
      <c r="A6" s="53"/>
      <c r="B6" s="55"/>
      <c r="C6" s="58"/>
      <c r="D6" s="61"/>
      <c r="E6" s="64"/>
      <c r="F6" s="64"/>
      <c r="G6" s="4" t="s">
        <v>143</v>
      </c>
      <c r="H6" s="13">
        <v>349.9</v>
      </c>
      <c r="I6" s="29" t="str">
        <f t="shared" si="0"/>
        <v>Descartado</v>
      </c>
    </row>
    <row r="7" spans="1:9">
      <c r="A7" s="53"/>
      <c r="B7" s="55"/>
      <c r="C7" s="58"/>
      <c r="D7" s="61"/>
      <c r="E7" s="64"/>
      <c r="F7" s="64"/>
      <c r="G7" s="4" t="s">
        <v>137</v>
      </c>
      <c r="H7" s="13">
        <v>222.11</v>
      </c>
      <c r="I7" s="29">
        <f t="shared" si="0"/>
        <v>222.11</v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32</v>
      </c>
      <c r="H19" s="73"/>
      <c r="I19" s="31"/>
    </row>
    <row r="20" spans="1:11">
      <c r="A20" s="19">
        <f>IF(B20&lt;2,"N/A",(STDEV(H3:H17)))</f>
        <v>66.542179254965987</v>
      </c>
      <c r="B20" s="19">
        <f>COUNT(H3:H17)</f>
        <v>5</v>
      </c>
      <c r="C20" s="20">
        <f>IF(B20&lt;2,"N/A",(A20/D20))</f>
        <v>0.27363343718630639</v>
      </c>
      <c r="D20" s="21">
        <f>ROUND(AVERAGE(H3:H17),2)</f>
        <v>243.18</v>
      </c>
      <c r="E20" s="22">
        <f>IFERROR(ROUND(IF(B20&lt;2,"N/A",(IF(C20&lt;=25%,"N/A",AVERAGE(I3:I17)))),2),"N/A")</f>
        <v>216.5</v>
      </c>
      <c r="F20" s="22">
        <f>ROUND(MEDIAN(H3:H17),2)</f>
        <v>225</v>
      </c>
      <c r="G20" s="23" t="str">
        <f>INDEX(G3:G17,MATCH(H20,H3:H17,0))</f>
        <v>TAQI</v>
      </c>
      <c r="H20" s="24">
        <f>MIN(H3:H17)</f>
        <v>169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35</v>
      </c>
      <c r="H22" s="26">
        <f>IF(C20&lt;=25%,D20,MIN(E20:F20))</f>
        <v>216.5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10825</v>
      </c>
    </row>
    <row r="24" spans="1:11">
      <c r="B24" s="37"/>
      <c r="C24" s="37"/>
      <c r="D24" s="31"/>
      <c r="E24" s="31"/>
    </row>
    <row r="26" spans="1:11">
      <c r="A26" s="66" t="s">
        <v>23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24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25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26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27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28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7" sqref="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41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88</v>
      </c>
      <c r="C3" s="57" t="s">
        <v>1</v>
      </c>
      <c r="D3" s="60">
        <v>80</v>
      </c>
      <c r="E3" s="63">
        <f>IF(C20&lt;=25%,D20,MIN(E20:F20))</f>
        <v>635.03</v>
      </c>
      <c r="F3" s="63">
        <f>MIN(H3:H17)</f>
        <v>584.1</v>
      </c>
      <c r="G3" s="4" t="s">
        <v>144</v>
      </c>
      <c r="H3" s="13">
        <v>699</v>
      </c>
      <c r="I3" s="29" t="str">
        <f>IF(H3="","",(IF($C$20&lt;25%,"N/A",IF(H3&lt;=($D$20+$A$20),H3,"Descartado"))))</f>
        <v>N/A</v>
      </c>
    </row>
    <row r="4" spans="1:9">
      <c r="A4" s="53"/>
      <c r="B4" s="55"/>
      <c r="C4" s="58"/>
      <c r="D4" s="61"/>
      <c r="E4" s="64"/>
      <c r="F4" s="64"/>
      <c r="G4" s="4" t="s">
        <v>126</v>
      </c>
      <c r="H4" s="13">
        <v>699.99</v>
      </c>
      <c r="I4" s="29" t="str">
        <f>IF(H4="","",(IF($C$20&lt;25%,"N/A",IF(H4&lt;=($D$20+$A$20),H4,"Descartado"))))</f>
        <v>N/A</v>
      </c>
    </row>
    <row r="5" spans="1:9">
      <c r="A5" s="53"/>
      <c r="B5" s="55"/>
      <c r="C5" s="58"/>
      <c r="D5" s="61"/>
      <c r="E5" s="64"/>
      <c r="F5" s="64"/>
      <c r="G5" s="4" t="s">
        <v>125</v>
      </c>
      <c r="H5" s="13">
        <v>599.9</v>
      </c>
      <c r="I5" s="29" t="str">
        <f>IF(H5="","",(IF($C$20&lt;25%,"N/A",IF(H5&lt;=($D$20+$A$20),H5,"Descartado"))))</f>
        <v>N/A</v>
      </c>
    </row>
    <row r="6" spans="1:9">
      <c r="A6" s="53"/>
      <c r="B6" s="55"/>
      <c r="C6" s="58"/>
      <c r="D6" s="61"/>
      <c r="E6" s="64"/>
      <c r="F6" s="64"/>
      <c r="G6" s="4" t="s">
        <v>147</v>
      </c>
      <c r="H6" s="13">
        <v>592.17999999999995</v>
      </c>
      <c r="I6" s="29" t="str">
        <f>IF(Item8!H4="","",(IF($C$20&lt;25%,"N/A",IF(Item8!H4&lt;=($D$20+$A$20),Item8!H4,"Descartado"))))</f>
        <v>N/A</v>
      </c>
    </row>
    <row r="7" spans="1:9">
      <c r="A7" s="53"/>
      <c r="B7" s="55"/>
      <c r="C7" s="58"/>
      <c r="D7" s="61"/>
      <c r="E7" s="64"/>
      <c r="F7" s="64"/>
      <c r="G7" s="4" t="s">
        <v>148</v>
      </c>
      <c r="H7" s="13">
        <v>584.1</v>
      </c>
      <c r="I7" s="29" t="str">
        <f t="shared" ref="I7:I17" si="0">IF(H7="","",(IF($C$20&lt;25%,"N/A",IF(H7&lt;=($D$20+$A$20),H7,"Descartado"))))</f>
        <v>N/A</v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32</v>
      </c>
      <c r="H19" s="73"/>
      <c r="I19" s="31"/>
    </row>
    <row r="20" spans="1:11">
      <c r="A20" s="19">
        <f>IF(B20&lt;2,"N/A",(STDEV(H3:H17)))</f>
        <v>59.110207917076394</v>
      </c>
      <c r="B20" s="19">
        <f>COUNT(H3:H17)</f>
        <v>5</v>
      </c>
      <c r="C20" s="20">
        <f>IF(B20&lt;2,"N/A",(A20/D20))</f>
        <v>9.308254400119112E-2</v>
      </c>
      <c r="D20" s="21">
        <f>ROUND(AVERAGE(H3:H17),2)</f>
        <v>635.03</v>
      </c>
      <c r="E20" s="22" t="str">
        <f>IFERROR(ROUND(IF(B20&lt;2,"N/A",(IF(C20&lt;=25%,"N/A",AVERAGE(I3:I17)))),2),"N/A")</f>
        <v>N/A</v>
      </c>
      <c r="F20" s="22">
        <f>ROUND(MEDIAN(H3:H17),2)</f>
        <v>599.9</v>
      </c>
      <c r="G20" s="23" t="str">
        <f>INDEX(G3:G17,MATCH(H20,H3:H17,0))</f>
        <v>CONTINENTAL</v>
      </c>
      <c r="H20" s="24">
        <f>MIN(H3:H17)</f>
        <v>584.1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35</v>
      </c>
      <c r="H22" s="26">
        <f>IF(C20&lt;=25%,D20,MIN(E20:F20))</f>
        <v>635.03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50802.399999999994</v>
      </c>
    </row>
    <row r="24" spans="1:11">
      <c r="B24" s="37"/>
      <c r="C24" s="37"/>
      <c r="D24" s="31"/>
      <c r="E24" s="31"/>
    </row>
    <row r="26" spans="1:11">
      <c r="A26" s="66" t="s">
        <v>23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24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25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26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27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28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42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89</v>
      </c>
      <c r="C3" s="57" t="s">
        <v>1</v>
      </c>
      <c r="D3" s="60">
        <v>30</v>
      </c>
      <c r="E3" s="63">
        <f>IF(C20&lt;=25%,D20,MIN(E20:F20))</f>
        <v>668.22</v>
      </c>
      <c r="F3" s="63">
        <f>MIN(H3:H17)</f>
        <v>569.04999999999995</v>
      </c>
      <c r="G3" s="4" t="s">
        <v>145</v>
      </c>
      <c r="H3" s="13">
        <v>709</v>
      </c>
      <c r="I3" s="29" t="str">
        <f>IF(H3="","",(IF($C$20&lt;25%,"N/A",IF(H3&lt;=($D$20+$A$20),H3,"Descartado"))))</f>
        <v>N/A</v>
      </c>
    </row>
    <row r="4" spans="1:9">
      <c r="A4" s="53"/>
      <c r="B4" s="55"/>
      <c r="C4" s="58"/>
      <c r="D4" s="61"/>
      <c r="E4" s="64"/>
      <c r="F4" s="64"/>
      <c r="G4" s="4" t="s">
        <v>146</v>
      </c>
      <c r="H4" s="13">
        <v>569.04999999999995</v>
      </c>
      <c r="I4" s="29" t="e">
        <f>IF(#REF!="","",(IF($C$20&lt;25%,"N/A",IF(#REF!&lt;=($D$20+$A$20),#REF!,"Descartado"))))</f>
        <v>#REF!</v>
      </c>
    </row>
    <row r="5" spans="1:9">
      <c r="A5" s="53"/>
      <c r="B5" s="55"/>
      <c r="C5" s="58"/>
      <c r="D5" s="61"/>
      <c r="E5" s="64"/>
      <c r="F5" s="64"/>
      <c r="G5" s="4" t="s">
        <v>128</v>
      </c>
      <c r="H5" s="13">
        <v>759.05</v>
      </c>
      <c r="I5" s="29" t="str">
        <f t="shared" ref="I5:I17" si="0">IF(H5="","",(IF($C$20&lt;25%,"N/A",IF(H5&lt;=($D$20+$A$20),H5,"Descartado"))))</f>
        <v>N/A</v>
      </c>
    </row>
    <row r="6" spans="1:9">
      <c r="A6" s="53"/>
      <c r="B6" s="55"/>
      <c r="C6" s="58"/>
      <c r="D6" s="61"/>
      <c r="E6" s="64"/>
      <c r="F6" s="64"/>
      <c r="G6" s="4" t="s">
        <v>148</v>
      </c>
      <c r="H6" s="13">
        <v>584.1</v>
      </c>
      <c r="I6" s="29" t="str">
        <f t="shared" si="0"/>
        <v>N/A</v>
      </c>
    </row>
    <row r="7" spans="1:9">
      <c r="A7" s="53"/>
      <c r="B7" s="55"/>
      <c r="C7" s="58"/>
      <c r="D7" s="61"/>
      <c r="E7" s="64"/>
      <c r="F7" s="64"/>
      <c r="G7" s="4" t="s">
        <v>143</v>
      </c>
      <c r="H7" s="13">
        <v>719.9</v>
      </c>
      <c r="I7" s="29" t="str">
        <f t="shared" si="0"/>
        <v>N/A</v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32</v>
      </c>
      <c r="H19" s="73"/>
      <c r="I19" s="31"/>
    </row>
    <row r="20" spans="1:11">
      <c r="A20" s="19">
        <f>IF(B20&lt;2,"N/A",(STDEV(H3:H17)))</f>
        <v>85.870226213746932</v>
      </c>
      <c r="B20" s="19">
        <f>COUNT(H3:H17)</f>
        <v>5</v>
      </c>
      <c r="C20" s="20">
        <f>IF(B20&lt;2,"N/A",(A20/D20))</f>
        <v>0.12850592052579529</v>
      </c>
      <c r="D20" s="21">
        <f>ROUND(AVERAGE(H3:H17),2)</f>
        <v>668.22</v>
      </c>
      <c r="E20" s="22" t="str">
        <f>IFERROR(ROUND(IF(B20&lt;2,"N/A",(IF(C20&lt;=25%,"N/A",AVERAGE(I3:I17)))),2),"N/A")</f>
        <v>N/A</v>
      </c>
      <c r="F20" s="22">
        <f>ROUND(MEDIAN(H3:H17),2)</f>
        <v>709</v>
      </c>
      <c r="G20" s="23" t="str">
        <f>INDEX(G3:G17,MATCH(H20,H3:H17,0))</f>
        <v>CASA DO PICA-PAU</v>
      </c>
      <c r="H20" s="24">
        <f>MIN(H3:H17)</f>
        <v>569.04999999999995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35</v>
      </c>
      <c r="H22" s="26">
        <f>IF(C20&lt;=25%,D20,MIN(E20:F20))</f>
        <v>668.22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20046.600000000002</v>
      </c>
    </row>
    <row r="24" spans="1:11">
      <c r="B24" s="37"/>
      <c r="C24" s="37"/>
      <c r="D24" s="31"/>
      <c r="E24" s="31"/>
    </row>
    <row r="26" spans="1:11">
      <c r="A26" s="66" t="s">
        <v>23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24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25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26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27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28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43</v>
      </c>
      <c r="B2" s="30" t="s">
        <v>22</v>
      </c>
      <c r="C2" s="30" t="s">
        <v>1</v>
      </c>
      <c r="D2" s="30" t="s">
        <v>2</v>
      </c>
      <c r="E2" s="14" t="s">
        <v>30</v>
      </c>
      <c r="F2" s="14" t="s">
        <v>31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90</v>
      </c>
      <c r="C3" s="57" t="s">
        <v>1</v>
      </c>
      <c r="D3" s="60">
        <v>80</v>
      </c>
      <c r="E3" s="63">
        <f>IF(C20&lt;=25%,D20,MIN(E20:F20))</f>
        <v>1242.1600000000001</v>
      </c>
      <c r="F3" s="63">
        <f>MIN(H3:H17)</f>
        <v>1038.96</v>
      </c>
      <c r="G3" s="4" t="s">
        <v>149</v>
      </c>
      <c r="H3" s="13">
        <v>1329.91</v>
      </c>
      <c r="I3" s="29" t="str">
        <f>IF(H3="","",(IF($C$20&lt;25%,"N/A",IF(H3&lt;=($D$20+$A$20),H3,"Descartado"))))</f>
        <v>N/A</v>
      </c>
    </row>
    <row r="4" spans="1:9">
      <c r="A4" s="53"/>
      <c r="B4" s="55"/>
      <c r="C4" s="58"/>
      <c r="D4" s="61"/>
      <c r="E4" s="64"/>
      <c r="F4" s="64"/>
      <c r="G4" s="4" t="s">
        <v>150</v>
      </c>
      <c r="H4" s="13">
        <v>1253.05</v>
      </c>
      <c r="I4" s="29" t="str">
        <f t="shared" ref="I4:I17" si="0">IF(H4="","",(IF($C$20&lt;25%,"N/A",IF(H4&lt;=($D$20+$A$20),H4,"Descartado"))))</f>
        <v>N/A</v>
      </c>
    </row>
    <row r="5" spans="1:9">
      <c r="A5" s="53"/>
      <c r="B5" s="55"/>
      <c r="C5" s="58"/>
      <c r="D5" s="61"/>
      <c r="E5" s="64"/>
      <c r="F5" s="64"/>
      <c r="G5" s="4" t="s">
        <v>143</v>
      </c>
      <c r="H5" s="13">
        <v>1189.9000000000001</v>
      </c>
      <c r="I5" s="29" t="str">
        <f t="shared" si="0"/>
        <v>N/A</v>
      </c>
    </row>
    <row r="6" spans="1:9">
      <c r="A6" s="53"/>
      <c r="B6" s="55"/>
      <c r="C6" s="58"/>
      <c r="D6" s="61"/>
      <c r="E6" s="64"/>
      <c r="F6" s="64"/>
      <c r="G6" s="4" t="s">
        <v>151</v>
      </c>
      <c r="H6" s="13">
        <v>1038.96</v>
      </c>
      <c r="I6" s="29" t="str">
        <f t="shared" si="0"/>
        <v>N/A</v>
      </c>
    </row>
    <row r="7" spans="1:9">
      <c r="A7" s="53"/>
      <c r="B7" s="55"/>
      <c r="C7" s="58"/>
      <c r="D7" s="61"/>
      <c r="E7" s="64"/>
      <c r="F7" s="64"/>
      <c r="G7" s="4" t="s">
        <v>152</v>
      </c>
      <c r="H7" s="13">
        <v>1399</v>
      </c>
      <c r="I7" s="29" t="str">
        <f t="shared" si="0"/>
        <v>N/A</v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33</v>
      </c>
      <c r="B19" s="16" t="s">
        <v>34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32</v>
      </c>
      <c r="H19" s="73"/>
      <c r="I19" s="31"/>
    </row>
    <row r="20" spans="1:11">
      <c r="A20" s="19">
        <f>IF(B20&lt;2,"N/A",(STDEV(H3:H17)))</f>
        <v>138.23782742071722</v>
      </c>
      <c r="B20" s="19">
        <f>COUNT(H3:H17)</f>
        <v>5</v>
      </c>
      <c r="C20" s="20">
        <f>IF(B20&lt;2,"N/A",(A20/D20))</f>
        <v>0.11128826191530658</v>
      </c>
      <c r="D20" s="21">
        <f>ROUND(AVERAGE(H3:H17),2)</f>
        <v>1242.1600000000001</v>
      </c>
      <c r="E20" s="22" t="str">
        <f>IFERROR(ROUND(IF(B20&lt;2,"N/A",(IF(C20&lt;=25%,"N/A",AVERAGE(I3:I17)))),2),"N/A")</f>
        <v>N/A</v>
      </c>
      <c r="F20" s="22">
        <f>ROUND(MEDIAN(H3:H17),2)</f>
        <v>1253.05</v>
      </c>
      <c r="G20" s="23" t="str">
        <f>INDEX(G3:G17,MATCH(H20,H3:H17,0))</f>
        <v>KABUM</v>
      </c>
      <c r="H20" s="24">
        <f>MIN(H3:H17)</f>
        <v>1038.96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35</v>
      </c>
      <c r="H22" s="26">
        <f>IF(C20&lt;=25%,D20,MIN(E20:F20))</f>
        <v>1242.1600000000001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99372.800000000003</v>
      </c>
    </row>
    <row r="24" spans="1:11">
      <c r="B24" s="37"/>
      <c r="C24" s="37"/>
      <c r="D24" s="31"/>
      <c r="E24" s="31"/>
    </row>
    <row r="26" spans="1:11">
      <c r="A26" s="66" t="s">
        <v>23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24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25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26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27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28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29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49</vt:i4>
      </vt:variant>
      <vt:variant>
        <vt:lpstr>Intervalos nomeados</vt:lpstr>
      </vt:variant>
      <vt:variant>
        <vt:i4>2</vt:i4>
      </vt:variant>
    </vt:vector>
  </HeadingPairs>
  <TitlesOfParts>
    <vt:vector size="51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Item25</vt:lpstr>
      <vt:lpstr>Item26</vt:lpstr>
      <vt:lpstr>Item27</vt:lpstr>
      <vt:lpstr>Item28</vt:lpstr>
      <vt:lpstr>Item29</vt:lpstr>
      <vt:lpstr>Item30</vt:lpstr>
      <vt:lpstr>Item31</vt:lpstr>
      <vt:lpstr>Item32</vt:lpstr>
      <vt:lpstr>Item33</vt:lpstr>
      <vt:lpstr>Item34</vt:lpstr>
      <vt:lpstr>Item38</vt:lpstr>
      <vt:lpstr>Item39</vt:lpstr>
      <vt:lpstr>Item40</vt:lpstr>
      <vt:lpstr>Item41</vt:lpstr>
      <vt:lpstr>Item42</vt:lpstr>
      <vt:lpstr>Item43</vt:lpstr>
      <vt:lpstr>Item44</vt:lpstr>
      <vt:lpstr>Item45</vt:lpstr>
      <vt:lpstr>Item46</vt:lpstr>
      <vt:lpstr>Item47</vt:lpstr>
      <vt:lpstr>Item48</vt:lpstr>
      <vt:lpstr>Item49</vt:lpstr>
      <vt:lpstr>Item50</vt:lpstr>
      <vt:lpstr>TOTAL</vt:lpstr>
      <vt:lpstr>menores</vt:lpstr>
      <vt:lpstr>menores!Area_de_impressao</vt:lpstr>
      <vt:lpstr>TOTAL!Area_de_impressao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Marta de Almeida Santos</cp:lastModifiedBy>
  <cp:lastPrinted>2023-12-01T13:58:56Z</cp:lastPrinted>
  <dcterms:created xsi:type="dcterms:W3CDTF">2019-01-16T20:04:04Z</dcterms:created>
  <dcterms:modified xsi:type="dcterms:W3CDTF">2023-12-06T18:21:52Z</dcterms:modified>
</cp:coreProperties>
</file>