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91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r:id="rId32"/>
    <sheet name="Item33" sheetId="33" r:id="rId33"/>
    <sheet name="Item34" sheetId="34" r:id="rId34"/>
    <sheet name="Item35" sheetId="35" r:id="rId35"/>
    <sheet name="Item36" sheetId="36" state="hidden" r:id="rId36"/>
    <sheet name="Item37" sheetId="37" state="hidden" r:id="rId37"/>
    <sheet name="Item38" sheetId="38" state="hidden" r:id="rId38"/>
    <sheet name="Item39" sheetId="39" state="hidden" r:id="rId39"/>
    <sheet name="Item40" sheetId="40" state="hidden" r:id="rId40"/>
    <sheet name="Item41" sheetId="41" state="hidden" r:id="rId41"/>
    <sheet name="Item42" sheetId="42" state="hidden" r:id="rId42"/>
    <sheet name="Item43" sheetId="43" state="hidden" r:id="rId43"/>
    <sheet name="Item44" sheetId="44" state="hidden" r:id="rId44"/>
    <sheet name="Item54" sheetId="45" state="hidden" r:id="rId45"/>
    <sheet name="Item55" sheetId="46" state="hidden" r:id="rId46"/>
    <sheet name="Item56" sheetId="47" state="hidden" r:id="rId47"/>
    <sheet name="Item57" sheetId="48" state="hidden" r:id="rId48"/>
    <sheet name="Item58" sheetId="49" state="hidden" r:id="rId49"/>
    <sheet name="Item59" sheetId="50" state="hidden" r:id="rId50"/>
    <sheet name="Item60" sheetId="51" state="hidden" r:id="rId51"/>
    <sheet name="Item61" sheetId="52" state="hidden" r:id="rId52"/>
    <sheet name="Item62" sheetId="53" state="hidden" r:id="rId53"/>
    <sheet name="Item63" sheetId="54" state="hidden" r:id="rId54"/>
    <sheet name="Item64" sheetId="55" state="hidden" r:id="rId55"/>
    <sheet name="Item65" sheetId="56" state="hidden" r:id="rId56"/>
    <sheet name="Item66" sheetId="57" state="hidden" r:id="rId57"/>
    <sheet name="Item67" sheetId="58" state="hidden" r:id="rId58"/>
    <sheet name="Item68" sheetId="59" state="hidden" r:id="rId59"/>
    <sheet name="Item69" sheetId="60" state="hidden" r:id="rId60"/>
    <sheet name="Item70" sheetId="61" state="hidden" r:id="rId61"/>
    <sheet name="Item71" sheetId="62" state="hidden" r:id="rId62"/>
    <sheet name="Item72" sheetId="63" state="hidden" r:id="rId63"/>
    <sheet name="Item73" sheetId="64" state="hidden" r:id="rId64"/>
    <sheet name="Item74" sheetId="65" state="hidden" r:id="rId65"/>
    <sheet name="Item75" sheetId="66" state="hidden" r:id="rId66"/>
    <sheet name="Item76" sheetId="67" state="hidden" r:id="rId67"/>
    <sheet name="Item77" sheetId="68" state="hidden" r:id="rId68"/>
    <sheet name="Item78" sheetId="69" state="hidden" r:id="rId69"/>
    <sheet name="Item79" sheetId="70" state="hidden" r:id="rId70"/>
    <sheet name="Item80" sheetId="71" state="hidden" r:id="rId71"/>
    <sheet name="Item81" sheetId="72" state="hidden" r:id="rId72"/>
    <sheet name="Item82" sheetId="73" state="hidden" r:id="rId73"/>
    <sheet name="Item83" sheetId="74" state="hidden" r:id="rId74"/>
    <sheet name="Item84" sheetId="75" state="hidden" r:id="rId75"/>
    <sheet name="Item85" sheetId="76" state="hidden" r:id="rId76"/>
    <sheet name="Item86" sheetId="77" state="hidden" r:id="rId77"/>
    <sheet name="Item87" sheetId="78" state="hidden" r:id="rId78"/>
    <sheet name="Item88" sheetId="79" state="hidden" r:id="rId79"/>
    <sheet name="Item89" sheetId="80" state="hidden" r:id="rId80"/>
    <sheet name="Item90" sheetId="81" state="hidden" r:id="rId81"/>
    <sheet name="Item91" sheetId="82" state="hidden" r:id="rId82"/>
    <sheet name="Item92" sheetId="83" state="hidden" r:id="rId83"/>
    <sheet name="Item93" sheetId="84" state="hidden" r:id="rId84"/>
    <sheet name="Item94" sheetId="85" state="hidden" r:id="rId85"/>
    <sheet name="Item95" sheetId="86" state="hidden" r:id="rId86"/>
    <sheet name="Item96" sheetId="87" state="hidden" r:id="rId87"/>
    <sheet name="Item97" sheetId="88" state="hidden" r:id="rId88"/>
    <sheet name="Item98" sheetId="89" state="hidden" r:id="rId89"/>
    <sheet name="Item99" sheetId="90" state="hidden" r:id="rId90"/>
    <sheet name="Item100" sheetId="91" state="hidden" r:id="rId91"/>
    <sheet name="TOTAL" sheetId="92" r:id="rId92"/>
    <sheet name="menores" sheetId="93" r:id="rId93"/>
  </sheets>
  <definedNames>
    <definedName name="_xlnm.Print_Area" localSheetId="92">menores!$A$1:$F$73</definedName>
    <definedName name="_xlnm.Print_Area" localSheetId="91">TOTAL!$A$1:$H$38</definedName>
    <definedName name="_xlnm.Print_Titles" localSheetId="91">TOTAL!$1:$2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2" i="93" l="1"/>
  <c r="C72" i="93"/>
  <c r="B72" i="93"/>
  <c r="C70" i="93"/>
  <c r="B70" i="93"/>
  <c r="C68" i="93"/>
  <c r="B68" i="93"/>
  <c r="C66" i="93"/>
  <c r="B66" i="93"/>
  <c r="C64" i="93"/>
  <c r="B64" i="93"/>
  <c r="D62" i="93"/>
  <c r="C62" i="93"/>
  <c r="B62" i="93"/>
  <c r="D60" i="93"/>
  <c r="C60" i="93"/>
  <c r="B60" i="93"/>
  <c r="D58" i="93"/>
  <c r="C58" i="93"/>
  <c r="B58" i="93"/>
  <c r="D56" i="93"/>
  <c r="C56" i="93"/>
  <c r="B56" i="93"/>
  <c r="C54" i="93"/>
  <c r="B54" i="93"/>
  <c r="C52" i="93"/>
  <c r="B52" i="93"/>
  <c r="C50" i="93"/>
  <c r="B50" i="93"/>
  <c r="C48" i="93"/>
  <c r="B48" i="93"/>
  <c r="C46" i="93"/>
  <c r="B46" i="93"/>
  <c r="C44" i="93"/>
  <c r="B44" i="93"/>
  <c r="D42" i="93"/>
  <c r="C42" i="93"/>
  <c r="B42" i="93"/>
  <c r="D40" i="93"/>
  <c r="C40" i="93"/>
  <c r="B40" i="93"/>
  <c r="D38" i="93"/>
  <c r="C38" i="93"/>
  <c r="B38" i="93"/>
  <c r="D36" i="93"/>
  <c r="C36" i="93"/>
  <c r="B36" i="93"/>
  <c r="C34" i="93"/>
  <c r="B34" i="93"/>
  <c r="C32" i="93"/>
  <c r="B32" i="93"/>
  <c r="C30" i="93"/>
  <c r="B30" i="93"/>
  <c r="C28" i="93"/>
  <c r="B28" i="93"/>
  <c r="C26" i="93"/>
  <c r="B26" i="93"/>
  <c r="C24" i="93"/>
  <c r="B24" i="93"/>
  <c r="D22" i="93"/>
  <c r="C22" i="93"/>
  <c r="B22" i="93"/>
  <c r="D20" i="93"/>
  <c r="C20" i="93"/>
  <c r="B20" i="93"/>
  <c r="D18" i="93"/>
  <c r="C18" i="93"/>
  <c r="B18" i="93"/>
  <c r="D16" i="93"/>
  <c r="C16" i="93"/>
  <c r="B16" i="93"/>
  <c r="C14" i="93"/>
  <c r="B14" i="93"/>
  <c r="C12" i="93"/>
  <c r="B12" i="93"/>
  <c r="C10" i="93"/>
  <c r="B10" i="93"/>
  <c r="C8" i="93"/>
  <c r="B8" i="93"/>
  <c r="C6" i="93"/>
  <c r="B6" i="93"/>
  <c r="C4" i="93"/>
  <c r="B4" i="93"/>
  <c r="E37" i="92"/>
  <c r="D37" i="92"/>
  <c r="C37" i="92"/>
  <c r="D36" i="92"/>
  <c r="C36" i="92"/>
  <c r="D35" i="92"/>
  <c r="C35" i="92"/>
  <c r="D34" i="92"/>
  <c r="C34" i="92"/>
  <c r="D33" i="92"/>
  <c r="C33" i="92"/>
  <c r="E32" i="92"/>
  <c r="D32" i="92"/>
  <c r="C32" i="92"/>
  <c r="E31" i="92"/>
  <c r="D31" i="92"/>
  <c r="C31" i="92"/>
  <c r="E30" i="92"/>
  <c r="D30" i="92"/>
  <c r="C30" i="92"/>
  <c r="E29" i="92"/>
  <c r="D29" i="92"/>
  <c r="C29" i="92"/>
  <c r="D28" i="92"/>
  <c r="C28" i="92"/>
  <c r="D27" i="92"/>
  <c r="C27" i="92"/>
  <c r="D26" i="92"/>
  <c r="C26" i="92"/>
  <c r="D25" i="92"/>
  <c r="C25" i="92"/>
  <c r="D24" i="92"/>
  <c r="C24" i="92"/>
  <c r="D23" i="92"/>
  <c r="C23" i="92"/>
  <c r="E22" i="92"/>
  <c r="D22" i="92"/>
  <c r="C22" i="92"/>
  <c r="E21" i="92"/>
  <c r="D21" i="92"/>
  <c r="C21" i="92"/>
  <c r="E20" i="92"/>
  <c r="D20" i="92"/>
  <c r="C20" i="92"/>
  <c r="E19" i="92"/>
  <c r="D19" i="92"/>
  <c r="C19" i="92"/>
  <c r="D18" i="92"/>
  <c r="C18" i="92"/>
  <c r="D17" i="92"/>
  <c r="C17" i="92"/>
  <c r="D16" i="92"/>
  <c r="C16" i="92"/>
  <c r="D15" i="92"/>
  <c r="C15" i="92"/>
  <c r="D14" i="92"/>
  <c r="C14" i="92"/>
  <c r="D13" i="92"/>
  <c r="C13" i="92"/>
  <c r="E12" i="92"/>
  <c r="D12" i="92"/>
  <c r="C12" i="92"/>
  <c r="E11" i="92"/>
  <c r="D11" i="92"/>
  <c r="C11" i="92"/>
  <c r="E10" i="92"/>
  <c r="D10" i="92"/>
  <c r="C10" i="92"/>
  <c r="E9" i="92"/>
  <c r="D9" i="92"/>
  <c r="C9" i="92"/>
  <c r="D8" i="92"/>
  <c r="C8" i="92"/>
  <c r="D7" i="92"/>
  <c r="C7" i="92"/>
  <c r="D6" i="92"/>
  <c r="C6" i="92"/>
  <c r="D5" i="92"/>
  <c r="C5" i="92"/>
  <c r="D4" i="92"/>
  <c r="C4" i="92"/>
  <c r="D3" i="92"/>
  <c r="C3" i="92"/>
  <c r="H20" i="91"/>
  <c r="G20" i="91"/>
  <c r="F20" i="91"/>
  <c r="D20" i="91"/>
  <c r="B20" i="91"/>
  <c r="E20" i="91" s="1"/>
  <c r="A20" i="91"/>
  <c r="I17" i="91"/>
  <c r="I16" i="91"/>
  <c r="I15" i="91"/>
  <c r="I14" i="91"/>
  <c r="I13" i="91"/>
  <c r="I12" i="91"/>
  <c r="I11" i="91"/>
  <c r="I10" i="91"/>
  <c r="I9" i="91"/>
  <c r="I8" i="91"/>
  <c r="I7" i="91"/>
  <c r="I6" i="91"/>
  <c r="I5" i="91"/>
  <c r="I4" i="91"/>
  <c r="I3" i="91"/>
  <c r="F3" i="91"/>
  <c r="H20" i="90"/>
  <c r="G20" i="90"/>
  <c r="F20" i="90"/>
  <c r="D20" i="90"/>
  <c r="C20" i="90"/>
  <c r="B20" i="90"/>
  <c r="E20" i="90" s="1"/>
  <c r="A20" i="90"/>
  <c r="I17" i="90"/>
  <c r="I16" i="90"/>
  <c r="I15" i="90"/>
  <c r="I14" i="90"/>
  <c r="I13" i="90"/>
  <c r="I12" i="90"/>
  <c r="I11" i="90"/>
  <c r="I10" i="90"/>
  <c r="I9" i="90"/>
  <c r="I8" i="90"/>
  <c r="I7" i="90"/>
  <c r="I6" i="90"/>
  <c r="I5" i="90"/>
  <c r="I4" i="90"/>
  <c r="I3" i="90"/>
  <c r="F3" i="90"/>
  <c r="H20" i="89"/>
  <c r="G20" i="89"/>
  <c r="F20" i="89"/>
  <c r="E20" i="89"/>
  <c r="D20" i="89"/>
  <c r="C20" i="89"/>
  <c r="H22" i="89" s="1"/>
  <c r="H23" i="89" s="1"/>
  <c r="B20" i="89"/>
  <c r="A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I5" i="89"/>
  <c r="I4" i="89"/>
  <c r="I3" i="89"/>
  <c r="F3" i="89"/>
  <c r="H20" i="88"/>
  <c r="G20" i="88" s="1"/>
  <c r="F20" i="88"/>
  <c r="D20" i="88"/>
  <c r="B20" i="88"/>
  <c r="A20" i="88" s="1"/>
  <c r="I17" i="88"/>
  <c r="I16" i="88"/>
  <c r="I15" i="88"/>
  <c r="I14" i="88"/>
  <c r="I13" i="88"/>
  <c r="I12" i="88"/>
  <c r="I11" i="88"/>
  <c r="I10" i="88"/>
  <c r="I9" i="88"/>
  <c r="I8" i="88"/>
  <c r="I7" i="88"/>
  <c r="I6" i="88"/>
  <c r="I5" i="88"/>
  <c r="I4" i="88"/>
  <c r="I3" i="88"/>
  <c r="F3" i="88"/>
  <c r="H20" i="87"/>
  <c r="G20" i="87"/>
  <c r="F20" i="87"/>
  <c r="E20" i="87"/>
  <c r="D20" i="87"/>
  <c r="C20" i="87"/>
  <c r="H22" i="87" s="1"/>
  <c r="H23" i="87" s="1"/>
  <c r="B20" i="87"/>
  <c r="A20" i="87"/>
  <c r="I17" i="87"/>
  <c r="I16" i="87"/>
  <c r="I15" i="87"/>
  <c r="I14" i="87"/>
  <c r="I13" i="87"/>
  <c r="I12" i="87"/>
  <c r="I11" i="87"/>
  <c r="I10" i="87"/>
  <c r="I9" i="87"/>
  <c r="I8" i="87"/>
  <c r="I7" i="87"/>
  <c r="I6" i="87"/>
  <c r="I5" i="87"/>
  <c r="I4" i="87"/>
  <c r="I3" i="87"/>
  <c r="F3" i="87"/>
  <c r="H20" i="86"/>
  <c r="G20" i="86" s="1"/>
  <c r="F20" i="86"/>
  <c r="D20" i="86"/>
  <c r="B20" i="86"/>
  <c r="A20" i="86" s="1"/>
  <c r="I17" i="86"/>
  <c r="I16" i="86"/>
  <c r="I15" i="86"/>
  <c r="I14" i="86"/>
  <c r="I13" i="86"/>
  <c r="I12" i="86"/>
  <c r="I11" i="86"/>
  <c r="I10" i="86"/>
  <c r="I9" i="86"/>
  <c r="I8" i="86"/>
  <c r="I7" i="86"/>
  <c r="I6" i="86"/>
  <c r="I5" i="86"/>
  <c r="I4" i="86"/>
  <c r="I3" i="86"/>
  <c r="F3" i="86"/>
  <c r="H20" i="85"/>
  <c r="G20" i="85"/>
  <c r="F20" i="85"/>
  <c r="E20" i="85"/>
  <c r="D20" i="85"/>
  <c r="C20" i="85"/>
  <c r="H22" i="85" s="1"/>
  <c r="H23" i="85" s="1"/>
  <c r="B20" i="85"/>
  <c r="A20" i="85"/>
  <c r="I17" i="85"/>
  <c r="I16" i="85"/>
  <c r="I15" i="85"/>
  <c r="I14" i="85"/>
  <c r="I13" i="85"/>
  <c r="I12" i="85"/>
  <c r="I11" i="85"/>
  <c r="I10" i="85"/>
  <c r="I9" i="85"/>
  <c r="I8" i="85"/>
  <c r="I7" i="85"/>
  <c r="I6" i="85"/>
  <c r="I5" i="85"/>
  <c r="I4" i="85"/>
  <c r="I3" i="85"/>
  <c r="F3" i="85"/>
  <c r="H20" i="84"/>
  <c r="G20" i="84" s="1"/>
  <c r="F20" i="84"/>
  <c r="D20" i="84"/>
  <c r="B20" i="84"/>
  <c r="I17" i="84"/>
  <c r="I16" i="84"/>
  <c r="I15" i="84"/>
  <c r="I14" i="84"/>
  <c r="I13" i="84"/>
  <c r="I12" i="84"/>
  <c r="I11" i="84"/>
  <c r="I10" i="84"/>
  <c r="I9" i="84"/>
  <c r="I8" i="84"/>
  <c r="I7" i="84"/>
  <c r="I6" i="84"/>
  <c r="I5" i="84"/>
  <c r="I4" i="84"/>
  <c r="I3" i="84"/>
  <c r="F3" i="84"/>
  <c r="H20" i="83"/>
  <c r="G20" i="83"/>
  <c r="F20" i="83"/>
  <c r="E20" i="83"/>
  <c r="D20" i="83"/>
  <c r="C20" i="83"/>
  <c r="H22" i="83" s="1"/>
  <c r="H23" i="83" s="1"/>
  <c r="B20" i="83"/>
  <c r="A20" i="83"/>
  <c r="I17" i="83"/>
  <c r="I16" i="83"/>
  <c r="I15" i="83"/>
  <c r="I14" i="83"/>
  <c r="I13" i="83"/>
  <c r="I12" i="83"/>
  <c r="I11" i="83"/>
  <c r="I10" i="83"/>
  <c r="I9" i="83"/>
  <c r="I8" i="83"/>
  <c r="I7" i="83"/>
  <c r="I6" i="83"/>
  <c r="I5" i="83"/>
  <c r="I4" i="83"/>
  <c r="I3" i="83"/>
  <c r="F3" i="83"/>
  <c r="H20" i="82"/>
  <c r="G20" i="82" s="1"/>
  <c r="F20" i="82"/>
  <c r="D20" i="82"/>
  <c r="B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I5" i="82"/>
  <c r="I4" i="82"/>
  <c r="I3" i="82"/>
  <c r="F3" i="82"/>
  <c r="H20" i="81"/>
  <c r="G20" i="81"/>
  <c r="F20" i="81"/>
  <c r="E20" i="81"/>
  <c r="D20" i="81"/>
  <c r="C20" i="81"/>
  <c r="H22" i="81" s="1"/>
  <c r="H23" i="81" s="1"/>
  <c r="B20" i="81"/>
  <c r="A20" i="81"/>
  <c r="I17" i="81"/>
  <c r="I16" i="81"/>
  <c r="I15" i="81"/>
  <c r="I14" i="81"/>
  <c r="I13" i="81"/>
  <c r="I12" i="81"/>
  <c r="I11" i="81"/>
  <c r="I10" i="81"/>
  <c r="I9" i="81"/>
  <c r="I8" i="81"/>
  <c r="I7" i="81"/>
  <c r="I6" i="81"/>
  <c r="I5" i="81"/>
  <c r="I4" i="81"/>
  <c r="I3" i="81"/>
  <c r="F3" i="81"/>
  <c r="H20" i="80"/>
  <c r="G20" i="80" s="1"/>
  <c r="F20" i="80"/>
  <c r="D20" i="80"/>
  <c r="B20" i="80"/>
  <c r="I17" i="80"/>
  <c r="I16" i="80"/>
  <c r="I15" i="80"/>
  <c r="I14" i="80"/>
  <c r="I13" i="80"/>
  <c r="I12" i="80"/>
  <c r="I11" i="80"/>
  <c r="I10" i="80"/>
  <c r="I9" i="80"/>
  <c r="I8" i="80"/>
  <c r="I7" i="80"/>
  <c r="I6" i="80"/>
  <c r="I5" i="80"/>
  <c r="I4" i="80"/>
  <c r="I3" i="80"/>
  <c r="F3" i="80"/>
  <c r="H20" i="79"/>
  <c r="G20" i="79"/>
  <c r="F20" i="79"/>
  <c r="E20" i="79"/>
  <c r="D20" i="79"/>
  <c r="C20" i="79"/>
  <c r="B20" i="79"/>
  <c r="A20" i="79"/>
  <c r="I17" i="79"/>
  <c r="I16" i="79"/>
  <c r="I15" i="79"/>
  <c r="I14" i="79"/>
  <c r="I13" i="79"/>
  <c r="I12" i="79"/>
  <c r="I11" i="79"/>
  <c r="I10" i="79"/>
  <c r="I9" i="79"/>
  <c r="I8" i="79"/>
  <c r="I7" i="79"/>
  <c r="I6" i="79"/>
  <c r="I5" i="79"/>
  <c r="I4" i="79"/>
  <c r="I3" i="79"/>
  <c r="F3" i="79"/>
  <c r="H20" i="78"/>
  <c r="G20" i="78" s="1"/>
  <c r="F20" i="78"/>
  <c r="D20" i="78"/>
  <c r="B20" i="78"/>
  <c r="I17" i="78"/>
  <c r="I16" i="78"/>
  <c r="I15" i="78"/>
  <c r="I14" i="78"/>
  <c r="I13" i="78"/>
  <c r="I12" i="78"/>
  <c r="I11" i="78"/>
  <c r="I10" i="78"/>
  <c r="I9" i="78"/>
  <c r="I8" i="78"/>
  <c r="I7" i="78"/>
  <c r="I6" i="78"/>
  <c r="I5" i="78"/>
  <c r="I4" i="78"/>
  <c r="I3" i="78"/>
  <c r="F3" i="78"/>
  <c r="H20" i="77"/>
  <c r="G20" i="77"/>
  <c r="F20" i="77"/>
  <c r="E20" i="77"/>
  <c r="D20" i="77"/>
  <c r="C20" i="77"/>
  <c r="H22" i="77" s="1"/>
  <c r="H23" i="77" s="1"/>
  <c r="B20" i="77"/>
  <c r="A20" i="77"/>
  <c r="I17" i="77"/>
  <c r="I16" i="77"/>
  <c r="I15" i="77"/>
  <c r="I14" i="77"/>
  <c r="I13" i="77"/>
  <c r="I12" i="77"/>
  <c r="I11" i="77"/>
  <c r="I10" i="77"/>
  <c r="I9" i="77"/>
  <c r="I8" i="77"/>
  <c r="I7" i="77"/>
  <c r="I6" i="77"/>
  <c r="I5" i="77"/>
  <c r="I4" i="77"/>
  <c r="I3" i="77"/>
  <c r="F3" i="77"/>
  <c r="H20" i="76"/>
  <c r="G20" i="76" s="1"/>
  <c r="F20" i="76"/>
  <c r="D20" i="76"/>
  <c r="B20" i="76"/>
  <c r="I17" i="76"/>
  <c r="I16" i="76"/>
  <c r="I15" i="76"/>
  <c r="I14" i="76"/>
  <c r="I13" i="76"/>
  <c r="I12" i="76"/>
  <c r="I11" i="76"/>
  <c r="I10" i="76"/>
  <c r="I9" i="76"/>
  <c r="I8" i="76"/>
  <c r="I7" i="76"/>
  <c r="I6" i="76"/>
  <c r="I5" i="76"/>
  <c r="I4" i="76"/>
  <c r="I3" i="76"/>
  <c r="F3" i="76"/>
  <c r="H20" i="75"/>
  <c r="G20" i="75"/>
  <c r="F20" i="75"/>
  <c r="E20" i="75"/>
  <c r="D20" i="75"/>
  <c r="C20" i="75"/>
  <c r="H22" i="75" s="1"/>
  <c r="H23" i="75" s="1"/>
  <c r="B20" i="75"/>
  <c r="A20" i="75"/>
  <c r="I17" i="75"/>
  <c r="I16" i="75"/>
  <c r="I15" i="75"/>
  <c r="I14" i="75"/>
  <c r="I13" i="75"/>
  <c r="I12" i="75"/>
  <c r="I11" i="75"/>
  <c r="I10" i="75"/>
  <c r="I9" i="75"/>
  <c r="I8" i="75"/>
  <c r="I7" i="75"/>
  <c r="I6" i="75"/>
  <c r="I5" i="75"/>
  <c r="I4" i="75"/>
  <c r="I3" i="75"/>
  <c r="F3" i="75"/>
  <c r="H20" i="74"/>
  <c r="G20" i="74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I5" i="74"/>
  <c r="I4" i="74"/>
  <c r="I3" i="74"/>
  <c r="F3" i="74"/>
  <c r="H20" i="73"/>
  <c r="G20" i="73"/>
  <c r="F20" i="73"/>
  <c r="E20" i="73"/>
  <c r="D20" i="73"/>
  <c r="C20" i="73"/>
  <c r="B20" i="73"/>
  <c r="A20" i="73"/>
  <c r="I17" i="73"/>
  <c r="I16" i="73"/>
  <c r="I15" i="73"/>
  <c r="I14" i="73"/>
  <c r="I13" i="73"/>
  <c r="I12" i="73"/>
  <c r="I11" i="73"/>
  <c r="I10" i="73"/>
  <c r="I9" i="73"/>
  <c r="I8" i="73"/>
  <c r="I7" i="73"/>
  <c r="I6" i="73"/>
  <c r="I5" i="73"/>
  <c r="I4" i="73"/>
  <c r="I3" i="73"/>
  <c r="F3" i="73"/>
  <c r="H20" i="72"/>
  <c r="G20" i="72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I6" i="72"/>
  <c r="I5" i="72"/>
  <c r="I4" i="72"/>
  <c r="I3" i="72"/>
  <c r="F3" i="72"/>
  <c r="H20" i="71"/>
  <c r="G20" i="71"/>
  <c r="F20" i="71"/>
  <c r="E20" i="71"/>
  <c r="D20" i="71"/>
  <c r="C20" i="71"/>
  <c r="B20" i="71"/>
  <c r="A20" i="71"/>
  <c r="I17" i="71"/>
  <c r="I16" i="71"/>
  <c r="I15" i="71"/>
  <c r="I14" i="71"/>
  <c r="I13" i="71"/>
  <c r="I12" i="71"/>
  <c r="I11" i="71"/>
  <c r="I10" i="71"/>
  <c r="I9" i="71"/>
  <c r="I8" i="71"/>
  <c r="I7" i="71"/>
  <c r="I6" i="71"/>
  <c r="I5" i="71"/>
  <c r="I4" i="71"/>
  <c r="I3" i="71"/>
  <c r="F3" i="71"/>
  <c r="H20" i="70"/>
  <c r="G20" i="70" s="1"/>
  <c r="F20" i="70"/>
  <c r="D20" i="70"/>
  <c r="C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I5" i="70"/>
  <c r="I4" i="70"/>
  <c r="I3" i="70"/>
  <c r="F3" i="70"/>
  <c r="H20" i="69"/>
  <c r="G20" i="69"/>
  <c r="F20" i="69"/>
  <c r="E20" i="69"/>
  <c r="D20" i="69"/>
  <c r="C20" i="69"/>
  <c r="B20" i="69"/>
  <c r="A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I5" i="69"/>
  <c r="I4" i="69"/>
  <c r="I3" i="69"/>
  <c r="F3" i="69"/>
  <c r="H20" i="68"/>
  <c r="G20" i="68" s="1"/>
  <c r="F20" i="68"/>
  <c r="D20" i="68"/>
  <c r="B20" i="68"/>
  <c r="E20" i="68" s="1"/>
  <c r="A20" i="68"/>
  <c r="I17" i="68"/>
  <c r="I16" i="68"/>
  <c r="I15" i="68"/>
  <c r="I14" i="68"/>
  <c r="I13" i="68"/>
  <c r="I12" i="68"/>
  <c r="I11" i="68"/>
  <c r="I10" i="68"/>
  <c r="I9" i="68"/>
  <c r="I8" i="68"/>
  <c r="I7" i="68"/>
  <c r="I6" i="68"/>
  <c r="I5" i="68"/>
  <c r="I4" i="68"/>
  <c r="I3" i="68"/>
  <c r="F3" i="68"/>
  <c r="H20" i="67"/>
  <c r="G20" i="67"/>
  <c r="F20" i="67"/>
  <c r="E20" i="67"/>
  <c r="D20" i="67"/>
  <c r="C20" i="67"/>
  <c r="E3" i="67" s="1"/>
  <c r="B20" i="67"/>
  <c r="A20" i="67"/>
  <c r="I17" i="67"/>
  <c r="I16" i="67"/>
  <c r="I15" i="67"/>
  <c r="I14" i="67"/>
  <c r="I13" i="67"/>
  <c r="I12" i="67"/>
  <c r="I11" i="67"/>
  <c r="I10" i="67"/>
  <c r="I9" i="67"/>
  <c r="I8" i="67"/>
  <c r="I7" i="67"/>
  <c r="I6" i="67"/>
  <c r="I5" i="67"/>
  <c r="I4" i="67"/>
  <c r="I3" i="67"/>
  <c r="F3" i="67"/>
  <c r="H20" i="66"/>
  <c r="G20" i="66"/>
  <c r="F20" i="66"/>
  <c r="D20" i="66"/>
  <c r="B20" i="66"/>
  <c r="E20" i="66" s="1"/>
  <c r="A20" i="66"/>
  <c r="I17" i="66"/>
  <c r="I16" i="66"/>
  <c r="I15" i="66"/>
  <c r="I14" i="66"/>
  <c r="I13" i="66"/>
  <c r="I12" i="66"/>
  <c r="I11" i="66"/>
  <c r="I10" i="66"/>
  <c r="I9" i="66"/>
  <c r="I8" i="66"/>
  <c r="I7" i="66"/>
  <c r="I6" i="66"/>
  <c r="I5" i="66"/>
  <c r="I4" i="66"/>
  <c r="I3" i="66"/>
  <c r="F3" i="66"/>
  <c r="H20" i="65"/>
  <c r="G20" i="65"/>
  <c r="F20" i="65"/>
  <c r="E20" i="65"/>
  <c r="D20" i="65"/>
  <c r="C20" i="65"/>
  <c r="E3" i="65" s="1"/>
  <c r="B20" i="65"/>
  <c r="A20" i="65"/>
  <c r="I17" i="65"/>
  <c r="I16" i="65"/>
  <c r="I15" i="65"/>
  <c r="I14" i="65"/>
  <c r="I13" i="65"/>
  <c r="I12" i="65"/>
  <c r="I11" i="65"/>
  <c r="I10" i="65"/>
  <c r="I9" i="65"/>
  <c r="I8" i="65"/>
  <c r="I7" i="65"/>
  <c r="I6" i="65"/>
  <c r="I5" i="65"/>
  <c r="I4" i="65"/>
  <c r="I3" i="65"/>
  <c r="F3" i="65"/>
  <c r="H20" i="64"/>
  <c r="G20" i="64"/>
  <c r="F20" i="64"/>
  <c r="D20" i="64"/>
  <c r="B20" i="64"/>
  <c r="E20" i="64" s="1"/>
  <c r="A20" i="64"/>
  <c r="I17" i="64"/>
  <c r="I16" i="64"/>
  <c r="I15" i="64"/>
  <c r="I14" i="64"/>
  <c r="I13" i="64"/>
  <c r="I12" i="64"/>
  <c r="I11" i="64"/>
  <c r="I10" i="64"/>
  <c r="I9" i="64"/>
  <c r="I8" i="64"/>
  <c r="I7" i="64"/>
  <c r="I6" i="64"/>
  <c r="I5" i="64"/>
  <c r="I4" i="64"/>
  <c r="I3" i="64"/>
  <c r="F3" i="64"/>
  <c r="H20" i="63"/>
  <c r="G20" i="63"/>
  <c r="F20" i="63"/>
  <c r="E20" i="63"/>
  <c r="D20" i="63"/>
  <c r="C20" i="63"/>
  <c r="E3" i="63" s="1"/>
  <c r="B20" i="63"/>
  <c r="A20" i="63"/>
  <c r="I17" i="63"/>
  <c r="I16" i="63"/>
  <c r="I15" i="63"/>
  <c r="I14" i="63"/>
  <c r="I13" i="63"/>
  <c r="I12" i="63"/>
  <c r="I11" i="63"/>
  <c r="I10" i="63"/>
  <c r="I9" i="63"/>
  <c r="I8" i="63"/>
  <c r="I7" i="63"/>
  <c r="I6" i="63"/>
  <c r="I5" i="63"/>
  <c r="I4" i="63"/>
  <c r="I3" i="63"/>
  <c r="F3" i="63"/>
  <c r="H20" i="62"/>
  <c r="G20" i="62"/>
  <c r="F20" i="62"/>
  <c r="D20" i="62"/>
  <c r="B20" i="62"/>
  <c r="E20" i="62" s="1"/>
  <c r="A20" i="62"/>
  <c r="I17" i="62"/>
  <c r="I16" i="62"/>
  <c r="I15" i="62"/>
  <c r="I14" i="62"/>
  <c r="I13" i="62"/>
  <c r="I12" i="62"/>
  <c r="I11" i="62"/>
  <c r="I10" i="62"/>
  <c r="I9" i="62"/>
  <c r="I8" i="62"/>
  <c r="I7" i="62"/>
  <c r="I6" i="62"/>
  <c r="I5" i="62"/>
  <c r="I4" i="62"/>
  <c r="I3" i="62"/>
  <c r="F3" i="62"/>
  <c r="H20" i="61"/>
  <c r="G20" i="61"/>
  <c r="F20" i="61"/>
  <c r="E20" i="61"/>
  <c r="D20" i="61"/>
  <c r="C20" i="61"/>
  <c r="E3" i="61" s="1"/>
  <c r="B20" i="61"/>
  <c r="A20" i="61"/>
  <c r="I17" i="61"/>
  <c r="I16" i="61"/>
  <c r="I15" i="61"/>
  <c r="I14" i="61"/>
  <c r="I13" i="61"/>
  <c r="I12" i="61"/>
  <c r="I11" i="61"/>
  <c r="I10" i="61"/>
  <c r="I9" i="61"/>
  <c r="I8" i="61"/>
  <c r="I7" i="61"/>
  <c r="I6" i="61"/>
  <c r="I5" i="61"/>
  <c r="I4" i="61"/>
  <c r="I3" i="61"/>
  <c r="F3" i="61"/>
  <c r="H20" i="60"/>
  <c r="G20" i="60"/>
  <c r="F20" i="60"/>
  <c r="D20" i="60"/>
  <c r="B20" i="60"/>
  <c r="E20" i="60" s="1"/>
  <c r="A20" i="60"/>
  <c r="I17" i="60"/>
  <c r="I16" i="60"/>
  <c r="I15" i="60"/>
  <c r="I14" i="60"/>
  <c r="I13" i="60"/>
  <c r="I12" i="60"/>
  <c r="I11" i="60"/>
  <c r="I10" i="60"/>
  <c r="I9" i="60"/>
  <c r="I8" i="60"/>
  <c r="I7" i="60"/>
  <c r="I6" i="60"/>
  <c r="I5" i="60"/>
  <c r="I4" i="60"/>
  <c r="I3" i="60"/>
  <c r="F3" i="60"/>
  <c r="H20" i="59"/>
  <c r="G20" i="59" s="1"/>
  <c r="F20" i="59"/>
  <c r="D20" i="59"/>
  <c r="C20" i="59"/>
  <c r="B20" i="59"/>
  <c r="A20" i="59" s="1"/>
  <c r="I17" i="59"/>
  <c r="I16" i="59"/>
  <c r="I15" i="59"/>
  <c r="I14" i="59"/>
  <c r="I13" i="59"/>
  <c r="I12" i="59"/>
  <c r="I11" i="59"/>
  <c r="I10" i="59"/>
  <c r="I9" i="59"/>
  <c r="I8" i="59"/>
  <c r="I7" i="59"/>
  <c r="I6" i="59"/>
  <c r="I5" i="59"/>
  <c r="I4" i="59"/>
  <c r="I3" i="59"/>
  <c r="F3" i="59"/>
  <c r="H20" i="58"/>
  <c r="G20" i="58"/>
  <c r="F20" i="58"/>
  <c r="E20" i="58"/>
  <c r="D20" i="58"/>
  <c r="B20" i="58"/>
  <c r="C20" i="58" s="1"/>
  <c r="A20" i="58"/>
  <c r="I17" i="58"/>
  <c r="I16" i="58"/>
  <c r="I15" i="58"/>
  <c r="I14" i="58"/>
  <c r="I13" i="58"/>
  <c r="I12" i="58"/>
  <c r="I11" i="58"/>
  <c r="I10" i="58"/>
  <c r="I9" i="58"/>
  <c r="I8" i="58"/>
  <c r="I7" i="58"/>
  <c r="I6" i="58"/>
  <c r="I5" i="58"/>
  <c r="I4" i="58"/>
  <c r="I3" i="58"/>
  <c r="F3" i="58"/>
  <c r="H20" i="57"/>
  <c r="G20" i="57" s="1"/>
  <c r="F20" i="57"/>
  <c r="D20" i="57"/>
  <c r="C20" i="57"/>
  <c r="B20" i="57"/>
  <c r="A20" i="57" s="1"/>
  <c r="I17" i="57"/>
  <c r="I16" i="57"/>
  <c r="I15" i="57"/>
  <c r="I14" i="57"/>
  <c r="I13" i="57"/>
  <c r="I12" i="57"/>
  <c r="I11" i="57"/>
  <c r="I10" i="57"/>
  <c r="I9" i="57"/>
  <c r="I8" i="57"/>
  <c r="I7" i="57"/>
  <c r="I6" i="57"/>
  <c r="I5" i="57"/>
  <c r="I4" i="57"/>
  <c r="I3" i="57"/>
  <c r="F3" i="57"/>
  <c r="H20" i="56"/>
  <c r="G20" i="56"/>
  <c r="F20" i="56"/>
  <c r="E20" i="56"/>
  <c r="D20" i="56"/>
  <c r="B20" i="56"/>
  <c r="C20" i="56" s="1"/>
  <c r="A20" i="56"/>
  <c r="I17" i="56"/>
  <c r="I16" i="56"/>
  <c r="I15" i="56"/>
  <c r="I14" i="56"/>
  <c r="I13" i="56"/>
  <c r="I12" i="56"/>
  <c r="I11" i="56"/>
  <c r="I10" i="56"/>
  <c r="I9" i="56"/>
  <c r="I8" i="56"/>
  <c r="I7" i="56"/>
  <c r="I6" i="56"/>
  <c r="I5" i="56"/>
  <c r="I4" i="56"/>
  <c r="I3" i="56"/>
  <c r="F3" i="56"/>
  <c r="H20" i="55"/>
  <c r="G20" i="55" s="1"/>
  <c r="F20" i="55"/>
  <c r="D20" i="55"/>
  <c r="C20" i="55"/>
  <c r="B20" i="55"/>
  <c r="A20" i="55" s="1"/>
  <c r="I17" i="55"/>
  <c r="I16" i="55"/>
  <c r="I15" i="55"/>
  <c r="I14" i="55"/>
  <c r="I13" i="55"/>
  <c r="I12" i="55"/>
  <c r="I11" i="55"/>
  <c r="I10" i="55"/>
  <c r="I9" i="55"/>
  <c r="I8" i="55"/>
  <c r="I7" i="55"/>
  <c r="I6" i="55"/>
  <c r="I5" i="55"/>
  <c r="I4" i="55"/>
  <c r="I3" i="55"/>
  <c r="F3" i="55"/>
  <c r="H20" i="54"/>
  <c r="G20" i="54"/>
  <c r="F20" i="54"/>
  <c r="E20" i="54"/>
  <c r="D20" i="54"/>
  <c r="B20" i="54"/>
  <c r="C20" i="54" s="1"/>
  <c r="A20" i="54"/>
  <c r="I17" i="54"/>
  <c r="I16" i="54"/>
  <c r="I15" i="54"/>
  <c r="I14" i="54"/>
  <c r="I13" i="54"/>
  <c r="I12" i="54"/>
  <c r="I11" i="54"/>
  <c r="I10" i="54"/>
  <c r="I9" i="54"/>
  <c r="I8" i="54"/>
  <c r="I7" i="54"/>
  <c r="I6" i="54"/>
  <c r="I5" i="54"/>
  <c r="I4" i="54"/>
  <c r="I3" i="54"/>
  <c r="F3" i="54"/>
  <c r="H20" i="53"/>
  <c r="G20" i="53" s="1"/>
  <c r="F20" i="53"/>
  <c r="D20" i="53"/>
  <c r="C20" i="53"/>
  <c r="B20" i="53"/>
  <c r="A20" i="53" s="1"/>
  <c r="I17" i="53"/>
  <c r="I16" i="53"/>
  <c r="I15" i="53"/>
  <c r="I14" i="53"/>
  <c r="I13" i="53"/>
  <c r="I12" i="53"/>
  <c r="I11" i="53"/>
  <c r="I10" i="53"/>
  <c r="I9" i="53"/>
  <c r="I8" i="53"/>
  <c r="I7" i="53"/>
  <c r="I6" i="53"/>
  <c r="I5" i="53"/>
  <c r="I4" i="53"/>
  <c r="I3" i="53"/>
  <c r="F3" i="53"/>
  <c r="H20" i="52"/>
  <c r="G20" i="52"/>
  <c r="F20" i="52"/>
  <c r="D20" i="52"/>
  <c r="B20" i="52"/>
  <c r="E20" i="52" s="1"/>
  <c r="A20" i="52"/>
  <c r="I17" i="52"/>
  <c r="I16" i="52"/>
  <c r="I15" i="52"/>
  <c r="I14" i="52"/>
  <c r="I13" i="52"/>
  <c r="I12" i="52"/>
  <c r="I11" i="52"/>
  <c r="I10" i="52"/>
  <c r="I9" i="52"/>
  <c r="I8" i="52"/>
  <c r="I7" i="52"/>
  <c r="I6" i="52"/>
  <c r="I5" i="52"/>
  <c r="I4" i="52"/>
  <c r="I3" i="52"/>
  <c r="F3" i="52"/>
  <c r="H22" i="51"/>
  <c r="H23" i="51" s="1"/>
  <c r="H20" i="51"/>
  <c r="G20" i="51" s="1"/>
  <c r="F20" i="51"/>
  <c r="E20" i="51"/>
  <c r="D20" i="51"/>
  <c r="C20" i="51"/>
  <c r="E3" i="51" s="1"/>
  <c r="B20" i="51"/>
  <c r="A20" i="51" s="1"/>
  <c r="I17" i="51"/>
  <c r="I16" i="51"/>
  <c r="I15" i="51"/>
  <c r="I14" i="51"/>
  <c r="I13" i="51"/>
  <c r="I12" i="51"/>
  <c r="I11" i="51"/>
  <c r="I10" i="51"/>
  <c r="I9" i="51"/>
  <c r="I8" i="51"/>
  <c r="I7" i="51"/>
  <c r="I6" i="51"/>
  <c r="I5" i="51"/>
  <c r="I4" i="51"/>
  <c r="I3" i="51"/>
  <c r="F3" i="51"/>
  <c r="H20" i="50"/>
  <c r="G20" i="50"/>
  <c r="F20" i="50"/>
  <c r="D20" i="50"/>
  <c r="B20" i="50"/>
  <c r="E20" i="50" s="1"/>
  <c r="A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2" i="49"/>
  <c r="H23" i="49" s="1"/>
  <c r="H20" i="49"/>
  <c r="G20" i="49" s="1"/>
  <c r="F20" i="49"/>
  <c r="E20" i="49"/>
  <c r="D20" i="49"/>
  <c r="C20" i="49"/>
  <c r="E3" i="49" s="1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/>
  <c r="F20" i="48"/>
  <c r="D20" i="48"/>
  <c r="B20" i="48"/>
  <c r="E20" i="48" s="1"/>
  <c r="A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E20" i="47"/>
  <c r="D20" i="47"/>
  <c r="C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D20" i="46"/>
  <c r="B20" i="46"/>
  <c r="A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/>
  <c r="F20" i="45"/>
  <c r="E20" i="45"/>
  <c r="D20" i="45"/>
  <c r="C20" i="45"/>
  <c r="E3" i="45" s="1"/>
  <c r="B20" i="45"/>
  <c r="A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D20" i="44"/>
  <c r="B20" i="44"/>
  <c r="A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/>
  <c r="F20" i="43"/>
  <c r="E20" i="43"/>
  <c r="D20" i="43"/>
  <c r="C20" i="43"/>
  <c r="B20" i="43"/>
  <c r="A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/>
  <c r="F20" i="41"/>
  <c r="E20" i="41"/>
  <c r="D20" i="41"/>
  <c r="C20" i="41"/>
  <c r="B20" i="41"/>
  <c r="A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D20" i="40"/>
  <c r="B20" i="40"/>
  <c r="A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9"/>
  <c r="G20" i="39"/>
  <c r="F20" i="39"/>
  <c r="E20" i="39"/>
  <c r="D20" i="39"/>
  <c r="C20" i="39"/>
  <c r="E3" i="39" s="1"/>
  <c r="B20" i="39"/>
  <c r="A20" i="39"/>
  <c r="I17" i="39"/>
  <c r="I16" i="39"/>
  <c r="I15" i="39"/>
  <c r="I14" i="39"/>
  <c r="I13" i="39"/>
  <c r="I12" i="39"/>
  <c r="I11" i="39"/>
  <c r="I10" i="39"/>
  <c r="I9" i="39"/>
  <c r="I8" i="39"/>
  <c r="I7" i="39"/>
  <c r="I6" i="39"/>
  <c r="I5" i="39"/>
  <c r="I4" i="39"/>
  <c r="I3" i="39"/>
  <c r="F3" i="39"/>
  <c r="H20" i="38"/>
  <c r="G20" i="38"/>
  <c r="F20" i="38"/>
  <c r="D20" i="38"/>
  <c r="B20" i="38"/>
  <c r="A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I5" i="38"/>
  <c r="I4" i="38"/>
  <c r="I3" i="38"/>
  <c r="F3" i="38"/>
  <c r="H20" i="37"/>
  <c r="G20" i="37"/>
  <c r="F20" i="37"/>
  <c r="E20" i="37"/>
  <c r="D20" i="37"/>
  <c r="C20" i="37"/>
  <c r="B20" i="37"/>
  <c r="A20" i="37"/>
  <c r="I17" i="37"/>
  <c r="I16" i="37"/>
  <c r="I15" i="37"/>
  <c r="I14" i="37"/>
  <c r="I13" i="37"/>
  <c r="I12" i="37"/>
  <c r="I11" i="37"/>
  <c r="I10" i="37"/>
  <c r="I9" i="37"/>
  <c r="I8" i="37"/>
  <c r="I7" i="37"/>
  <c r="I6" i="37"/>
  <c r="I5" i="37"/>
  <c r="I4" i="37"/>
  <c r="I3" i="37"/>
  <c r="F3" i="37"/>
  <c r="H20" i="36"/>
  <c r="G20" i="36"/>
  <c r="F20" i="36"/>
  <c r="D20" i="36"/>
  <c r="B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I5" i="36"/>
  <c r="I4" i="36"/>
  <c r="I3" i="36"/>
  <c r="F3" i="36"/>
  <c r="H20" i="35"/>
  <c r="G20" i="35"/>
  <c r="B71" i="93" s="1"/>
  <c r="F20" i="35"/>
  <c r="D20" i="35"/>
  <c r="C20" i="35"/>
  <c r="B20" i="35"/>
  <c r="A20" i="35"/>
  <c r="I17" i="35"/>
  <c r="I16" i="35"/>
  <c r="I15" i="35"/>
  <c r="I14" i="35"/>
  <c r="I13" i="35"/>
  <c r="I12" i="35"/>
  <c r="I11" i="35"/>
  <c r="I10" i="35"/>
  <c r="I9" i="35"/>
  <c r="I8" i="35"/>
  <c r="I7" i="35"/>
  <c r="F3" i="35"/>
  <c r="E72" i="93" s="1"/>
  <c r="F72" i="93" s="1"/>
  <c r="H20" i="34"/>
  <c r="G20" i="34" s="1"/>
  <c r="B69" i="93" s="1"/>
  <c r="F20" i="34"/>
  <c r="D20" i="34"/>
  <c r="B20" i="34"/>
  <c r="A20" i="34"/>
  <c r="I17" i="34"/>
  <c r="I16" i="34"/>
  <c r="I15" i="34"/>
  <c r="I14" i="34"/>
  <c r="I13" i="34"/>
  <c r="I12" i="34"/>
  <c r="I11" i="34"/>
  <c r="I10" i="34"/>
  <c r="I9" i="34"/>
  <c r="I8" i="34"/>
  <c r="I7" i="34"/>
  <c r="F3" i="34"/>
  <c r="E70" i="93" s="1"/>
  <c r="D3" i="34"/>
  <c r="H20" i="33"/>
  <c r="G20" i="33" s="1"/>
  <c r="B67" i="9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F3" i="33"/>
  <c r="E68" i="93" s="1"/>
  <c r="D3" i="33"/>
  <c r="H20" i="32"/>
  <c r="G20" i="32" s="1"/>
  <c r="B65" i="93" s="1"/>
  <c r="F20" i="32"/>
  <c r="D20" i="32"/>
  <c r="B20" i="32"/>
  <c r="I17" i="32"/>
  <c r="I16" i="32"/>
  <c r="I15" i="32"/>
  <c r="I14" i="32"/>
  <c r="I13" i="32"/>
  <c r="I12" i="32"/>
  <c r="I11" i="32"/>
  <c r="I10" i="32"/>
  <c r="I9" i="32"/>
  <c r="I8" i="32"/>
  <c r="I7" i="32"/>
  <c r="F3" i="32"/>
  <c r="E66" i="93" s="1"/>
  <c r="D3" i="32"/>
  <c r="H20" i="31"/>
  <c r="G20" i="31"/>
  <c r="B63" i="93" s="1"/>
  <c r="F20" i="31"/>
  <c r="D20" i="31"/>
  <c r="B20" i="31"/>
  <c r="A20" i="31"/>
  <c r="I17" i="31"/>
  <c r="I16" i="31"/>
  <c r="I15" i="31"/>
  <c r="I14" i="31"/>
  <c r="I13" i="31"/>
  <c r="I12" i="31"/>
  <c r="I11" i="31"/>
  <c r="I10" i="31"/>
  <c r="I9" i="31"/>
  <c r="I8" i="31"/>
  <c r="I7" i="31"/>
  <c r="F3" i="31"/>
  <c r="E64" i="93" s="1"/>
  <c r="D3" i="31"/>
  <c r="H20" i="30"/>
  <c r="G20" i="30" s="1"/>
  <c r="B61" i="93" s="1"/>
  <c r="F20" i="30"/>
  <c r="E20" i="30"/>
  <c r="D20" i="30"/>
  <c r="B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5" i="30"/>
  <c r="I4" i="30"/>
  <c r="F3" i="30"/>
  <c r="E62" i="93" s="1"/>
  <c r="F62" i="93" s="1"/>
  <c r="H20" i="29"/>
  <c r="G20" i="29" s="1"/>
  <c r="B59" i="93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E60" i="93" s="1"/>
  <c r="F60" i="93" s="1"/>
  <c r="H20" i="28"/>
  <c r="G20" i="28" s="1"/>
  <c r="B57" i="93" s="1"/>
  <c r="F20" i="28"/>
  <c r="D20" i="28"/>
  <c r="B20" i="28"/>
  <c r="I17" i="28"/>
  <c r="I16" i="28"/>
  <c r="I15" i="28"/>
  <c r="I14" i="28"/>
  <c r="I13" i="28"/>
  <c r="I12" i="28"/>
  <c r="I11" i="28"/>
  <c r="I10" i="28"/>
  <c r="I9" i="28"/>
  <c r="I8" i="28"/>
  <c r="F3" i="28"/>
  <c r="E58" i="93" s="1"/>
  <c r="F58" i="93" s="1"/>
  <c r="H20" i="27"/>
  <c r="G20" i="27" s="1"/>
  <c r="B55" i="93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F3" i="27"/>
  <c r="E56" i="93" s="1"/>
  <c r="F56" i="93" s="1"/>
  <c r="H20" i="26"/>
  <c r="G20" i="26" s="1"/>
  <c r="B53" i="93" s="1"/>
  <c r="F20" i="26"/>
  <c r="D20" i="26"/>
  <c r="B20" i="26"/>
  <c r="I17" i="26"/>
  <c r="I16" i="26"/>
  <c r="I15" i="26"/>
  <c r="I14" i="26"/>
  <c r="I13" i="26"/>
  <c r="I12" i="26"/>
  <c r="I11" i="26"/>
  <c r="I10" i="26"/>
  <c r="I9" i="26"/>
  <c r="F3" i="26"/>
  <c r="E54" i="93" s="1"/>
  <c r="D3" i="26"/>
  <c r="H20" i="25"/>
  <c r="G20" i="25" s="1"/>
  <c r="B51" i="93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F3" i="25"/>
  <c r="E52" i="93" s="1"/>
  <c r="D3" i="25"/>
  <c r="H20" i="24"/>
  <c r="G20" i="24"/>
  <c r="B49" i="93" s="1"/>
  <c r="F20" i="24"/>
  <c r="D20" i="24"/>
  <c r="B20" i="24"/>
  <c r="A20" i="24"/>
  <c r="I17" i="24"/>
  <c r="I16" i="24"/>
  <c r="I15" i="24"/>
  <c r="I14" i="24"/>
  <c r="I13" i="24"/>
  <c r="I12" i="24"/>
  <c r="I11" i="24"/>
  <c r="I10" i="24"/>
  <c r="I9" i="24"/>
  <c r="I8" i="24"/>
  <c r="F3" i="24"/>
  <c r="E50" i="93" s="1"/>
  <c r="D3" i="24"/>
  <c r="H20" i="23"/>
  <c r="G20" i="23" s="1"/>
  <c r="B47" i="9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F3" i="23"/>
  <c r="E48" i="93" s="1"/>
  <c r="D3" i="23"/>
  <c r="H20" i="22"/>
  <c r="G20" i="22" s="1"/>
  <c r="B45" i="93" s="1"/>
  <c r="F20" i="22"/>
  <c r="D20" i="22"/>
  <c r="B20" i="22"/>
  <c r="I17" i="22"/>
  <c r="I16" i="22"/>
  <c r="I15" i="22"/>
  <c r="I14" i="22"/>
  <c r="I13" i="22"/>
  <c r="I12" i="22"/>
  <c r="I11" i="22"/>
  <c r="I10" i="22"/>
  <c r="I9" i="22"/>
  <c r="I8" i="22"/>
  <c r="F3" i="22"/>
  <c r="E46" i="93" s="1"/>
  <c r="D3" i="22"/>
  <c r="H20" i="21"/>
  <c r="G20" i="21"/>
  <c r="B43" i="93" s="1"/>
  <c r="F20" i="21"/>
  <c r="D20" i="21"/>
  <c r="B20" i="21"/>
  <c r="I17" i="21"/>
  <c r="I16" i="21"/>
  <c r="I15" i="21"/>
  <c r="I14" i="21"/>
  <c r="I13" i="21"/>
  <c r="I12" i="21"/>
  <c r="I11" i="21"/>
  <c r="I10" i="21"/>
  <c r="I9" i="21"/>
  <c r="F3" i="21"/>
  <c r="E44" i="93" s="1"/>
  <c r="D3" i="21"/>
  <c r="H20" i="20"/>
  <c r="G20" i="20" s="1"/>
  <c r="B41" i="93" s="1"/>
  <c r="F20" i="20"/>
  <c r="D20" i="20"/>
  <c r="B20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F3" i="20"/>
  <c r="E42" i="93" s="1"/>
  <c r="F42" i="93" s="1"/>
  <c r="H20" i="19"/>
  <c r="G20" i="19" s="1"/>
  <c r="B39" i="93" s="1"/>
  <c r="F20" i="19"/>
  <c r="D20" i="19"/>
  <c r="C20" i="19"/>
  <c r="B20" i="19"/>
  <c r="A20" i="19" s="1"/>
  <c r="I17" i="19"/>
  <c r="I16" i="19"/>
  <c r="I15" i="19"/>
  <c r="I14" i="19"/>
  <c r="I13" i="19"/>
  <c r="I12" i="19"/>
  <c r="I11" i="19"/>
  <c r="I10" i="19"/>
  <c r="I9" i="19"/>
  <c r="I8" i="19"/>
  <c r="I7" i="19"/>
  <c r="I6" i="19"/>
  <c r="F3" i="19"/>
  <c r="E40" i="93" s="1"/>
  <c r="F40" i="93" s="1"/>
  <c r="H20" i="18"/>
  <c r="G20" i="18" s="1"/>
  <c r="B37" i="93" s="1"/>
  <c r="F20" i="18"/>
  <c r="D20" i="18"/>
  <c r="B20" i="18"/>
  <c r="I17" i="18"/>
  <c r="I16" i="18"/>
  <c r="I15" i="18"/>
  <c r="I14" i="18"/>
  <c r="I13" i="18"/>
  <c r="I12" i="18"/>
  <c r="I11" i="18"/>
  <c r="I10" i="18"/>
  <c r="I9" i="18"/>
  <c r="I8" i="18"/>
  <c r="F3" i="18"/>
  <c r="E38" i="93" s="1"/>
  <c r="F38" i="93" s="1"/>
  <c r="H20" i="17"/>
  <c r="G20" i="17" s="1"/>
  <c r="B35" i="93" s="1"/>
  <c r="F20" i="17"/>
  <c r="D20" i="17"/>
  <c r="B20" i="17"/>
  <c r="A20" i="17" s="1"/>
  <c r="I17" i="17"/>
  <c r="I16" i="17"/>
  <c r="I15" i="17"/>
  <c r="I14" i="17"/>
  <c r="I13" i="17"/>
  <c r="I12" i="17"/>
  <c r="I11" i="17"/>
  <c r="I10" i="17"/>
  <c r="I9" i="17"/>
  <c r="I8" i="17"/>
  <c r="I7" i="17"/>
  <c r="F3" i="17"/>
  <c r="E36" i="93" s="1"/>
  <c r="F36" i="93" s="1"/>
  <c r="H20" i="16"/>
  <c r="G20" i="16" s="1"/>
  <c r="B33" i="93" s="1"/>
  <c r="F20" i="16"/>
  <c r="D20" i="16"/>
  <c r="B20" i="16"/>
  <c r="I17" i="16"/>
  <c r="I16" i="16"/>
  <c r="I15" i="16"/>
  <c r="I14" i="16"/>
  <c r="I13" i="16"/>
  <c r="I12" i="16"/>
  <c r="I11" i="16"/>
  <c r="I10" i="16"/>
  <c r="I9" i="16"/>
  <c r="F3" i="16"/>
  <c r="E34" i="93" s="1"/>
  <c r="D3" i="16"/>
  <c r="H20" i="15"/>
  <c r="G20" i="15" s="1"/>
  <c r="B31" i="93" s="1"/>
  <c r="F20" i="15"/>
  <c r="D20" i="15"/>
  <c r="C20" i="15" s="1"/>
  <c r="B20" i="15"/>
  <c r="A20" i="15" s="1"/>
  <c r="I17" i="15"/>
  <c r="I16" i="15"/>
  <c r="I15" i="15"/>
  <c r="I14" i="15"/>
  <c r="I13" i="15"/>
  <c r="I12" i="15"/>
  <c r="I11" i="15"/>
  <c r="I10" i="15"/>
  <c r="I9" i="15"/>
  <c r="I8" i="15"/>
  <c r="I5" i="15"/>
  <c r="I3" i="15"/>
  <c r="F3" i="15"/>
  <c r="E32" i="93" s="1"/>
  <c r="D3" i="15"/>
  <c r="H20" i="14"/>
  <c r="G20" i="14" s="1"/>
  <c r="B29" i="93" s="1"/>
  <c r="F20" i="14"/>
  <c r="D20" i="14"/>
  <c r="B20" i="14"/>
  <c r="A20" i="14"/>
  <c r="I17" i="14"/>
  <c r="I16" i="14"/>
  <c r="I15" i="14"/>
  <c r="I14" i="14"/>
  <c r="I13" i="14"/>
  <c r="I12" i="14"/>
  <c r="I11" i="14"/>
  <c r="I10" i="14"/>
  <c r="I9" i="14"/>
  <c r="I8" i="14"/>
  <c r="F3" i="14"/>
  <c r="E30" i="93" s="1"/>
  <c r="D3" i="14"/>
  <c r="H20" i="13"/>
  <c r="G20" i="13" s="1"/>
  <c r="B27" i="93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I8" i="13"/>
  <c r="F3" i="13"/>
  <c r="E28" i="93" s="1"/>
  <c r="D3" i="13"/>
  <c r="H20" i="12"/>
  <c r="G20" i="12" s="1"/>
  <c r="B25" i="93" s="1"/>
  <c r="F20" i="12"/>
  <c r="D20" i="12"/>
  <c r="B20" i="12"/>
  <c r="I17" i="12"/>
  <c r="I16" i="12"/>
  <c r="I15" i="12"/>
  <c r="I14" i="12"/>
  <c r="I13" i="12"/>
  <c r="I12" i="12"/>
  <c r="I11" i="12"/>
  <c r="I10" i="12"/>
  <c r="I9" i="12"/>
  <c r="I8" i="12"/>
  <c r="F3" i="12"/>
  <c r="E26" i="93" s="1"/>
  <c r="D3" i="12"/>
  <c r="H20" i="11"/>
  <c r="G20" i="11"/>
  <c r="B23" i="93" s="1"/>
  <c r="F20" i="11"/>
  <c r="D20" i="11"/>
  <c r="B20" i="11"/>
  <c r="I17" i="11"/>
  <c r="I16" i="11"/>
  <c r="I15" i="11"/>
  <c r="I14" i="11"/>
  <c r="I13" i="11"/>
  <c r="I12" i="11"/>
  <c r="I11" i="11"/>
  <c r="I10" i="11"/>
  <c r="I9" i="11"/>
  <c r="F3" i="11"/>
  <c r="E24" i="93" s="1"/>
  <c r="D3" i="11"/>
  <c r="H20" i="10"/>
  <c r="G20" i="10" s="1"/>
  <c r="B21" i="93" s="1"/>
  <c r="F20" i="10"/>
  <c r="D20" i="10"/>
  <c r="B20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F3" i="10"/>
  <c r="E22" i="93" s="1"/>
  <c r="F22" i="93" s="1"/>
  <c r="H20" i="9"/>
  <c r="G20" i="9" s="1"/>
  <c r="B19" i="93" s="1"/>
  <c r="F20" i="9"/>
  <c r="D20" i="9"/>
  <c r="B20" i="9"/>
  <c r="A20" i="9" s="1"/>
  <c r="I17" i="9"/>
  <c r="I16" i="9"/>
  <c r="I15" i="9"/>
  <c r="I14" i="9"/>
  <c r="I13" i="9"/>
  <c r="I12" i="9"/>
  <c r="I11" i="9"/>
  <c r="I10" i="9"/>
  <c r="I9" i="9"/>
  <c r="I8" i="9"/>
  <c r="I7" i="9"/>
  <c r="I6" i="9"/>
  <c r="F3" i="9"/>
  <c r="E20" i="93" s="1"/>
  <c r="F20" i="93" s="1"/>
  <c r="H20" i="8"/>
  <c r="G20" i="8" s="1"/>
  <c r="B17" i="93" s="1"/>
  <c r="F20" i="8"/>
  <c r="D20" i="8"/>
  <c r="B20" i="8"/>
  <c r="I17" i="8"/>
  <c r="I16" i="8"/>
  <c r="I15" i="8"/>
  <c r="I14" i="8"/>
  <c r="I13" i="8"/>
  <c r="I12" i="8"/>
  <c r="I11" i="8"/>
  <c r="I10" i="8"/>
  <c r="I9" i="8"/>
  <c r="I8" i="8"/>
  <c r="F3" i="8"/>
  <c r="E18" i="93" s="1"/>
  <c r="F18" i="93" s="1"/>
  <c r="H20" i="7"/>
  <c r="G20" i="7"/>
  <c r="B15" i="93" s="1"/>
  <c r="F20" i="7"/>
  <c r="D20" i="7"/>
  <c r="B20" i="7"/>
  <c r="A20" i="7"/>
  <c r="C20" i="7" s="1"/>
  <c r="I17" i="7"/>
  <c r="I16" i="7"/>
  <c r="I15" i="7"/>
  <c r="I14" i="7"/>
  <c r="I13" i="7"/>
  <c r="I12" i="7"/>
  <c r="I11" i="7"/>
  <c r="I10" i="7"/>
  <c r="I9" i="7"/>
  <c r="I8" i="7"/>
  <c r="I7" i="7"/>
  <c r="F3" i="7"/>
  <c r="E16" i="93" s="1"/>
  <c r="F16" i="93" s="1"/>
  <c r="H20" i="6"/>
  <c r="G20" i="6" s="1"/>
  <c r="B13" i="93" s="1"/>
  <c r="F20" i="6"/>
  <c r="D20" i="6"/>
  <c r="B20" i="6"/>
  <c r="I17" i="6"/>
  <c r="I16" i="6"/>
  <c r="I15" i="6"/>
  <c r="I14" i="6"/>
  <c r="I13" i="6"/>
  <c r="I12" i="6"/>
  <c r="I11" i="6"/>
  <c r="I10" i="6"/>
  <c r="I9" i="6"/>
  <c r="F3" i="6"/>
  <c r="E14" i="93" s="1"/>
  <c r="D3" i="6"/>
  <c r="H20" i="5"/>
  <c r="G20" i="5" s="1"/>
  <c r="B11" i="93" s="1"/>
  <c r="F20" i="5"/>
  <c r="D20" i="5"/>
  <c r="B20" i="5"/>
  <c r="I17" i="5"/>
  <c r="I16" i="5"/>
  <c r="I15" i="5"/>
  <c r="I14" i="5"/>
  <c r="I13" i="5"/>
  <c r="I12" i="5"/>
  <c r="I11" i="5"/>
  <c r="I10" i="5"/>
  <c r="I9" i="5"/>
  <c r="F3" i="5"/>
  <c r="E12" i="93" s="1"/>
  <c r="D3" i="5"/>
  <c r="H20" i="4"/>
  <c r="G20" i="4" s="1"/>
  <c r="B9" i="93" s="1"/>
  <c r="F20" i="4"/>
  <c r="D20" i="4"/>
  <c r="B20" i="4"/>
  <c r="A20" i="4"/>
  <c r="I17" i="4"/>
  <c r="I16" i="4"/>
  <c r="I15" i="4"/>
  <c r="I14" i="4"/>
  <c r="I13" i="4"/>
  <c r="I12" i="4"/>
  <c r="I11" i="4"/>
  <c r="I10" i="4"/>
  <c r="I9" i="4"/>
  <c r="I8" i="4"/>
  <c r="F3" i="4"/>
  <c r="E10" i="93" s="1"/>
  <c r="D3" i="4"/>
  <c r="H20" i="3"/>
  <c r="G20" i="3" s="1"/>
  <c r="B7" i="93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F3" i="3"/>
  <c r="E8" i="93" s="1"/>
  <c r="D3" i="3"/>
  <c r="H20" i="2"/>
  <c r="G20" i="2" s="1"/>
  <c r="B5" i="93" s="1"/>
  <c r="F20" i="2"/>
  <c r="D20" i="2"/>
  <c r="B20" i="2"/>
  <c r="I17" i="2"/>
  <c r="I16" i="2"/>
  <c r="I15" i="2"/>
  <c r="I14" i="2"/>
  <c r="I13" i="2"/>
  <c r="I12" i="2"/>
  <c r="I11" i="2"/>
  <c r="I10" i="2"/>
  <c r="I9" i="2"/>
  <c r="I8" i="2"/>
  <c r="F3" i="2"/>
  <c r="E6" i="93" s="1"/>
  <c r="D3" i="2"/>
  <c r="H20" i="1"/>
  <c r="G20" i="1"/>
  <c r="B3" i="93" s="1"/>
  <c r="F20" i="1"/>
  <c r="D20" i="1"/>
  <c r="B20" i="1"/>
  <c r="A20" i="1" s="1"/>
  <c r="I17" i="1"/>
  <c r="I16" i="1"/>
  <c r="I15" i="1"/>
  <c r="I14" i="1"/>
  <c r="I13" i="1"/>
  <c r="I12" i="1"/>
  <c r="I11" i="1"/>
  <c r="I10" i="1"/>
  <c r="I9" i="1"/>
  <c r="F3" i="1"/>
  <c r="E4" i="93" s="1"/>
  <c r="D3" i="1"/>
  <c r="I3" i="7" l="1"/>
  <c r="E20" i="7" s="1"/>
  <c r="I5" i="7"/>
  <c r="I4" i="7"/>
  <c r="I6" i="7"/>
  <c r="E6" i="92"/>
  <c r="D10" i="93"/>
  <c r="A20" i="10"/>
  <c r="C20" i="10"/>
  <c r="E20" i="42"/>
  <c r="C20" i="42"/>
  <c r="A20" i="42"/>
  <c r="E20" i="44"/>
  <c r="C20" i="44"/>
  <c r="A20" i="2"/>
  <c r="C20" i="9"/>
  <c r="C20" i="2"/>
  <c r="A20" i="8"/>
  <c r="C20" i="8"/>
  <c r="F26" i="93"/>
  <c r="C20" i="14"/>
  <c r="C20" i="17"/>
  <c r="H22" i="59"/>
  <c r="H23" i="59" s="1"/>
  <c r="A20" i="3"/>
  <c r="C20" i="3"/>
  <c r="C20" i="4"/>
  <c r="E20" i="10"/>
  <c r="D30" i="93"/>
  <c r="E16" i="92"/>
  <c r="D34" i="93"/>
  <c r="E18" i="92"/>
  <c r="C20" i="20"/>
  <c r="A20" i="20"/>
  <c r="D44" i="93"/>
  <c r="E23" i="92"/>
  <c r="E3" i="47"/>
  <c r="H22" i="47"/>
  <c r="H23" i="47" s="1"/>
  <c r="H22" i="58"/>
  <c r="H23" i="58" s="1"/>
  <c r="E3" i="58"/>
  <c r="C20" i="16"/>
  <c r="A20" i="16"/>
  <c r="A20" i="26"/>
  <c r="C20" i="26" s="1"/>
  <c r="A20" i="76"/>
  <c r="E20" i="76"/>
  <c r="C20" i="76"/>
  <c r="C20" i="1"/>
  <c r="F12" i="93"/>
  <c r="D4" i="93"/>
  <c r="E3" i="92"/>
  <c r="A20" i="6"/>
  <c r="C20" i="6"/>
  <c r="A20" i="12"/>
  <c r="C20" i="12" s="1"/>
  <c r="A20" i="13"/>
  <c r="C20" i="13" s="1"/>
  <c r="A20" i="21"/>
  <c r="C20" i="21" s="1"/>
  <c r="C20" i="11"/>
  <c r="I5" i="19"/>
  <c r="I3" i="19"/>
  <c r="E20" i="19" s="1"/>
  <c r="I4" i="19"/>
  <c r="E13" i="92"/>
  <c r="D24" i="93"/>
  <c r="F24" i="93" s="1"/>
  <c r="A20" i="5"/>
  <c r="C20" i="5" s="1"/>
  <c r="A20" i="11"/>
  <c r="I4" i="15"/>
  <c r="E20" i="15" s="1"/>
  <c r="E3" i="15" s="1"/>
  <c r="F17" i="92" s="1"/>
  <c r="G17" i="92" s="1"/>
  <c r="I7" i="15"/>
  <c r="I6" i="15"/>
  <c r="E20" i="20"/>
  <c r="A20" i="29"/>
  <c r="C20" i="29" s="1"/>
  <c r="I5" i="35"/>
  <c r="I6" i="35"/>
  <c r="I4" i="35"/>
  <c r="I3" i="35"/>
  <c r="E20" i="35" s="1"/>
  <c r="H22" i="45"/>
  <c r="H23" i="45" s="1"/>
  <c r="E20" i="36"/>
  <c r="C20" i="36"/>
  <c r="H22" i="39"/>
  <c r="H23" i="39" s="1"/>
  <c r="H22" i="56"/>
  <c r="H23" i="56" s="1"/>
  <c r="E3" i="56"/>
  <c r="D6" i="93"/>
  <c r="F6" i="93" s="1"/>
  <c r="E4" i="92"/>
  <c r="E7" i="92"/>
  <c r="D12" i="93"/>
  <c r="E14" i="92"/>
  <c r="D26" i="93"/>
  <c r="D32" i="93"/>
  <c r="F32" i="93" s="1"/>
  <c r="E17" i="92"/>
  <c r="A20" i="22"/>
  <c r="C20" i="22" s="1"/>
  <c r="A20" i="23"/>
  <c r="C20" i="23" s="1"/>
  <c r="E26" i="92"/>
  <c r="D50" i="93"/>
  <c r="C20" i="24"/>
  <c r="A20" i="27"/>
  <c r="C20" i="27" s="1"/>
  <c r="C20" i="30"/>
  <c r="A20" i="30"/>
  <c r="E33" i="92"/>
  <c r="D64" i="93"/>
  <c r="C20" i="31"/>
  <c r="E20" i="38"/>
  <c r="C20" i="38"/>
  <c r="E3" i="41"/>
  <c r="H22" i="41"/>
  <c r="H23" i="41" s="1"/>
  <c r="H22" i="61"/>
  <c r="H23" i="61" s="1"/>
  <c r="H22" i="63"/>
  <c r="H23" i="63" s="1"/>
  <c r="H22" i="65"/>
  <c r="H23" i="65" s="1"/>
  <c r="H22" i="67"/>
  <c r="H23" i="67" s="1"/>
  <c r="A20" i="28"/>
  <c r="C20" i="28" s="1"/>
  <c r="E20" i="40"/>
  <c r="C20" i="40"/>
  <c r="E3" i="43"/>
  <c r="H22" i="43"/>
  <c r="H23" i="43" s="1"/>
  <c r="H22" i="54"/>
  <c r="H23" i="54" s="1"/>
  <c r="E3" i="54"/>
  <c r="F4" i="93"/>
  <c r="D8" i="93"/>
  <c r="F8" i="93" s="1"/>
  <c r="E5" i="92"/>
  <c r="F10" i="93"/>
  <c r="E8" i="92"/>
  <c r="D14" i="93"/>
  <c r="F14" i="93" s="1"/>
  <c r="E15" i="92"/>
  <c r="D28" i="93"/>
  <c r="F28" i="93" s="1"/>
  <c r="F30" i="93"/>
  <c r="C20" i="18"/>
  <c r="A20" i="18"/>
  <c r="A20" i="25"/>
  <c r="C20" i="25" s="1"/>
  <c r="A20" i="32"/>
  <c r="C20" i="32" s="1"/>
  <c r="A20" i="33"/>
  <c r="C20" i="33" s="1"/>
  <c r="D70" i="93"/>
  <c r="F70" i="93" s="1"/>
  <c r="E36" i="92"/>
  <c r="C20" i="34"/>
  <c r="A20" i="36"/>
  <c r="E3" i="37"/>
  <c r="H22" i="37"/>
  <c r="H23" i="37" s="1"/>
  <c r="E20" i="46"/>
  <c r="C20" i="46"/>
  <c r="H22" i="71"/>
  <c r="H23" i="71" s="1"/>
  <c r="E3" i="71"/>
  <c r="A20" i="82"/>
  <c r="E20" i="82"/>
  <c r="C20" i="82"/>
  <c r="E20" i="53"/>
  <c r="E3" i="53" s="1"/>
  <c r="E20" i="55"/>
  <c r="E3" i="55" s="1"/>
  <c r="E20" i="57"/>
  <c r="H22" i="57" s="1"/>
  <c r="H23" i="57" s="1"/>
  <c r="E20" i="59"/>
  <c r="E3" i="59" s="1"/>
  <c r="F44" i="93"/>
  <c r="D48" i="93"/>
  <c r="E25" i="92"/>
  <c r="F50" i="93"/>
  <c r="E28" i="92"/>
  <c r="D54" i="93"/>
  <c r="F64" i="93"/>
  <c r="E35" i="92"/>
  <c r="D68" i="93"/>
  <c r="C20" i="48"/>
  <c r="C20" i="50"/>
  <c r="C20" i="52"/>
  <c r="C20" i="60"/>
  <c r="C20" i="62"/>
  <c r="C20" i="64"/>
  <c r="C20" i="66"/>
  <c r="C20" i="68"/>
  <c r="A20" i="74"/>
  <c r="E20" i="74"/>
  <c r="C20" i="74"/>
  <c r="A20" i="80"/>
  <c r="E20" i="80"/>
  <c r="C20" i="80"/>
  <c r="E3" i="69"/>
  <c r="H22" i="69"/>
  <c r="H23" i="69" s="1"/>
  <c r="H22" i="73"/>
  <c r="H23" i="73" s="1"/>
  <c r="H22" i="79"/>
  <c r="H23" i="79" s="1"/>
  <c r="E3" i="90"/>
  <c r="F34" i="93"/>
  <c r="D46" i="93"/>
  <c r="F46" i="93" s="1"/>
  <c r="E24" i="92"/>
  <c r="F48" i="93"/>
  <c r="E27" i="92"/>
  <c r="D52" i="93"/>
  <c r="F52" i="93" s="1"/>
  <c r="F54" i="93"/>
  <c r="E34" i="92"/>
  <c r="D66" i="93"/>
  <c r="F66" i="93" s="1"/>
  <c r="F68" i="93"/>
  <c r="A20" i="70"/>
  <c r="E20" i="70"/>
  <c r="E3" i="70" s="1"/>
  <c r="A20" i="72"/>
  <c r="E20" i="72"/>
  <c r="C20" i="72"/>
  <c r="A20" i="78"/>
  <c r="E20" i="78"/>
  <c r="C20" i="78"/>
  <c r="A20" i="84"/>
  <c r="E20" i="84"/>
  <c r="C20" i="84"/>
  <c r="C20" i="86"/>
  <c r="C20" i="88"/>
  <c r="H22" i="90"/>
  <c r="H23" i="90" s="1"/>
  <c r="E3" i="73"/>
  <c r="E3" i="75"/>
  <c r="E3" i="77"/>
  <c r="E3" i="79"/>
  <c r="E3" i="81"/>
  <c r="E3" i="83"/>
  <c r="E3" i="85"/>
  <c r="E20" i="86"/>
  <c r="E3" i="87"/>
  <c r="E20" i="88"/>
  <c r="E3" i="89"/>
  <c r="C20" i="91"/>
  <c r="I4" i="21" l="1"/>
  <c r="I8" i="21"/>
  <c r="I5" i="21"/>
  <c r="I3" i="21"/>
  <c r="E20" i="21" s="1"/>
  <c r="I6" i="21"/>
  <c r="I7" i="21"/>
  <c r="I8" i="26"/>
  <c r="I6" i="26"/>
  <c r="I5" i="26"/>
  <c r="I3" i="26"/>
  <c r="I7" i="26"/>
  <c r="I4" i="26"/>
  <c r="E20" i="26"/>
  <c r="E3" i="26" s="1"/>
  <c r="F28" i="92" s="1"/>
  <c r="G28" i="92" s="1"/>
  <c r="I5" i="29"/>
  <c r="I3" i="29"/>
  <c r="I4" i="29"/>
  <c r="E20" i="29"/>
  <c r="E3" i="29" s="1"/>
  <c r="F31" i="92" s="1"/>
  <c r="G31" i="92" s="1"/>
  <c r="I6" i="33"/>
  <c r="I5" i="33"/>
  <c r="I4" i="33"/>
  <c r="I3" i="33"/>
  <c r="E20" i="33" s="1"/>
  <c r="H22" i="35"/>
  <c r="H23" i="35" s="1"/>
  <c r="E3" i="35"/>
  <c r="F37" i="92" s="1"/>
  <c r="G37" i="92" s="1"/>
  <c r="I6" i="13"/>
  <c r="I7" i="13"/>
  <c r="I5" i="13"/>
  <c r="I4" i="13"/>
  <c r="I3" i="13"/>
  <c r="E20" i="13" s="1"/>
  <c r="I4" i="12"/>
  <c r="I6" i="12"/>
  <c r="I7" i="12"/>
  <c r="I5" i="12"/>
  <c r="I3" i="12"/>
  <c r="E20" i="12" s="1"/>
  <c r="I6" i="28"/>
  <c r="I5" i="28"/>
  <c r="I4" i="28"/>
  <c r="E20" i="28" s="1"/>
  <c r="I7" i="28"/>
  <c r="I3" i="28"/>
  <c r="I6" i="23"/>
  <c r="I3" i="23"/>
  <c r="I7" i="23"/>
  <c r="I5" i="23"/>
  <c r="E20" i="23"/>
  <c r="H22" i="23" s="1"/>
  <c r="H23" i="23" s="1"/>
  <c r="I4" i="23"/>
  <c r="H22" i="19"/>
  <c r="H23" i="19" s="1"/>
  <c r="E3" i="19"/>
  <c r="F21" i="92" s="1"/>
  <c r="G21" i="92" s="1"/>
  <c r="E3" i="7"/>
  <c r="F9" i="92" s="1"/>
  <c r="G9" i="92" s="1"/>
  <c r="H22" i="7"/>
  <c r="H23" i="7" s="1"/>
  <c r="H22" i="20"/>
  <c r="H23" i="20" s="1"/>
  <c r="E3" i="20"/>
  <c r="F22" i="92" s="1"/>
  <c r="G22" i="92" s="1"/>
  <c r="I3" i="20"/>
  <c r="H22" i="84"/>
  <c r="H23" i="84" s="1"/>
  <c r="E3" i="84"/>
  <c r="H22" i="72"/>
  <c r="H23" i="72" s="1"/>
  <c r="E3" i="72"/>
  <c r="H22" i="60"/>
  <c r="H23" i="60" s="1"/>
  <c r="E3" i="60"/>
  <c r="H22" i="82"/>
  <c r="H23" i="82" s="1"/>
  <c r="E3" i="82"/>
  <c r="H22" i="55"/>
  <c r="H23" i="55" s="1"/>
  <c r="I4" i="34"/>
  <c r="I3" i="34"/>
  <c r="I6" i="34"/>
  <c r="I5" i="34"/>
  <c r="I6" i="18"/>
  <c r="I3" i="18"/>
  <c r="I5" i="18"/>
  <c r="E20" i="18" s="1"/>
  <c r="I7" i="18"/>
  <c r="I4" i="18"/>
  <c r="I4" i="24"/>
  <c r="I5" i="24"/>
  <c r="E3" i="24"/>
  <c r="F26" i="92" s="1"/>
  <c r="G26" i="92" s="1"/>
  <c r="I7" i="24"/>
  <c r="I6" i="24"/>
  <c r="I3" i="24"/>
  <c r="E20" i="24" s="1"/>
  <c r="H22" i="24" s="1"/>
  <c r="H23" i="24" s="1"/>
  <c r="H22" i="15"/>
  <c r="H23" i="15" s="1"/>
  <c r="I4" i="5"/>
  <c r="I6" i="5"/>
  <c r="I5" i="5"/>
  <c r="I7" i="5"/>
  <c r="I3" i="5"/>
  <c r="I8" i="5"/>
  <c r="H22" i="76"/>
  <c r="H23" i="76" s="1"/>
  <c r="E3" i="76"/>
  <c r="I4" i="4"/>
  <c r="I5" i="4"/>
  <c r="I3" i="4"/>
  <c r="I6" i="4"/>
  <c r="I7" i="4"/>
  <c r="I5" i="17"/>
  <c r="I6" i="17"/>
  <c r="I4" i="17"/>
  <c r="I3" i="17"/>
  <c r="I4" i="2"/>
  <c r="I6" i="2"/>
  <c r="I3" i="2"/>
  <c r="I5" i="2"/>
  <c r="I7" i="2"/>
  <c r="H22" i="44"/>
  <c r="H23" i="44" s="1"/>
  <c r="E3" i="44"/>
  <c r="H22" i="91"/>
  <c r="H23" i="91" s="1"/>
  <c r="E3" i="91"/>
  <c r="I6" i="25"/>
  <c r="I4" i="25"/>
  <c r="I5" i="25"/>
  <c r="E3" i="25"/>
  <c r="F27" i="92" s="1"/>
  <c r="G27" i="92" s="1"/>
  <c r="I8" i="25"/>
  <c r="I3" i="25"/>
  <c r="I7" i="25"/>
  <c r="H22" i="40"/>
  <c r="H23" i="40" s="1"/>
  <c r="E3" i="40"/>
  <c r="H22" i="52"/>
  <c r="H23" i="52" s="1"/>
  <c r="E3" i="52"/>
  <c r="H22" i="46"/>
  <c r="H23" i="46" s="1"/>
  <c r="E3" i="46"/>
  <c r="I6" i="32"/>
  <c r="I4" i="32"/>
  <c r="E20" i="32" s="1"/>
  <c r="I5" i="32"/>
  <c r="I3" i="32"/>
  <c r="H22" i="70"/>
  <c r="H23" i="70" s="1"/>
  <c r="I6" i="22"/>
  <c r="I4" i="22"/>
  <c r="I7" i="22"/>
  <c r="I5" i="22"/>
  <c r="I3" i="22"/>
  <c r="E20" i="22" s="1"/>
  <c r="I8" i="16"/>
  <c r="I5" i="16"/>
  <c r="I4" i="16"/>
  <c r="I3" i="16"/>
  <c r="E20" i="16" s="1"/>
  <c r="I7" i="16"/>
  <c r="I6" i="16"/>
  <c r="I6" i="3"/>
  <c r="I3" i="3"/>
  <c r="E3" i="3"/>
  <c r="F5" i="92" s="1"/>
  <c r="G5" i="92" s="1"/>
  <c r="I4" i="3"/>
  <c r="I5" i="3"/>
  <c r="I7" i="3"/>
  <c r="I3" i="9"/>
  <c r="I5" i="9"/>
  <c r="I4" i="9"/>
  <c r="H22" i="78"/>
  <c r="H23" i="78" s="1"/>
  <c r="E3" i="78"/>
  <c r="H22" i="48"/>
  <c r="H23" i="48" s="1"/>
  <c r="E3" i="48"/>
  <c r="H22" i="80"/>
  <c r="H23" i="80" s="1"/>
  <c r="E3" i="80"/>
  <c r="H22" i="68"/>
  <c r="H23" i="68" s="1"/>
  <c r="E3" i="68"/>
  <c r="H22" i="50"/>
  <c r="H23" i="50" s="1"/>
  <c r="E3" i="50"/>
  <c r="E20" i="25"/>
  <c r="H22" i="25" s="1"/>
  <c r="H23" i="25" s="1"/>
  <c r="I5" i="14"/>
  <c r="I4" i="14"/>
  <c r="I3" i="14"/>
  <c r="I7" i="14"/>
  <c r="I6" i="14"/>
  <c r="H22" i="66"/>
  <c r="H23" i="66" s="1"/>
  <c r="E3" i="66"/>
  <c r="H22" i="42"/>
  <c r="H23" i="42" s="1"/>
  <c r="E3" i="42"/>
  <c r="H22" i="64"/>
  <c r="H23" i="64" s="1"/>
  <c r="E3" i="64"/>
  <c r="F73" i="93"/>
  <c r="H22" i="30"/>
  <c r="H23" i="30" s="1"/>
  <c r="E3" i="30"/>
  <c r="F32" i="92" s="1"/>
  <c r="G32" i="92" s="1"/>
  <c r="I3" i="30"/>
  <c r="H22" i="36"/>
  <c r="H23" i="36" s="1"/>
  <c r="E3" i="36"/>
  <c r="I8" i="11"/>
  <c r="I4" i="11"/>
  <c r="I5" i="11"/>
  <c r="I3" i="11"/>
  <c r="I6" i="11"/>
  <c r="I7" i="11"/>
  <c r="I6" i="6"/>
  <c r="I8" i="6"/>
  <c r="I5" i="6"/>
  <c r="I7" i="6"/>
  <c r="I4" i="6"/>
  <c r="I3" i="6"/>
  <c r="E20" i="6" s="1"/>
  <c r="E20" i="3"/>
  <c r="H22" i="3" s="1"/>
  <c r="H23" i="3" s="1"/>
  <c r="I6" i="8"/>
  <c r="I7" i="8"/>
  <c r="E3" i="8"/>
  <c r="F10" i="92" s="1"/>
  <c r="G10" i="92" s="1"/>
  <c r="I5" i="8"/>
  <c r="I4" i="8"/>
  <c r="I3" i="8"/>
  <c r="E20" i="8" s="1"/>
  <c r="H22" i="8" s="1"/>
  <c r="H23" i="8" s="1"/>
  <c r="H22" i="53"/>
  <c r="H23" i="53" s="1"/>
  <c r="H22" i="38"/>
  <c r="H23" i="38" s="1"/>
  <c r="E3" i="38"/>
  <c r="E3" i="88"/>
  <c r="H22" i="88"/>
  <c r="H23" i="88" s="1"/>
  <c r="E3" i="86"/>
  <c r="H22" i="86"/>
  <c r="H23" i="86" s="1"/>
  <c r="H22" i="74"/>
  <c r="H23" i="74" s="1"/>
  <c r="E3" i="74"/>
  <c r="H22" i="62"/>
  <c r="H23" i="62" s="1"/>
  <c r="E3" i="62"/>
  <c r="E3" i="57"/>
  <c r="I4" i="31"/>
  <c r="I5" i="31"/>
  <c r="I6" i="31"/>
  <c r="I3" i="31"/>
  <c r="I5" i="27"/>
  <c r="I3" i="27"/>
  <c r="E20" i="27" s="1"/>
  <c r="I6" i="27"/>
  <c r="I4" i="27"/>
  <c r="I8" i="1"/>
  <c r="I4" i="1"/>
  <c r="I7" i="1"/>
  <c r="I6" i="1"/>
  <c r="I3" i="1"/>
  <c r="I5" i="1"/>
  <c r="E20" i="4"/>
  <c r="E3" i="4" s="1"/>
  <c r="F6" i="92" s="1"/>
  <c r="G6" i="92" s="1"/>
  <c r="H22" i="10"/>
  <c r="H23" i="10" s="1"/>
  <c r="I3" i="10"/>
  <c r="E3" i="10"/>
  <c r="F12" i="92" s="1"/>
  <c r="G12" i="92" s="1"/>
  <c r="H22" i="28" l="1"/>
  <c r="H23" i="28" s="1"/>
  <c r="E3" i="28"/>
  <c r="F30" i="92" s="1"/>
  <c r="G30" i="92" s="1"/>
  <c r="E3" i="22"/>
  <c r="F24" i="92" s="1"/>
  <c r="G24" i="92" s="1"/>
  <c r="H22" i="22"/>
  <c r="H23" i="22" s="1"/>
  <c r="E3" i="13"/>
  <c r="F15" i="92" s="1"/>
  <c r="G15" i="92" s="1"/>
  <c r="H22" i="13"/>
  <c r="H23" i="13" s="1"/>
  <c r="H22" i="21"/>
  <c r="H23" i="21" s="1"/>
  <c r="E3" i="21"/>
  <c r="F23" i="92" s="1"/>
  <c r="G23" i="92" s="1"/>
  <c r="E3" i="6"/>
  <c r="F8" i="92" s="1"/>
  <c r="G8" i="92" s="1"/>
  <c r="H22" i="6"/>
  <c r="H23" i="6" s="1"/>
  <c r="E3" i="32"/>
  <c r="F34" i="92" s="1"/>
  <c r="G34" i="92" s="1"/>
  <c r="H22" i="32"/>
  <c r="H23" i="32" s="1"/>
  <c r="H22" i="33"/>
  <c r="H23" i="33" s="1"/>
  <c r="E3" i="33"/>
  <c r="F35" i="92" s="1"/>
  <c r="G35" i="92" s="1"/>
  <c r="H22" i="16"/>
  <c r="H23" i="16" s="1"/>
  <c r="E3" i="16"/>
  <c r="F18" i="92" s="1"/>
  <c r="G18" i="92" s="1"/>
  <c r="E3" i="12"/>
  <c r="F14" i="92" s="1"/>
  <c r="G14" i="92" s="1"/>
  <c r="H22" i="12"/>
  <c r="H23" i="12" s="1"/>
  <c r="E3" i="27"/>
  <c r="F29" i="92" s="1"/>
  <c r="G29" i="92" s="1"/>
  <c r="H22" i="27"/>
  <c r="H23" i="27" s="1"/>
  <c r="H22" i="18"/>
  <c r="H23" i="18" s="1"/>
  <c r="E3" i="18"/>
  <c r="F20" i="92" s="1"/>
  <c r="G20" i="92" s="1"/>
  <c r="E20" i="14"/>
  <c r="E3" i="23"/>
  <c r="F25" i="92" s="1"/>
  <c r="G25" i="92" s="1"/>
  <c r="E20" i="1"/>
  <c r="E20" i="9"/>
  <c r="E20" i="5"/>
  <c r="H22" i="29"/>
  <c r="H23" i="29" s="1"/>
  <c r="H22" i="26"/>
  <c r="H23" i="26" s="1"/>
  <c r="E20" i="17"/>
  <c r="H22" i="4"/>
  <c r="H23" i="4" s="1"/>
  <c r="E20" i="34"/>
  <c r="E20" i="2"/>
  <c r="E20" i="31"/>
  <c r="E20" i="11"/>
  <c r="H22" i="2" l="1"/>
  <c r="H23" i="2" s="1"/>
  <c r="E3" i="2"/>
  <c r="F4" i="92" s="1"/>
  <c r="G4" i="92" s="1"/>
  <c r="E3" i="11"/>
  <c r="F13" i="92" s="1"/>
  <c r="G13" i="92" s="1"/>
  <c r="H22" i="11"/>
  <c r="H23" i="11" s="1"/>
  <c r="H22" i="14"/>
  <c r="H23" i="14" s="1"/>
  <c r="E3" i="14"/>
  <c r="F16" i="92" s="1"/>
  <c r="G16" i="92" s="1"/>
  <c r="H22" i="5"/>
  <c r="H23" i="5" s="1"/>
  <c r="E3" i="5"/>
  <c r="F7" i="92" s="1"/>
  <c r="G7" i="92" s="1"/>
  <c r="E3" i="17"/>
  <c r="F19" i="92" s="1"/>
  <c r="G19" i="92" s="1"/>
  <c r="H22" i="17"/>
  <c r="H23" i="17" s="1"/>
  <c r="E3" i="31"/>
  <c r="F33" i="92" s="1"/>
  <c r="G33" i="92" s="1"/>
  <c r="H22" i="31"/>
  <c r="H23" i="31" s="1"/>
  <c r="H22" i="34"/>
  <c r="H23" i="34" s="1"/>
  <c r="E3" i="34"/>
  <c r="F36" i="92" s="1"/>
  <c r="G36" i="92" s="1"/>
  <c r="E3" i="9"/>
  <c r="F11" i="92" s="1"/>
  <c r="G11" i="92" s="1"/>
  <c r="H22" i="9"/>
  <c r="H23" i="9" s="1"/>
  <c r="H23" i="92"/>
  <c r="E3" i="1"/>
  <c r="F3" i="92" s="1"/>
  <c r="G3" i="92" s="1"/>
  <c r="H22" i="1"/>
  <c r="H23" i="1" s="1"/>
  <c r="G38" i="92" l="1"/>
  <c r="H3" i="92"/>
  <c r="H33" i="92"/>
  <c r="H13" i="92"/>
</calcChain>
</file>

<file path=xl/sharedStrings.xml><?xml version="1.0" encoding="utf-8"?>
<sst xmlns="http://schemas.openxmlformats.org/spreadsheetml/2006/main" count="2647" uniqueCount="128">
  <si>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</si>
  <si>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</si>
  <si>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</si>
  <si>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</si>
  <si>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</si>
  <si>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</si>
  <si>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</si>
  <si>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</si>
  <si>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</si>
  <si>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</si>
  <si>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Tráfego Fixo-Fixo</t>
  </si>
  <si>
    <t>minuto</t>
  </si>
  <si>
    <t>MÉTODO TELECOMUNICAÇÕES E COMERCIO LTDA</t>
  </si>
  <si>
    <t>AVOIP TELECOM LTDA-ME</t>
  </si>
  <si>
    <t>CLARO S/A</t>
  </si>
  <si>
    <t>OI S/A</t>
  </si>
  <si>
    <t>ORBITEL TTELECOMUNICAÇÕES E INFORMÁTICA LTDA</t>
  </si>
  <si>
    <t>TELEFONICA BRASIL S/A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</si>
  <si>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</si>
  <si>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</si>
  <si>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</si>
  <si>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</si>
  <si>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</si>
  <si>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</si>
  <si>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</si>
  <si>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</si>
  <si>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</si>
  <si>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</si>
  <si>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</si>
  <si>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</si>
  <si>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</si>
  <si>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</si>
  <si>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</si>
  <si>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</si>
  <si>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Tráfego Fixo-Móvel (VC-1)</t>
  </si>
  <si>
    <t>Fixo-Fixo Intrarregionais</t>
  </si>
  <si>
    <t>Fixo-Fixo Inter-Regionais</t>
  </si>
  <si>
    <t>Fixo-Móvel Intrarregionais (VC-2)</t>
  </si>
  <si>
    <t>Fixo-Móvel Inter-Regionais (VC-3)</t>
  </si>
  <si>
    <t>Assinatura mensal de 2 (dois) troncos SIP (10 Mbps)</t>
  </si>
  <si>
    <t>mensalidade</t>
  </si>
  <si>
    <t>Outros (detalhar)</t>
  </si>
  <si>
    <t>AVOIP TELECOM LTDA-ME (faixa DDR)</t>
  </si>
  <si>
    <t>CLARO S/A (faixa DDR)</t>
  </si>
  <si>
    <t>ORBITEL TTELECOMUNICAÇÕES E INFORMÁTICA LTDA (faixa DDR)</t>
  </si>
  <si>
    <t>TELEFONICA BRASIL S/A (faixa DDR)</t>
  </si>
  <si>
    <t>Taxa de instalação dos 2 (dois) troncos SIP e faixas DDR</t>
  </si>
  <si>
    <t>unidade</t>
  </si>
  <si>
    <t>ITEM 2</t>
  </si>
  <si>
    <t>ITEM 3</t>
  </si>
  <si>
    <t>ITEM 4</t>
  </si>
  <si>
    <t>Ligações recebidas de telefone fixo</t>
  </si>
  <si>
    <t>ALGAR TELECOM S/A</t>
  </si>
  <si>
    <t>WORLD TELECOM</t>
  </si>
  <si>
    <t>Ligações recebidas de telefone móvel</t>
  </si>
  <si>
    <t>Ligações intraestaduais recebidas de telefone fixo</t>
  </si>
  <si>
    <t>Ligações intraestaduais recebidas de telefone móvel</t>
  </si>
  <si>
    <t>Assinatura mensal de 0800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</si>
  <si>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</si>
  <si>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</si>
  <si>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</si>
  <si>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</si>
  <si>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</si>
  <si>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</si>
  <si>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</si>
  <si>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</si>
  <si>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</si>
  <si>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54</t>
  </si>
  <si>
    <t>ITEM 55</t>
  </si>
  <si>
    <t>ITEM 56</t>
  </si>
  <si>
    <t>ITEM 57</t>
  </si>
  <si>
    <t>ITEM 58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</si>
  <si>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</si>
  <si>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</si>
  <si>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</si>
  <si>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</si>
  <si>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</si>
  <si>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</si>
  <si>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</si>
  <si>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</si>
  <si>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</si>
  <si>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</si>
  <si>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</si>
  <si>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</si>
  <si>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</si>
  <si>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</si>
  <si>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</si>
  <si>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</si>
  <si>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ITEM 75</t>
  </si>
  <si>
    <t>ITEM 76</t>
  </si>
  <si>
    <t>ITEM 77</t>
  </si>
  <si>
    <t>ITEM 78</t>
  </si>
  <si>
    <t>ITEM 79</t>
  </si>
  <si>
    <t>ITEM 80</t>
  </si>
  <si>
    <t>ITEM 81</t>
  </si>
  <si>
    <t>ITEM 82</t>
  </si>
  <si>
    <t>ITEM 83</t>
  </si>
  <si>
    <t>ITEM 84</t>
  </si>
  <si>
    <t>ITEM 85</t>
  </si>
  <si>
    <t>ITEM 86</t>
  </si>
  <si>
    <t>ITEM 87</t>
  </si>
  <si>
    <t>ITEM 88</t>
  </si>
  <si>
    <t>ITEM 89</t>
  </si>
  <si>
    <t>ITEM 90</t>
  </si>
  <si>
    <t>ITEM 91</t>
  </si>
  <si>
    <t>ITEM 92</t>
  </si>
  <si>
    <t>ITEM 93</t>
  </si>
  <si>
    <t>ITEM 94</t>
  </si>
  <si>
    <t>ITEM 95</t>
  </si>
  <si>
    <t>ITEM 96</t>
  </si>
  <si>
    <t>ITEM 97</t>
  </si>
  <si>
    <t>ITEM 98</t>
  </si>
  <si>
    <t>ITEM 99</t>
  </si>
  <si>
    <t>ITEM 100</t>
  </si>
  <si>
    <t>RESULTADO DA ESTIMATIVA</t>
  </si>
  <si>
    <t>Item</t>
  </si>
  <si>
    <t>Serviço</t>
  </si>
  <si>
    <t>Descrição</t>
  </si>
  <si>
    <t>Unidade de Fornecimento</t>
  </si>
  <si>
    <t>Quantidade</t>
  </si>
  <si>
    <t>Valor Unitário</t>
  </si>
  <si>
    <t>Valor Total do Serviço</t>
  </si>
  <si>
    <t>Valor Total do Item</t>
  </si>
  <si>
    <t>VALOR TOTAL ESTIMADO</t>
  </si>
  <si>
    <t>MENORES PREÇOS OFERTADOS</t>
  </si>
  <si>
    <t>Valor Total</t>
  </si>
  <si>
    <t>Fornec.</t>
  </si>
  <si>
    <t>VALOR TOTAL - MENORES PREÇOS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</si>
</sst>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_-&quot;R$ &quot;* #,##0.00_-;&quot;-R$ &quot;* #,##0.00_-;_-&quot;R$ &quot;* \-??_-;_-@_-"/>
    <numFmt numFmtId="166" formatCode="_-* #,##0.00_-;\-* #,##0.00_-;_-* \-??_-;_-@_-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EEECE1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EEECE1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2">
    <xf numFmtId="0" fontId="0" fillId="0" borderId="0"/>
    <xf numFmtId="166" fontId="18" fillId="0" borderId="0" applyBorder="0" applyProtection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4">
    <xf numFmtId="0" fontId="0" fillId="0" borderId="0" xfId="0"/>
    <xf numFmtId="0" fontId="11" fillId="9" borderId="2" xfId="0" applyFont="1" applyFill="1" applyBorder="1" applyAlignment="1">
      <alignment horizontal="center" wrapText="1"/>
    </xf>
    <xf numFmtId="165" fontId="10" fillId="10" borderId="2" xfId="2" applyFont="1" applyFill="1" applyBorder="1" applyAlignment="1" applyProtection="1">
      <alignment horizontal="center" vertical="center" wrapText="1"/>
    </xf>
    <xf numFmtId="165" fontId="10" fillId="11" borderId="2" xfId="2" applyFont="1" applyFill="1" applyBorder="1" applyAlignment="1" applyProtection="1">
      <alignment horizontal="center" vertical="center" wrapText="1"/>
    </xf>
    <xf numFmtId="0" fontId="11" fillId="9" borderId="5" xfId="0" applyFont="1" applyFill="1" applyBorder="1" applyAlignment="1">
      <alignment horizont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5" fontId="10" fillId="11" borderId="2" xfId="2" applyFont="1" applyFill="1" applyBorder="1" applyAlignment="1" applyProtection="1">
      <alignment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2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shrinkToFit="1"/>
    </xf>
    <xf numFmtId="0" fontId="10" fillId="0" borderId="0" xfId="0" applyFont="1" applyAlignment="1">
      <alignment horizontal="center" wrapText="1"/>
    </xf>
    <xf numFmtId="166" fontId="10" fillId="0" borderId="0" xfId="1" applyFont="1" applyBorder="1" applyAlignment="1" applyProtection="1">
      <alignment wrapText="1"/>
    </xf>
    <xf numFmtId="166" fontId="12" fillId="10" borderId="2" xfId="1" applyFont="1" applyFill="1" applyBorder="1" applyAlignment="1" applyProtection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2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Moeda" xfId="2" builtinId="4"/>
    <cellStyle name="Neutral 1" xfId="14"/>
    <cellStyle name="Normal" xfId="0" builtinId="0"/>
    <cellStyle name="Note 1" xfId="15"/>
    <cellStyle name="Resultado" xfId="16"/>
    <cellStyle name="Resultado2" xfId="17"/>
    <cellStyle name="Status 1" xfId="18"/>
    <cellStyle name="Text 1" xfId="19"/>
    <cellStyle name="Título1" xfId="20"/>
    <cellStyle name="Vírgula" xfId="1" builtinId="3"/>
    <cellStyle name="Warning 1" xfId="2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EEECE1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9C3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f>(18*33000)+(6*56100)</f>
        <v>930600</v>
      </c>
      <c r="E3" s="9">
        <f>IF(C20&lt;=25%,D20,MIN(E20:F20))</f>
        <v>0.03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7.0000000000000007E-2</v>
      </c>
      <c r="I5" s="22">
        <f t="shared" si="0"/>
        <v>7.0000000000000007E-2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0.04</v>
      </c>
      <c r="I6" s="22">
        <f t="shared" si="0"/>
        <v>0.04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0.12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5.2512871438026201E-2</v>
      </c>
      <c r="B20" s="33">
        <f>COUNT(H3:H17)</f>
        <v>6</v>
      </c>
      <c r="C20" s="34">
        <f>IF(B20&lt;2,"N/A",(A20/D20))</f>
        <v>0.87521452396710342</v>
      </c>
      <c r="D20" s="35">
        <f>ROUND(AVERAGE(H3:H17),2)</f>
        <v>0.06</v>
      </c>
      <c r="E20" s="36">
        <f>IFERROR(ROUND(IF(B20&lt;2,"N/A",(IF(C20&lt;=25%,"N/A",AVERAGE(I3:I17)))),2),"N/A")</f>
        <v>0.03</v>
      </c>
      <c r="F20" s="36">
        <f>ROUND(MEDIAN(H3:H17),2)</f>
        <v>0.06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0.03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27918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47</v>
      </c>
      <c r="D3" s="10">
        <v>1</v>
      </c>
      <c r="E3" s="9">
        <f>IF(C20&lt;=25%,D20,MIN(E20:F20))</f>
        <v>0</v>
      </c>
      <c r="F3" s="9">
        <f>MIN(H3:H17)</f>
        <v>0</v>
      </c>
      <c r="G3" s="20" t="s">
        <v>12</v>
      </c>
      <c r="H3" s="21">
        <v>0</v>
      </c>
      <c r="I3" s="22" t="e">
        <f t="shared" ref="I3:I17" si="0">IF(H3="","",(IF($C$20&lt;25%,"N/A",IF(H3&lt;=($D$20+$A$20),H3,"Descartado"))))</f>
        <v>#VALUE!</v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1</v>
      </c>
      <c r="C20" s="34" t="str">
        <f>IF(B20&lt;2,"N/A",(A20/D20))</f>
        <v>N/A</v>
      </c>
      <c r="D20" s="35">
        <f>ROUND(AVERAGE(H3:H17),2)</f>
        <v>0</v>
      </c>
      <c r="E20" s="36" t="str">
        <f>IFERROR(ROUND(IF(B20&lt;2,"N/A",(IF(C20&lt;=25%,"N/A",AVERAGE(I3:I17)))),2),"N/A")</f>
        <v>N/A</v>
      </c>
      <c r="F20" s="36">
        <f>ROUND(MEDIAN(H3:H17),2)</f>
        <v>0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f>(18*10000)+(6*20000)</f>
        <v>300000</v>
      </c>
      <c r="E3" s="9">
        <f>IF(C20&lt;=25%,D20,MIN(E20:F20))</f>
        <v>0.03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7.0000000000000007E-2</v>
      </c>
      <c r="I5" s="22">
        <f t="shared" si="0"/>
        <v>7.0000000000000007E-2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0.04</v>
      </c>
      <c r="I6" s="22">
        <f t="shared" si="0"/>
        <v>0.04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0.12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5.2512871438026201E-2</v>
      </c>
      <c r="B20" s="33">
        <f>COUNT(H3:H17)</f>
        <v>6</v>
      </c>
      <c r="C20" s="34">
        <f>IF(B20&lt;2,"N/A",(A20/D20))</f>
        <v>0.87521452396710342</v>
      </c>
      <c r="D20" s="35">
        <f>ROUND(AVERAGE(H3:H17),2)</f>
        <v>0.06</v>
      </c>
      <c r="E20" s="36">
        <f>IFERROR(ROUND(IF(B20&lt;2,"N/A",(IF(C20&lt;=25%,"N/A",AVERAGE(I3:I17)))),2),"N/A")</f>
        <v>0.03</v>
      </c>
      <c r="F20" s="36">
        <f>ROUND(MEDIAN(H3:H17),2)</f>
        <v>0.06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0.03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9000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34</v>
      </c>
      <c r="C3" s="11" t="s">
        <v>11</v>
      </c>
      <c r="D3" s="10">
        <f>(18*2000)+(6*4000)</f>
        <v>60000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1.06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0.41</v>
      </c>
      <c r="I5" s="22">
        <f t="shared" si="0"/>
        <v>0.41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1.06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0.53032499658228438</v>
      </c>
      <c r="B20" s="33">
        <f>COUNT(H3:H17)</f>
        <v>5</v>
      </c>
      <c r="C20" s="34">
        <f>IF(B20&lt;2,"N/A",(A20/D20))</f>
        <v>1.0398529344750673</v>
      </c>
      <c r="D20" s="35">
        <f>ROUND(AVERAGE(H3:H17),2)</f>
        <v>0.51</v>
      </c>
      <c r="E20" s="36">
        <f>IFERROR(ROUND(IF(B20&lt;2,"N/A",(IF(C20&lt;=25%,"N/A",AVERAGE(I3:I17)))),2),"N/A")</f>
        <v>0.14000000000000001</v>
      </c>
      <c r="F20" s="36">
        <f>ROUND(MEDIAN(H3:H17),2)</f>
        <v>0.41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8400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35</v>
      </c>
      <c r="C3" s="11" t="s">
        <v>11</v>
      </c>
      <c r="D3" s="10">
        <f>(18*2000)+(6*4000)</f>
        <v>60000</v>
      </c>
      <c r="E3" s="9">
        <f>IF(C20&lt;=25%,D20,MIN(E20:F20))</f>
        <v>0.06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>
        <f t="shared" si="0"/>
        <v>0.12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 t="str">
        <f t="shared" si="0"/>
        <v>Descartado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0.12</v>
      </c>
      <c r="I6" s="22">
        <f t="shared" si="0"/>
        <v>0.12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0.10920074175572252</v>
      </c>
      <c r="B20" s="33">
        <f>COUNT(H3:H17)</f>
        <v>5</v>
      </c>
      <c r="C20" s="34">
        <f>IF(B20&lt;2,"N/A",(A20/D20))</f>
        <v>1.0920074175572252</v>
      </c>
      <c r="D20" s="35">
        <f>ROUND(AVERAGE(H3:H17),2)</f>
        <v>0.1</v>
      </c>
      <c r="E20" s="36">
        <f>IFERROR(ROUND(IF(B20&lt;2,"N/A",(IF(C20&lt;=25%,"N/A",AVERAGE(I3:I17)))),2),"N/A")</f>
        <v>0.06</v>
      </c>
      <c r="F20" s="36">
        <f>ROUND(MEDIAN(H3:H17),2)</f>
        <v>0.12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3600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36</v>
      </c>
      <c r="C3" s="11" t="s">
        <v>11</v>
      </c>
      <c r="D3" s="10">
        <f>(18*2000)+(6*4000)</f>
        <v>60000</v>
      </c>
      <c r="E3" s="9">
        <f>IF(C20&lt;=25%,D20,MIN(E20:F20))</f>
        <v>0.09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>
        <f t="shared" si="0"/>
        <v>0.27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0.76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0.38083067365956746</v>
      </c>
      <c r="B20" s="33">
        <f>COUNT(H3:H17)</f>
        <v>5</v>
      </c>
      <c r="C20" s="34">
        <f>IF(B20&lt;2,"N/A",(A20/D20))</f>
        <v>1.0578629823876875</v>
      </c>
      <c r="D20" s="35">
        <f>ROUND(AVERAGE(H3:H17),2)</f>
        <v>0.36</v>
      </c>
      <c r="E20" s="36">
        <f>IFERROR(ROUND(IF(B20&lt;2,"N/A",(IF(C20&lt;=25%,"N/A",AVERAGE(I3:I17)))),2),"N/A")</f>
        <v>0.09</v>
      </c>
      <c r="F20" s="36">
        <f>ROUND(MEDIAN(H3:H17),2)</f>
        <v>0.27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0.09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5400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37</v>
      </c>
      <c r="C3" s="11" t="s">
        <v>11</v>
      </c>
      <c r="D3" s="10">
        <f>(18*2000)+(6*4000)</f>
        <v>60000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0.49</v>
      </c>
      <c r="I5" s="22">
        <f t="shared" si="0"/>
        <v>0.49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0.76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0.36820212067106106</v>
      </c>
      <c r="B20" s="33">
        <f>COUNT(H3:H17)</f>
        <v>6</v>
      </c>
      <c r="C20" s="34">
        <f>IF(B20&lt;2,"N/A",(A20/D20))</f>
        <v>1.0520060590601745</v>
      </c>
      <c r="D20" s="35">
        <f>ROUND(AVERAGE(H3:H17),2)</f>
        <v>0.35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8400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38</v>
      </c>
      <c r="C3" s="11" t="s">
        <v>11</v>
      </c>
      <c r="D3" s="10">
        <f>(18*1000)+(6*2000)</f>
        <v>30000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3.65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0.5</v>
      </c>
      <c r="I5" s="22">
        <f t="shared" si="0"/>
        <v>0.5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3.63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1.8156222996537581</v>
      </c>
      <c r="B20" s="33">
        <f>COUNT(H3:H17)</f>
        <v>6</v>
      </c>
      <c r="C20" s="34">
        <f>IF(B20&lt;2,"N/A",(A20/D20))</f>
        <v>1.385971221109739</v>
      </c>
      <c r="D20" s="35">
        <f>ROUND(AVERAGE(H3:H17),2)</f>
        <v>1.31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4200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39</v>
      </c>
      <c r="C3" s="11" t="s">
        <v>40</v>
      </c>
      <c r="D3" s="10">
        <v>24</v>
      </c>
      <c r="E3" s="9">
        <f>IF(C20&lt;=25%,D20,MIN(E20:F20))</f>
        <v>2238.9299999999998</v>
      </c>
      <c r="F3" s="9">
        <f>MIN(H3:H17)</f>
        <v>305.89</v>
      </c>
      <c r="G3" s="20" t="s">
        <v>12</v>
      </c>
      <c r="H3" s="21">
        <v>4058.64</v>
      </c>
      <c r="I3" s="22">
        <f t="shared" ref="I3:I17" si="0">IF(H3="","",(IF($C$20&lt;25%,"N/A",IF(H3&lt;=($D$20+$A$20),H3,"Descartado"))))</f>
        <v>4058.64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3673.9</v>
      </c>
      <c r="I4" s="22">
        <f t="shared" si="0"/>
        <v>3673.9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917.27</v>
      </c>
      <c r="I5" s="22">
        <f t="shared" si="0"/>
        <v>917.27</v>
      </c>
    </row>
    <row r="6" spans="1:9">
      <c r="A6" s="13"/>
      <c r="B6" s="12"/>
      <c r="C6" s="11"/>
      <c r="D6" s="10"/>
      <c r="E6" s="9"/>
      <c r="F6" s="9"/>
      <c r="G6" s="20" t="s">
        <v>17</v>
      </c>
      <c r="H6" s="21">
        <v>305.89</v>
      </c>
      <c r="I6" s="22">
        <f t="shared" si="0"/>
        <v>305.89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1902.096403278937</v>
      </c>
      <c r="B20" s="33">
        <f>COUNT(H3:H17)</f>
        <v>4</v>
      </c>
      <c r="C20" s="34">
        <f>IF(B20&lt;2,"N/A",(A20/D20))</f>
        <v>0.84955599472915055</v>
      </c>
      <c r="D20" s="35">
        <f>ROUND(AVERAGE(H3:H17),2)</f>
        <v>2238.9299999999998</v>
      </c>
      <c r="E20" s="36">
        <f>IFERROR(ROUND(IF(B20&lt;2,"N/A",(IF(C20&lt;=25%,"N/A",AVERAGE(I3:I17)))),2),"N/A")</f>
        <v>2238.9299999999998</v>
      </c>
      <c r="F20" s="36">
        <f>ROUND(MEDIAN(H3:H17),2)</f>
        <v>2295.59</v>
      </c>
      <c r="G20" s="37" t="str">
        <f>INDEX(G3:G17,MATCH(H20,H3:H17,0))</f>
        <v>TELEFONICA BRASIL S/A</v>
      </c>
      <c r="H20" s="38">
        <f>MIN(H3:H17)</f>
        <v>305.89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2238.9299999999998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53734.319999999992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40</v>
      </c>
      <c r="D3" s="10">
        <v>24</v>
      </c>
      <c r="E3" s="9">
        <f>IF(C20&lt;=25%,D20,MIN(E20:F20))</f>
        <v>90.91</v>
      </c>
      <c r="F3" s="9">
        <f>MIN(H3:H17)</f>
        <v>0</v>
      </c>
      <c r="G3" s="20" t="s">
        <v>12</v>
      </c>
      <c r="H3" s="21">
        <v>0</v>
      </c>
      <c r="I3" s="22">
        <f t="shared" ref="I3:I17" si="0">IF(H3="","",(IF($C$20&lt;25%,"N/A",IF(H3&lt;=($D$20+$A$20),H3,"Descartado"))))</f>
        <v>0</v>
      </c>
    </row>
    <row r="4" spans="1:9">
      <c r="A4" s="13"/>
      <c r="B4" s="12"/>
      <c r="C4" s="11"/>
      <c r="D4" s="10"/>
      <c r="E4" s="9"/>
      <c r="F4" s="9"/>
      <c r="G4" s="20" t="s">
        <v>42</v>
      </c>
      <c r="H4" s="21">
        <v>174.21</v>
      </c>
      <c r="I4" s="22">
        <f t="shared" si="0"/>
        <v>174.21</v>
      </c>
    </row>
    <row r="5" spans="1:9">
      <c r="A5" s="13"/>
      <c r="B5" s="12"/>
      <c r="C5" s="11"/>
      <c r="D5" s="10"/>
      <c r="E5" s="9"/>
      <c r="F5" s="9"/>
      <c r="G5" s="20" t="s">
        <v>43</v>
      </c>
      <c r="H5" s="21">
        <v>106.73</v>
      </c>
      <c r="I5" s="22">
        <f t="shared" si="0"/>
        <v>106.73</v>
      </c>
    </row>
    <row r="6" spans="1:9">
      <c r="A6" s="13"/>
      <c r="B6" s="12"/>
      <c r="C6" s="11"/>
      <c r="D6" s="10"/>
      <c r="E6" s="9"/>
      <c r="F6" s="9"/>
      <c r="G6" s="20" t="s">
        <v>44</v>
      </c>
      <c r="H6" s="21">
        <v>173.61</v>
      </c>
      <c r="I6" s="22">
        <f t="shared" si="0"/>
        <v>173.61</v>
      </c>
    </row>
    <row r="7" spans="1:9">
      <c r="A7" s="13"/>
      <c r="B7" s="12"/>
      <c r="C7" s="11"/>
      <c r="D7" s="10"/>
      <c r="E7" s="9"/>
      <c r="F7" s="9"/>
      <c r="G7" s="20" t="s">
        <v>45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87.403790561405287</v>
      </c>
      <c r="B20" s="33">
        <f>COUNT(H3:H17)</f>
        <v>5</v>
      </c>
      <c r="C20" s="34">
        <f>IF(B20&lt;2,"N/A",(A20/D20))</f>
        <v>0.96143208185463969</v>
      </c>
      <c r="D20" s="35">
        <f>ROUND(AVERAGE(H3:H17),2)</f>
        <v>90.91</v>
      </c>
      <c r="E20" s="36">
        <f>IFERROR(ROUND(IF(B20&lt;2,"N/A",(IF(C20&lt;=25%,"N/A",AVERAGE(I3:I17)))),2),"N/A")</f>
        <v>90.91</v>
      </c>
      <c r="F20" s="36">
        <f>ROUND(MEDIAN(H3:H17),2)</f>
        <v>106.73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90.91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2181.84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46</v>
      </c>
      <c r="C3" s="11" t="s">
        <v>47</v>
      </c>
      <c r="D3" s="10">
        <v>1</v>
      </c>
      <c r="E3" s="9">
        <f>IF(C20&lt;=25%,D20,MIN(E20:F20))</f>
        <v>1498.76</v>
      </c>
      <c r="F3" s="9">
        <f>MIN(H3:H17)</f>
        <v>1E-4</v>
      </c>
      <c r="G3" s="20" t="s">
        <v>12</v>
      </c>
      <c r="H3" s="21">
        <v>2029.32</v>
      </c>
      <c r="I3" s="22">
        <f t="shared" ref="I3:I17" si="0">IF(H3="","",(IF($C$20&lt;25%,"N/A",IF(H3&lt;=($D$20+$A$20),H3,"Descartado"))))</f>
        <v>2029.32</v>
      </c>
    </row>
    <row r="4" spans="1:9">
      <c r="A4" s="13"/>
      <c r="B4" s="12"/>
      <c r="C4" s="11"/>
      <c r="D4" s="10"/>
      <c r="E4" s="9"/>
      <c r="F4" s="9"/>
      <c r="G4" s="20" t="s">
        <v>14</v>
      </c>
      <c r="H4" s="21">
        <v>2466.9499999999998</v>
      </c>
      <c r="I4" s="22">
        <f t="shared" si="0"/>
        <v>2466.9499999999998</v>
      </c>
    </row>
    <row r="5" spans="1:9">
      <c r="A5" s="13"/>
      <c r="B5" s="12"/>
      <c r="C5" s="11"/>
      <c r="D5" s="10"/>
      <c r="E5" s="9"/>
      <c r="F5" s="9"/>
      <c r="G5" s="20" t="s">
        <v>17</v>
      </c>
      <c r="H5" s="21">
        <v>1E-4</v>
      </c>
      <c r="I5" s="22">
        <f t="shared" si="0"/>
        <v>1E-4</v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1316.2763819797381</v>
      </c>
      <c r="B20" s="33">
        <f>COUNT(H3:H17)</f>
        <v>3</v>
      </c>
      <c r="C20" s="34">
        <f>IF(B20&lt;2,"N/A",(A20/D20))</f>
        <v>0.87824360269805579</v>
      </c>
      <c r="D20" s="35">
        <f>ROUND(AVERAGE(H3:H17),2)</f>
        <v>1498.76</v>
      </c>
      <c r="E20" s="36">
        <f>IFERROR(ROUND(IF(B20&lt;2,"N/A",(IF(C20&lt;=25%,"N/A",AVERAGE(I3:I17)))),2),"N/A")</f>
        <v>1498.76</v>
      </c>
      <c r="F20" s="36">
        <f>ROUND(MEDIAN(H3:H17),2)</f>
        <v>2029.32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1498.76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1498.76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34</v>
      </c>
      <c r="C3" s="11" t="s">
        <v>11</v>
      </c>
      <c r="D3" s="10">
        <f>(18*5000)+(6*8500)</f>
        <v>141000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1.06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0.41</v>
      </c>
      <c r="I5" s="22">
        <f t="shared" si="0"/>
        <v>0.41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1.06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0.53032499658228438</v>
      </c>
      <c r="B20" s="33">
        <f>COUNT(H3:H17)</f>
        <v>5</v>
      </c>
      <c r="C20" s="34">
        <f>IF(B20&lt;2,"N/A",(A20/D20))</f>
        <v>1.0398529344750673</v>
      </c>
      <c r="D20" s="35">
        <f>ROUND(AVERAGE(H3:H17),2)</f>
        <v>0.51</v>
      </c>
      <c r="E20" s="36">
        <f>IFERROR(ROUND(IF(B20&lt;2,"N/A",(IF(C20&lt;=25%,"N/A",AVERAGE(I3:I17)))),2),"N/A")</f>
        <v>0.14000000000000001</v>
      </c>
      <c r="F20" s="36">
        <f>ROUND(MEDIAN(H3:H17),2)</f>
        <v>0.41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19740.000000000004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47</v>
      </c>
      <c r="D3" s="10">
        <v>1</v>
      </c>
      <c r="E3" s="9">
        <f>IF(C20&lt;=25%,D20,MIN(E20:F20))</f>
        <v>0</v>
      </c>
      <c r="F3" s="9">
        <f>MIN(H3:H17)</f>
        <v>0</v>
      </c>
      <c r="G3" s="20" t="s">
        <v>12</v>
      </c>
      <c r="H3" s="21">
        <v>0</v>
      </c>
      <c r="I3" s="22" t="e">
        <f t="shared" ref="I3:I17" si="0">IF(H3="","",(IF($C$20&lt;25%,"N/A",IF(H3&lt;=($D$20+$A$20),H3,"Descartado"))))</f>
        <v>#VALUE!</v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1</v>
      </c>
      <c r="C20" s="34" t="str">
        <f>IF(B20&lt;2,"N/A",(A20/D20))</f>
        <v>N/A</v>
      </c>
      <c r="D20" s="35">
        <f>ROUND(AVERAGE(H3:H17),2)</f>
        <v>0</v>
      </c>
      <c r="E20" s="36" t="str">
        <f>IFERROR(ROUND(IF(B20&lt;2,"N/A",(IF(C20&lt;=25%,"N/A",AVERAGE(I3:I17)))),2),"N/A")</f>
        <v>N/A</v>
      </c>
      <c r="F20" s="36">
        <f>ROUND(MEDIAN(H3:H17),2)</f>
        <v>0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f>(18*22000)+(6*44000)</f>
        <v>660000</v>
      </c>
      <c r="E3" s="9">
        <f>IF(C20&lt;=25%,D20,MIN(E20:F20))</f>
        <v>0.03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7.0000000000000007E-2</v>
      </c>
      <c r="I5" s="22">
        <f t="shared" si="0"/>
        <v>7.0000000000000007E-2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0.04</v>
      </c>
      <c r="I6" s="22">
        <f t="shared" si="0"/>
        <v>0.04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0.12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5.2512871438026201E-2</v>
      </c>
      <c r="B20" s="33">
        <f>COUNT(H3:H17)</f>
        <v>6</v>
      </c>
      <c r="C20" s="34">
        <f>IF(B20&lt;2,"N/A",(A20/D20))</f>
        <v>0.87521452396710342</v>
      </c>
      <c r="D20" s="35">
        <f>ROUND(AVERAGE(H3:H17),2)</f>
        <v>0.06</v>
      </c>
      <c r="E20" s="36">
        <f>IFERROR(ROUND(IF(B20&lt;2,"N/A",(IF(C20&lt;=25%,"N/A",AVERAGE(I3:I17)))),2),"N/A")</f>
        <v>0.03</v>
      </c>
      <c r="F20" s="36">
        <f>ROUND(MEDIAN(H3:H17),2)</f>
        <v>0.06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0.03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19800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34</v>
      </c>
      <c r="C3" s="11" t="s">
        <v>11</v>
      </c>
      <c r="D3" s="10">
        <f>(18*4500)+(6*9000)</f>
        <v>135000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1.06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0.41</v>
      </c>
      <c r="I5" s="22">
        <f t="shared" si="0"/>
        <v>0.41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1.06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0.53032499658228438</v>
      </c>
      <c r="B20" s="33">
        <f>COUNT(H3:H17)</f>
        <v>5</v>
      </c>
      <c r="C20" s="34">
        <f>IF(B20&lt;2,"N/A",(A20/D20))</f>
        <v>1.0398529344750673</v>
      </c>
      <c r="D20" s="35">
        <f>ROUND(AVERAGE(H3:H17),2)</f>
        <v>0.51</v>
      </c>
      <c r="E20" s="36">
        <f>IFERROR(ROUND(IF(B20&lt;2,"N/A",(IF(C20&lt;=25%,"N/A",AVERAGE(I3:I17)))),2),"N/A")</f>
        <v>0.14000000000000001</v>
      </c>
      <c r="F20" s="36">
        <f>ROUND(MEDIAN(H3:H17),2)</f>
        <v>0.41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18900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35</v>
      </c>
      <c r="C3" s="11" t="s">
        <v>11</v>
      </c>
      <c r="D3" s="10">
        <f>(18*4500)+(6*9000)</f>
        <v>135000</v>
      </c>
      <c r="E3" s="9">
        <f>IF(C20&lt;=25%,D20,MIN(E20:F20))</f>
        <v>0.06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>
        <f t="shared" si="0"/>
        <v>0.12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 t="str">
        <f t="shared" si="0"/>
        <v>Descartado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0.12</v>
      </c>
      <c r="I6" s="22">
        <f t="shared" si="0"/>
        <v>0.12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0.10920074175572252</v>
      </c>
      <c r="B20" s="33">
        <f>COUNT(H3:H17)</f>
        <v>5</v>
      </c>
      <c r="C20" s="34">
        <f>IF(B20&lt;2,"N/A",(A20/D20))</f>
        <v>1.0920074175572252</v>
      </c>
      <c r="D20" s="35">
        <f>ROUND(AVERAGE(H3:H17),2)</f>
        <v>0.1</v>
      </c>
      <c r="E20" s="36">
        <f>IFERROR(ROUND(IF(B20&lt;2,"N/A",(IF(C20&lt;=25%,"N/A",AVERAGE(I3:I17)))),2),"N/A")</f>
        <v>0.06</v>
      </c>
      <c r="F20" s="36">
        <f>ROUND(MEDIAN(H3:H17),2)</f>
        <v>0.12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8100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36</v>
      </c>
      <c r="C3" s="11" t="s">
        <v>11</v>
      </c>
      <c r="D3" s="10">
        <f>(18*4500)+(6*9000)</f>
        <v>135000</v>
      </c>
      <c r="E3" s="9">
        <f>IF(C20&lt;=25%,D20,MIN(E20:F20))</f>
        <v>0.09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>
        <f t="shared" si="0"/>
        <v>0.27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0.76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0.38083067365956746</v>
      </c>
      <c r="B20" s="33">
        <f>COUNT(H3:H17)</f>
        <v>5</v>
      </c>
      <c r="C20" s="34">
        <f>IF(B20&lt;2,"N/A",(A20/D20))</f>
        <v>1.0578629823876875</v>
      </c>
      <c r="D20" s="35">
        <f>ROUND(AVERAGE(H3:H17),2)</f>
        <v>0.36</v>
      </c>
      <c r="E20" s="36">
        <f>IFERROR(ROUND(IF(B20&lt;2,"N/A",(IF(C20&lt;=25%,"N/A",AVERAGE(I3:I17)))),2),"N/A")</f>
        <v>0.09</v>
      </c>
      <c r="F20" s="36">
        <f>ROUND(MEDIAN(H3:H17),2)</f>
        <v>0.27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0.09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12150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37</v>
      </c>
      <c r="C3" s="11" t="s">
        <v>11</v>
      </c>
      <c r="D3" s="10">
        <f>(18*4500)+(6*9000)</f>
        <v>135000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0.49</v>
      </c>
      <c r="I5" s="22">
        <f t="shared" si="0"/>
        <v>0.49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0.76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0.36820212067106106</v>
      </c>
      <c r="B20" s="33">
        <f>COUNT(H3:H17)</f>
        <v>6</v>
      </c>
      <c r="C20" s="34">
        <f>IF(B20&lt;2,"N/A",(A20/D20))</f>
        <v>1.0520060590601745</v>
      </c>
      <c r="D20" s="35">
        <f>ROUND(AVERAGE(H3:H17),2)</f>
        <v>0.35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18900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38</v>
      </c>
      <c r="C3" s="11" t="s">
        <v>11</v>
      </c>
      <c r="D3" s="10">
        <f>(18*2500)+(6*5000)</f>
        <v>75000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3.65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0.5</v>
      </c>
      <c r="I5" s="22">
        <f t="shared" si="0"/>
        <v>0.5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3.63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1.8156222996537581</v>
      </c>
      <c r="B20" s="33">
        <f>COUNT(H3:H17)</f>
        <v>6</v>
      </c>
      <c r="C20" s="34">
        <f>IF(B20&lt;2,"N/A",(A20/D20))</f>
        <v>1.385971221109739</v>
      </c>
      <c r="D20" s="35">
        <f>ROUND(AVERAGE(H3:H17),2)</f>
        <v>1.31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10500.000000000002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39</v>
      </c>
      <c r="C3" s="11" t="s">
        <v>40</v>
      </c>
      <c r="D3" s="10">
        <v>24</v>
      </c>
      <c r="E3" s="9">
        <f>IF(C20&lt;=25%,D20,MIN(E20:F20))</f>
        <v>1632.35</v>
      </c>
      <c r="F3" s="9">
        <f>MIN(H3:H17)</f>
        <v>305.89</v>
      </c>
      <c r="G3" s="20" t="s">
        <v>12</v>
      </c>
      <c r="H3" s="21">
        <v>6087.96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3673.9</v>
      </c>
      <c r="I4" s="22">
        <f t="shared" si="0"/>
        <v>3673.9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917.27</v>
      </c>
      <c r="I5" s="22">
        <f t="shared" si="0"/>
        <v>917.27</v>
      </c>
    </row>
    <row r="6" spans="1:9">
      <c r="A6" s="13"/>
      <c r="B6" s="12"/>
      <c r="C6" s="11"/>
      <c r="D6" s="10"/>
      <c r="E6" s="9"/>
      <c r="F6" s="9"/>
      <c r="G6" s="20" t="s">
        <v>17</v>
      </c>
      <c r="H6" s="21">
        <v>305.89</v>
      </c>
      <c r="I6" s="22">
        <f t="shared" si="0"/>
        <v>305.89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2666.3386266876655</v>
      </c>
      <c r="B20" s="33">
        <f>COUNT(H3:H17)</f>
        <v>4</v>
      </c>
      <c r="C20" s="34">
        <f>IF(B20&lt;2,"N/A",(A20/D20))</f>
        <v>0.97089810385311848</v>
      </c>
      <c r="D20" s="35">
        <f>ROUND(AVERAGE(H3:H17),2)</f>
        <v>2746.26</v>
      </c>
      <c r="E20" s="36">
        <f>IFERROR(ROUND(IF(B20&lt;2,"N/A",(IF(C20&lt;=25%,"N/A",AVERAGE(I3:I17)))),2),"N/A")</f>
        <v>1632.35</v>
      </c>
      <c r="F20" s="36">
        <f>ROUND(MEDIAN(H3:H17),2)</f>
        <v>2295.59</v>
      </c>
      <c r="G20" s="37" t="str">
        <f>INDEX(G3:G17,MATCH(H20,H3:H17,0))</f>
        <v>TELEFONICA BRASIL S/A</v>
      </c>
      <c r="H20" s="38">
        <f>MIN(H3:H17)</f>
        <v>305.89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1632.35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39176.399999999994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40</v>
      </c>
      <c r="D3" s="10">
        <v>24</v>
      </c>
      <c r="E3" s="9">
        <f>IF(C20&lt;=25%,D20,MIN(E20:F20))</f>
        <v>90.91</v>
      </c>
      <c r="F3" s="9">
        <f>MIN(H3:H17)</f>
        <v>0</v>
      </c>
      <c r="G3" s="20" t="s">
        <v>12</v>
      </c>
      <c r="H3" s="21">
        <v>0</v>
      </c>
      <c r="I3" s="22">
        <f t="shared" ref="I3:I17" si="0">IF(H3="","",(IF($C$20&lt;25%,"N/A",IF(H3&lt;=($D$20+$A$20),H3,"Descartado"))))</f>
        <v>0</v>
      </c>
    </row>
    <row r="4" spans="1:9">
      <c r="A4" s="13"/>
      <c r="B4" s="12"/>
      <c r="C4" s="11"/>
      <c r="D4" s="10"/>
      <c r="E4" s="9"/>
      <c r="F4" s="9"/>
      <c r="G4" s="20" t="s">
        <v>42</v>
      </c>
      <c r="H4" s="21">
        <v>174.21</v>
      </c>
      <c r="I4" s="22">
        <f t="shared" si="0"/>
        <v>174.21</v>
      </c>
    </row>
    <row r="5" spans="1:9">
      <c r="A5" s="13"/>
      <c r="B5" s="12"/>
      <c r="C5" s="11"/>
      <c r="D5" s="10"/>
      <c r="E5" s="9"/>
      <c r="F5" s="9"/>
      <c r="G5" s="20" t="s">
        <v>43</v>
      </c>
      <c r="H5" s="21">
        <v>106.73</v>
      </c>
      <c r="I5" s="22">
        <f t="shared" si="0"/>
        <v>106.73</v>
      </c>
    </row>
    <row r="6" spans="1:9">
      <c r="A6" s="13"/>
      <c r="B6" s="12"/>
      <c r="C6" s="11"/>
      <c r="D6" s="10"/>
      <c r="E6" s="9"/>
      <c r="F6" s="9"/>
      <c r="G6" s="20" t="s">
        <v>44</v>
      </c>
      <c r="H6" s="21">
        <v>173.61</v>
      </c>
      <c r="I6" s="22">
        <f t="shared" si="0"/>
        <v>173.61</v>
      </c>
    </row>
    <row r="7" spans="1:9">
      <c r="A7" s="13"/>
      <c r="B7" s="12"/>
      <c r="C7" s="11"/>
      <c r="D7" s="10"/>
      <c r="E7" s="9"/>
      <c r="F7" s="9"/>
      <c r="G7" s="20" t="s">
        <v>45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87.403790561405287</v>
      </c>
      <c r="B20" s="33">
        <f>COUNT(H3:H17)</f>
        <v>5</v>
      </c>
      <c r="C20" s="34">
        <f>IF(B20&lt;2,"N/A",(A20/D20))</f>
        <v>0.96143208185463969</v>
      </c>
      <c r="D20" s="35">
        <f>ROUND(AVERAGE(H3:H17),2)</f>
        <v>90.91</v>
      </c>
      <c r="E20" s="36">
        <f>IFERROR(ROUND(IF(B20&lt;2,"N/A",(IF(C20&lt;=25%,"N/A",AVERAGE(I3:I17)))),2),"N/A")</f>
        <v>90.91</v>
      </c>
      <c r="F20" s="36">
        <f>ROUND(MEDIAN(H3:H17),2)</f>
        <v>106.73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90.91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2181.84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46</v>
      </c>
      <c r="C3" s="11" t="s">
        <v>47</v>
      </c>
      <c r="D3" s="10">
        <v>1</v>
      </c>
      <c r="E3" s="9">
        <f>IF(C20&lt;=25%,D20,MIN(E20:F20))</f>
        <v>1498.76</v>
      </c>
      <c r="F3" s="9">
        <f>MIN(H3:H17)</f>
        <v>1E-4</v>
      </c>
      <c r="G3" s="20" t="s">
        <v>12</v>
      </c>
      <c r="H3" s="21">
        <v>2029.32</v>
      </c>
      <c r="I3" s="22">
        <f t="shared" ref="I3:I17" si="0">IF(H3="","",(IF($C$20&lt;25%,"N/A",IF(H3&lt;=($D$20+$A$20),H3,"Descartado"))))</f>
        <v>2029.32</v>
      </c>
    </row>
    <row r="4" spans="1:9">
      <c r="A4" s="13"/>
      <c r="B4" s="12"/>
      <c r="C4" s="11"/>
      <c r="D4" s="10"/>
      <c r="E4" s="9"/>
      <c r="F4" s="9"/>
      <c r="G4" s="20" t="s">
        <v>14</v>
      </c>
      <c r="H4" s="21">
        <v>2466.9499999999998</v>
      </c>
      <c r="I4" s="22">
        <f t="shared" si="0"/>
        <v>2466.9499999999998</v>
      </c>
    </row>
    <row r="5" spans="1:9">
      <c r="A5" s="13"/>
      <c r="B5" s="12"/>
      <c r="C5" s="11"/>
      <c r="D5" s="10"/>
      <c r="E5" s="9"/>
      <c r="F5" s="9"/>
      <c r="G5" s="20" t="s">
        <v>17</v>
      </c>
      <c r="H5" s="21">
        <v>1E-4</v>
      </c>
      <c r="I5" s="22">
        <f t="shared" si="0"/>
        <v>1E-4</v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1316.2763819797381</v>
      </c>
      <c r="B20" s="33">
        <f>COUNT(H3:H17)</f>
        <v>3</v>
      </c>
      <c r="C20" s="34">
        <f>IF(B20&lt;2,"N/A",(A20/D20))</f>
        <v>0.87824360269805579</v>
      </c>
      <c r="D20" s="35">
        <f>ROUND(AVERAGE(H3:H17),2)</f>
        <v>1498.76</v>
      </c>
      <c r="E20" s="36">
        <f>IFERROR(ROUND(IF(B20&lt;2,"N/A",(IF(C20&lt;=25%,"N/A",AVERAGE(I3:I17)))),2),"N/A")</f>
        <v>1498.76</v>
      </c>
      <c r="F20" s="36">
        <f>ROUND(MEDIAN(H3:H17),2)</f>
        <v>2029.32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1498.76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1498.76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35</v>
      </c>
      <c r="C3" s="11" t="s">
        <v>11</v>
      </c>
      <c r="D3" s="10">
        <f>(18*5000)+(6*8500)</f>
        <v>141000</v>
      </c>
      <c r="E3" s="9">
        <f>IF(C20&lt;=25%,D20,MIN(E20:F20))</f>
        <v>0.06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0.12</v>
      </c>
      <c r="I4" s="22">
        <f t="shared" si="0"/>
        <v>0.12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 t="str">
        <f t="shared" si="0"/>
        <v>Descartado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0.12</v>
      </c>
      <c r="I6" s="22">
        <f t="shared" si="0"/>
        <v>0.12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0.10920074175572252</v>
      </c>
      <c r="B20" s="33">
        <f>COUNT(H3:H17)</f>
        <v>5</v>
      </c>
      <c r="C20" s="34">
        <f>IF(B20&lt;2,"N/A",(A20/D20))</f>
        <v>1.0920074175572252</v>
      </c>
      <c r="D20" s="35">
        <f>ROUND(AVERAGE(H3:H17),2)</f>
        <v>0.1</v>
      </c>
      <c r="E20" s="36">
        <f>IFERROR(ROUND(IF(B20&lt;2,"N/A",(IF(C20&lt;=25%,"N/A",AVERAGE(I3:I17)))),2),"N/A")</f>
        <v>0.06</v>
      </c>
      <c r="F20" s="36">
        <f>ROUND(MEDIAN(H3:H17),2)</f>
        <v>0.12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8460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49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47</v>
      </c>
      <c r="D3" s="10">
        <v>1</v>
      </c>
      <c r="E3" s="9">
        <f>IF(C20&lt;=25%,D20,MIN(E20:F20))</f>
        <v>0</v>
      </c>
      <c r="F3" s="9">
        <f>MIN(H3:H17)</f>
        <v>0</v>
      </c>
      <c r="G3" s="20" t="s">
        <v>12</v>
      </c>
      <c r="H3" s="21">
        <v>0</v>
      </c>
      <c r="I3" s="22" t="e">
        <f t="shared" ref="I3:I17" si="0">IF(H3="","",(IF($C$20&lt;25%,"N/A",IF(H3&lt;=($D$20+$A$20),H3,"Descartado"))))</f>
        <v>#VALUE!</v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1</v>
      </c>
      <c r="C20" s="34" t="str">
        <f>IF(B20&lt;2,"N/A",(A20/D20))</f>
        <v>N/A</v>
      </c>
      <c r="D20" s="35">
        <f>ROUND(AVERAGE(H3:H17),2)</f>
        <v>0</v>
      </c>
      <c r="E20" s="36" t="str">
        <f>IFERROR(ROUND(IF(B20&lt;2,"N/A",(IF(C20&lt;=25%,"N/A",AVERAGE(I3:I17)))),2),"N/A")</f>
        <v>N/A</v>
      </c>
      <c r="F20" s="36">
        <f>ROUND(MEDIAN(H3:H17),2)</f>
        <v>0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51</v>
      </c>
      <c r="C3" s="11" t="s">
        <v>11</v>
      </c>
      <c r="D3" s="10">
        <f>24*5000</f>
        <v>120000</v>
      </c>
      <c r="E3" s="9">
        <f>IF(C20&lt;=25%,D20,MIN(E20:F20))</f>
        <v>7.0000000000000007E-2</v>
      </c>
      <c r="F3" s="9">
        <f>MIN(H3:H17)</f>
        <v>5.7000000000000002E-3</v>
      </c>
      <c r="G3" s="20" t="s">
        <v>12</v>
      </c>
      <c r="H3" s="21">
        <v>0.51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52</v>
      </c>
      <c r="H4" s="21">
        <v>5.7000000000000002E-3</v>
      </c>
      <c r="I4" s="22">
        <f t="shared" si="0"/>
        <v>5.7000000000000002E-3</v>
      </c>
    </row>
    <row r="5" spans="1:9">
      <c r="A5" s="13"/>
      <c r="B5" s="12"/>
      <c r="C5" s="11"/>
      <c r="D5" s="10"/>
      <c r="E5" s="9"/>
      <c r="F5" s="9"/>
      <c r="G5" s="20" t="s">
        <v>53</v>
      </c>
      <c r="H5" s="21">
        <v>0.1</v>
      </c>
      <c r="I5" s="22">
        <f t="shared" si="0"/>
        <v>0.1</v>
      </c>
    </row>
    <row r="6" spans="1:9">
      <c r="A6" s="13"/>
      <c r="B6" s="12"/>
      <c r="C6" s="11"/>
      <c r="D6" s="10"/>
      <c r="E6" s="9"/>
      <c r="F6" s="9"/>
      <c r="G6" s="20" t="s">
        <v>13</v>
      </c>
      <c r="H6" s="21">
        <v>0.1</v>
      </c>
      <c r="I6" s="22">
        <f t="shared" si="0"/>
        <v>0.1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0.22514874157617079</v>
      </c>
      <c r="B20" s="33">
        <f>COUNT(H3:H17)</f>
        <v>4</v>
      </c>
      <c r="C20" s="34">
        <f>IF(B20&lt;2,"N/A",(A20/D20))</f>
        <v>1.2508263420898378</v>
      </c>
      <c r="D20" s="35">
        <f>ROUND(AVERAGE(H3:H17),2)</f>
        <v>0.18</v>
      </c>
      <c r="E20" s="36">
        <f>IFERROR(ROUND(IF(B20&lt;2,"N/A",(IF(C20&lt;=25%,"N/A",AVERAGE(I3:I17)))),2),"N/A")</f>
        <v>7.0000000000000007E-2</v>
      </c>
      <c r="F20" s="36">
        <f>ROUND(MEDIAN(H3:H17),2)</f>
        <v>0.1</v>
      </c>
      <c r="G20" s="37" t="str">
        <f>INDEX(G3:G17,MATCH(H20,H3:H17,0))</f>
        <v>ALGAR TELECOM S/A</v>
      </c>
      <c r="H20" s="38">
        <f>MIN(H3:H17)</f>
        <v>5.7000000000000002E-3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7.0000000000000007E-2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8400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54</v>
      </c>
      <c r="C3" s="11" t="s">
        <v>11</v>
      </c>
      <c r="D3" s="10">
        <f>24*10000</f>
        <v>240000</v>
      </c>
      <c r="E3" s="9">
        <f>IF(C20&lt;=25%,D20,MIN(E20:F20))</f>
        <v>0.1</v>
      </c>
      <c r="F3" s="9">
        <f>MIN(H3:H17)</f>
        <v>9.3200000000000005E-2</v>
      </c>
      <c r="G3" s="20" t="s">
        <v>12</v>
      </c>
      <c r="H3" s="21">
        <v>0.81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52</v>
      </c>
      <c r="H4" s="21">
        <v>9.3200000000000005E-2</v>
      </c>
      <c r="I4" s="22">
        <f t="shared" si="0"/>
        <v>9.3200000000000005E-2</v>
      </c>
    </row>
    <row r="5" spans="1:9">
      <c r="A5" s="13"/>
      <c r="B5" s="12"/>
      <c r="C5" s="11"/>
      <c r="D5" s="10"/>
      <c r="E5" s="9"/>
      <c r="F5" s="9"/>
      <c r="G5" s="20" t="s">
        <v>53</v>
      </c>
      <c r="H5" s="21">
        <v>0.11</v>
      </c>
      <c r="I5" s="22">
        <f t="shared" si="0"/>
        <v>0.11</v>
      </c>
    </row>
    <row r="6" spans="1:9">
      <c r="A6" s="13"/>
      <c r="B6" s="12"/>
      <c r="C6" s="11"/>
      <c r="D6" s="10"/>
      <c r="E6" s="9"/>
      <c r="F6" s="9"/>
      <c r="G6" s="20" t="s">
        <v>13</v>
      </c>
      <c r="H6" s="21">
        <v>0.11</v>
      </c>
      <c r="I6" s="22">
        <f t="shared" si="0"/>
        <v>0.11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0.35288887769381455</v>
      </c>
      <c r="B20" s="33">
        <f>COUNT(H3:H17)</f>
        <v>4</v>
      </c>
      <c r="C20" s="34">
        <f>IF(B20&lt;2,"N/A",(A20/D20))</f>
        <v>1.2603174203350518</v>
      </c>
      <c r="D20" s="35">
        <f>ROUND(AVERAGE(H3:H17),2)</f>
        <v>0.28000000000000003</v>
      </c>
      <c r="E20" s="36">
        <f>IFERROR(ROUND(IF(B20&lt;2,"N/A",(IF(C20&lt;=25%,"N/A",AVERAGE(I3:I17)))),2),"N/A")</f>
        <v>0.1</v>
      </c>
      <c r="F20" s="36">
        <f>ROUND(MEDIAN(H3:H17),2)</f>
        <v>0.11</v>
      </c>
      <c r="G20" s="37" t="str">
        <f>INDEX(G3:G17,MATCH(H20,H3:H17,0))</f>
        <v>ALGAR TELECOM S/A</v>
      </c>
      <c r="H20" s="38">
        <f>MIN(H3:H17)</f>
        <v>9.3200000000000005E-2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24000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55</v>
      </c>
      <c r="C3" s="11" t="s">
        <v>11</v>
      </c>
      <c r="D3" s="10">
        <f>24*2500</f>
        <v>60000</v>
      </c>
      <c r="E3" s="9">
        <f>IF(C20&lt;=25%,D20,MIN(E20:F20))</f>
        <v>0.09</v>
      </c>
      <c r="F3" s="9">
        <f>MIN(H3:H17)</f>
        <v>7.0000000000000007E-2</v>
      </c>
      <c r="G3" s="20" t="s">
        <v>12</v>
      </c>
      <c r="H3" s="21">
        <v>0.51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52</v>
      </c>
      <c r="H4" s="21">
        <v>7.0000000000000007E-2</v>
      </c>
      <c r="I4" s="22">
        <f t="shared" si="0"/>
        <v>7.0000000000000007E-2</v>
      </c>
    </row>
    <row r="5" spans="1:9">
      <c r="A5" s="13"/>
      <c r="B5" s="12"/>
      <c r="C5" s="11"/>
      <c r="D5" s="10"/>
      <c r="E5" s="9"/>
      <c r="F5" s="9"/>
      <c r="G5" s="20" t="s">
        <v>53</v>
      </c>
      <c r="H5" s="21">
        <v>0.1</v>
      </c>
      <c r="I5" s="22">
        <f t="shared" si="0"/>
        <v>0.1</v>
      </c>
    </row>
    <row r="6" spans="1:9">
      <c r="A6" s="13"/>
      <c r="B6" s="12"/>
      <c r="C6" s="11"/>
      <c r="D6" s="10"/>
      <c r="E6" s="9"/>
      <c r="F6" s="9"/>
      <c r="G6" s="20" t="s">
        <v>13</v>
      </c>
      <c r="H6" s="21">
        <v>0.1</v>
      </c>
      <c r="I6" s="22">
        <f t="shared" si="0"/>
        <v>0.1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0.2104756517984919</v>
      </c>
      <c r="B20" s="33">
        <f>COUNT(H3:H17)</f>
        <v>4</v>
      </c>
      <c r="C20" s="34">
        <f>IF(B20&lt;2,"N/A",(A20/D20))</f>
        <v>1.0523782589924595</v>
      </c>
      <c r="D20" s="35">
        <f>ROUND(AVERAGE(H3:H17),2)</f>
        <v>0.2</v>
      </c>
      <c r="E20" s="36">
        <f>IFERROR(ROUND(IF(B20&lt;2,"N/A",(IF(C20&lt;=25%,"N/A",AVERAGE(I3:I17)))),2),"N/A")</f>
        <v>0.09</v>
      </c>
      <c r="F20" s="36">
        <f>ROUND(MEDIAN(H3:H17),2)</f>
        <v>0.1</v>
      </c>
      <c r="G20" s="37" t="str">
        <f>INDEX(G3:G17,MATCH(H20,H3:H17,0))</f>
        <v>ALGAR TELECOM S/A</v>
      </c>
      <c r="H20" s="38">
        <f>MIN(H3:H17)</f>
        <v>7.0000000000000007E-2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0.09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5400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4" sqref="H4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56</v>
      </c>
      <c r="C3" s="11" t="s">
        <v>11</v>
      </c>
      <c r="D3" s="10">
        <f>24*5000</f>
        <v>120000</v>
      </c>
      <c r="E3" s="9">
        <f>IF(C20&lt;=25%,D20,MIN(E20:F20))</f>
        <v>0.1</v>
      </c>
      <c r="F3" s="9">
        <f>MIN(H3:H17)</f>
        <v>9.3200000000000005E-2</v>
      </c>
      <c r="G3" s="20" t="s">
        <v>12</v>
      </c>
      <c r="H3" s="21">
        <v>0.81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52</v>
      </c>
      <c r="H4" s="21">
        <v>9.3200000000000005E-2</v>
      </c>
      <c r="I4" s="22">
        <f t="shared" si="0"/>
        <v>9.3200000000000005E-2</v>
      </c>
    </row>
    <row r="5" spans="1:9">
      <c r="A5" s="13"/>
      <c r="B5" s="12"/>
      <c r="C5" s="11"/>
      <c r="D5" s="10"/>
      <c r="E5" s="9"/>
      <c r="F5" s="9"/>
      <c r="G5" s="20" t="s">
        <v>53</v>
      </c>
      <c r="H5" s="21">
        <v>0.11</v>
      </c>
      <c r="I5" s="22">
        <f t="shared" si="0"/>
        <v>0.11</v>
      </c>
    </row>
    <row r="6" spans="1:9">
      <c r="A6" s="13"/>
      <c r="B6" s="12"/>
      <c r="C6" s="11"/>
      <c r="D6" s="10"/>
      <c r="E6" s="9"/>
      <c r="F6" s="9"/>
      <c r="G6" s="20" t="s">
        <v>13</v>
      </c>
      <c r="H6" s="21">
        <v>0.11</v>
      </c>
      <c r="I6" s="22">
        <f t="shared" si="0"/>
        <v>0.11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0.35288887769381455</v>
      </c>
      <c r="B20" s="33">
        <f>COUNT(H3:H17)</f>
        <v>4</v>
      </c>
      <c r="C20" s="34">
        <f>IF(B20&lt;2,"N/A",(A20/D20))</f>
        <v>1.2603174203350518</v>
      </c>
      <c r="D20" s="35">
        <f>ROUND(AVERAGE(H3:H17),2)</f>
        <v>0.28000000000000003</v>
      </c>
      <c r="E20" s="36">
        <f>IFERROR(ROUND(IF(B20&lt;2,"N/A",(IF(C20&lt;=25%,"N/A",AVERAGE(I3:I17)))),2),"N/A")</f>
        <v>0.1</v>
      </c>
      <c r="F20" s="36">
        <f>ROUND(MEDIAN(H3:H17),2)</f>
        <v>0.11</v>
      </c>
      <c r="G20" s="37" t="str">
        <f>INDEX(G3:G17,MATCH(H20,H3:H17,0))</f>
        <v>ALGAR TELECOM S/A</v>
      </c>
      <c r="H20" s="38">
        <f>MIN(H3:H17)</f>
        <v>9.3200000000000005E-2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12000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57</v>
      </c>
      <c r="C3" s="11" t="s">
        <v>40</v>
      </c>
      <c r="D3" s="10">
        <v>24</v>
      </c>
      <c r="E3" s="9">
        <f>IF(C20&lt;=25%,D20,MIN(E20:F20))</f>
        <v>241.66</v>
      </c>
      <c r="F3" s="9">
        <f>MIN(H3:H17)</f>
        <v>111.26</v>
      </c>
      <c r="G3" s="20" t="s">
        <v>12</v>
      </c>
      <c r="H3" s="21">
        <v>2029.32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52</v>
      </c>
      <c r="H4" s="21">
        <v>111.26</v>
      </c>
      <c r="I4" s="22">
        <f t="shared" si="0"/>
        <v>111.26</v>
      </c>
    </row>
    <row r="5" spans="1:9">
      <c r="A5" s="13"/>
      <c r="B5" s="12"/>
      <c r="C5" s="11"/>
      <c r="D5" s="10"/>
      <c r="E5" s="9"/>
      <c r="F5" s="9"/>
      <c r="G5" s="20" t="s">
        <v>53</v>
      </c>
      <c r="H5" s="21">
        <v>305.18</v>
      </c>
      <c r="I5" s="22">
        <f t="shared" si="0"/>
        <v>305.18</v>
      </c>
    </row>
    <row r="6" spans="1:9">
      <c r="A6" s="13"/>
      <c r="B6" s="12"/>
      <c r="C6" s="11"/>
      <c r="D6" s="10"/>
      <c r="E6" s="9"/>
      <c r="F6" s="9"/>
      <c r="G6" s="20" t="s">
        <v>13</v>
      </c>
      <c r="H6" s="21">
        <v>308.54000000000002</v>
      </c>
      <c r="I6" s="22">
        <f t="shared" si="0"/>
        <v>308.54000000000002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898.57444349369291</v>
      </c>
      <c r="B20" s="33">
        <f>COUNT(H3:H17)</f>
        <v>4</v>
      </c>
      <c r="C20" s="34">
        <f>IF(B20&lt;2,"N/A",(A20/D20))</f>
        <v>1.3049673872225345</v>
      </c>
      <c r="D20" s="35">
        <f>ROUND(AVERAGE(H3:H17),2)</f>
        <v>688.58</v>
      </c>
      <c r="E20" s="36">
        <f>IFERROR(ROUND(IF(B20&lt;2,"N/A",(IF(C20&lt;=25%,"N/A",AVERAGE(I3:I17)))),2),"N/A")</f>
        <v>241.66</v>
      </c>
      <c r="F20" s="36">
        <f>ROUND(MEDIAN(H3:H17),2)</f>
        <v>306.86</v>
      </c>
      <c r="G20" s="37" t="str">
        <f>INDEX(G3:G17,MATCH(H20,H3:H17,0))</f>
        <v>ALGAR TELECOM S/A</v>
      </c>
      <c r="H20" s="38">
        <f>MIN(H3:H17)</f>
        <v>111.26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241.66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5799.84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36</v>
      </c>
      <c r="C3" s="11" t="s">
        <v>11</v>
      </c>
      <c r="D3" s="10">
        <f>(18*5000)+(6*8500)</f>
        <v>141000</v>
      </c>
      <c r="E3" s="9">
        <f>IF(C20&lt;=25%,D20,MIN(E20:F20))</f>
        <v>0.09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0.27</v>
      </c>
      <c r="I5" s="22">
        <f t="shared" si="0"/>
        <v>0.27</v>
      </c>
    </row>
    <row r="6" spans="1:9">
      <c r="A6" s="13"/>
      <c r="B6" s="12"/>
      <c r="C6" s="11"/>
      <c r="D6" s="10"/>
      <c r="E6" s="9"/>
      <c r="F6" s="9"/>
      <c r="G6" s="20" t="s">
        <v>16</v>
      </c>
      <c r="H6" s="21">
        <v>0.76</v>
      </c>
      <c r="I6" s="22" t="str">
        <f t="shared" si="0"/>
        <v>Descartado</v>
      </c>
    </row>
    <row r="7" spans="1:9">
      <c r="A7" s="13"/>
      <c r="B7" s="12"/>
      <c r="C7" s="11"/>
      <c r="D7" s="10"/>
      <c r="E7" s="9"/>
      <c r="F7" s="9"/>
      <c r="G7" s="20" t="s">
        <v>17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0.38083067365956746</v>
      </c>
      <c r="B20" s="33">
        <f>COUNT(H3:H17)</f>
        <v>5</v>
      </c>
      <c r="C20" s="34">
        <f>IF(B20&lt;2,"N/A",(A20/D20))</f>
        <v>1.0578629823876875</v>
      </c>
      <c r="D20" s="35">
        <f>ROUND(AVERAGE(H3:H17),2)</f>
        <v>0.36</v>
      </c>
      <c r="E20" s="36">
        <f>IFERROR(ROUND(IF(B20&lt;2,"N/A",(IF(C20&lt;=25%,"N/A",AVERAGE(I3:I17)))),2),"N/A")</f>
        <v>0.09</v>
      </c>
      <c r="F20" s="36">
        <f>ROUND(MEDIAN(H3:H17),2)</f>
        <v>0.27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0.09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12690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64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65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66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67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69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37</v>
      </c>
      <c r="C3" s="11" t="s">
        <v>11</v>
      </c>
      <c r="D3" s="10">
        <f>(18*6000)+(6*10200)</f>
        <v>169200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0.76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0.49</v>
      </c>
      <c r="I5" s="22">
        <f t="shared" si="0"/>
        <v>0.49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0.76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0.36820212067106106</v>
      </c>
      <c r="B20" s="33">
        <f>COUNT(H3:H17)</f>
        <v>6</v>
      </c>
      <c r="C20" s="34">
        <f>IF(B20&lt;2,"N/A",(A20/D20))</f>
        <v>1.0520060590601745</v>
      </c>
      <c r="D20" s="35">
        <f>ROUND(AVERAGE(H3:H17),2)</f>
        <v>0.35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23688.000000000004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74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75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76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77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79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38</v>
      </c>
      <c r="C3" s="11" t="s">
        <v>11</v>
      </c>
      <c r="D3" s="10">
        <f>(18*1500)+(6*2550)</f>
        <v>42300</v>
      </c>
      <c r="E3" s="9">
        <f>IF(C20&lt;=25%,D20,MIN(E20:F20))</f>
        <v>0.14000000000000001</v>
      </c>
      <c r="F3" s="9">
        <f>MIN(H3:H17)</f>
        <v>1E-4</v>
      </c>
      <c r="G3" s="20" t="s">
        <v>12</v>
      </c>
      <c r="H3" s="21">
        <v>0.01</v>
      </c>
      <c r="I3" s="22">
        <f t="shared" ref="I3:I17" si="0">IF(H3="","",(IF($C$20&lt;25%,"N/A",IF(H3&lt;=($D$20+$A$20),H3,"Descartado"))))</f>
        <v>0.01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3.65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0.5</v>
      </c>
      <c r="I5" s="22">
        <f t="shared" si="0"/>
        <v>0.5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0.06</v>
      </c>
      <c r="I6" s="22">
        <f t="shared" si="0"/>
        <v>0.06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3.63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1E-4</v>
      </c>
      <c r="I8" s="22">
        <f t="shared" si="0"/>
        <v>1E-4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1.8156222996537581</v>
      </c>
      <c r="B20" s="33">
        <f>COUNT(H3:H17)</f>
        <v>6</v>
      </c>
      <c r="C20" s="34">
        <f>IF(B20&lt;2,"N/A",(A20/D20))</f>
        <v>1.385971221109739</v>
      </c>
      <c r="D20" s="35">
        <f>ROUND(AVERAGE(H3:H17),2)</f>
        <v>1.31</v>
      </c>
      <c r="E20" s="36">
        <f>IFERROR(ROUND(IF(B20&lt;2,"N/A",(IF(C20&lt;=25%,"N/A",AVERAGE(I3:I17)))),2),"N/A")</f>
        <v>0.14000000000000001</v>
      </c>
      <c r="F20" s="36">
        <f>ROUND(MEDIAN(H3:H17),2)</f>
        <v>0.28000000000000003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0.14000000000000001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5922.0000000000009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84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85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86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87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89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39</v>
      </c>
      <c r="C3" s="11" t="s">
        <v>40</v>
      </c>
      <c r="D3" s="10">
        <v>24</v>
      </c>
      <c r="E3" s="9">
        <f>IF(C20&lt;=25%,D20,MIN(E20:F20))</f>
        <v>1632.35</v>
      </c>
      <c r="F3" s="9">
        <f>MIN(H3:H17)</f>
        <v>305.89</v>
      </c>
      <c r="G3" s="20" t="s">
        <v>12</v>
      </c>
      <c r="H3" s="21">
        <v>22322.51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3673.9</v>
      </c>
      <c r="I4" s="22">
        <f t="shared" si="0"/>
        <v>3673.9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917.27</v>
      </c>
      <c r="I5" s="22">
        <f t="shared" si="0"/>
        <v>917.27</v>
      </c>
    </row>
    <row r="6" spans="1:9">
      <c r="A6" s="13"/>
      <c r="B6" s="12"/>
      <c r="C6" s="11"/>
      <c r="D6" s="10"/>
      <c r="E6" s="9"/>
      <c r="F6" s="9"/>
      <c r="G6" s="20" t="s">
        <v>17</v>
      </c>
      <c r="H6" s="21">
        <v>305.89</v>
      </c>
      <c r="I6" s="22">
        <f t="shared" si="0"/>
        <v>305.89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10448.296497657324</v>
      </c>
      <c r="B20" s="33">
        <f>COUNT(H3:H17)</f>
        <v>4</v>
      </c>
      <c r="C20" s="34">
        <f>IF(B20&lt;2,"N/A",(A20/D20))</f>
        <v>1.5354100503692674</v>
      </c>
      <c r="D20" s="35">
        <f>ROUND(AVERAGE(H3:H17),2)</f>
        <v>6804.89</v>
      </c>
      <c r="E20" s="36">
        <f>IFERROR(ROUND(IF(B20&lt;2,"N/A",(IF(C20&lt;=25%,"N/A",AVERAGE(I3:I17)))),2),"N/A")</f>
        <v>1632.35</v>
      </c>
      <c r="F20" s="36">
        <f>ROUND(MEDIAN(H3:H17),2)</f>
        <v>2295.59</v>
      </c>
      <c r="G20" s="37" t="str">
        <f>INDEX(G3:G17,MATCH(H20,H3:H17,0))</f>
        <v>TELEFONICA BRASIL S/A</v>
      </c>
      <c r="H20" s="38">
        <f>MIN(H3:H17)</f>
        <v>305.89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1632.35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39176.399999999994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94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95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96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97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99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41</v>
      </c>
      <c r="C3" s="11" t="s">
        <v>40</v>
      </c>
      <c r="D3" s="10">
        <v>24</v>
      </c>
      <c r="E3" s="9">
        <f>IF(C20&lt;=25%,D20,MIN(E20:F20))</f>
        <v>90.91</v>
      </c>
      <c r="F3" s="9">
        <f>MIN(H3:H17)</f>
        <v>0</v>
      </c>
      <c r="G3" s="20" t="s">
        <v>12</v>
      </c>
      <c r="H3" s="21">
        <v>0</v>
      </c>
      <c r="I3" s="22">
        <f t="shared" ref="I3:I17" si="0">IF(H3="","",(IF($C$20&lt;25%,"N/A",IF(H3&lt;=($D$20+$A$20),H3,"Descartado"))))</f>
        <v>0</v>
      </c>
    </row>
    <row r="4" spans="1:9">
      <c r="A4" s="13"/>
      <c r="B4" s="12"/>
      <c r="C4" s="11"/>
      <c r="D4" s="10"/>
      <c r="E4" s="9"/>
      <c r="F4" s="9"/>
      <c r="G4" s="20" t="s">
        <v>42</v>
      </c>
      <c r="H4" s="21">
        <v>174.21</v>
      </c>
      <c r="I4" s="22">
        <f t="shared" si="0"/>
        <v>174.21</v>
      </c>
    </row>
    <row r="5" spans="1:9">
      <c r="A5" s="13"/>
      <c r="B5" s="12"/>
      <c r="C5" s="11"/>
      <c r="D5" s="10"/>
      <c r="E5" s="9"/>
      <c r="F5" s="9"/>
      <c r="G5" s="20" t="s">
        <v>43</v>
      </c>
      <c r="H5" s="21">
        <v>106.73</v>
      </c>
      <c r="I5" s="22">
        <f t="shared" si="0"/>
        <v>106.73</v>
      </c>
    </row>
    <row r="6" spans="1:9">
      <c r="A6" s="13"/>
      <c r="B6" s="12"/>
      <c r="C6" s="11"/>
      <c r="D6" s="10"/>
      <c r="E6" s="9"/>
      <c r="F6" s="9"/>
      <c r="G6" s="20" t="s">
        <v>44</v>
      </c>
      <c r="H6" s="21">
        <v>173.61</v>
      </c>
      <c r="I6" s="22">
        <f t="shared" si="0"/>
        <v>173.61</v>
      </c>
    </row>
    <row r="7" spans="1:9">
      <c r="A7" s="13"/>
      <c r="B7" s="12"/>
      <c r="C7" s="11"/>
      <c r="D7" s="10"/>
      <c r="E7" s="9"/>
      <c r="F7" s="9"/>
      <c r="G7" s="20" t="s">
        <v>45</v>
      </c>
      <c r="H7" s="21">
        <v>1E-4</v>
      </c>
      <c r="I7" s="22">
        <f t="shared" si="0"/>
        <v>1E-4</v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87.403790561405287</v>
      </c>
      <c r="B20" s="33">
        <f>COUNT(H3:H17)</f>
        <v>5</v>
      </c>
      <c r="C20" s="34">
        <f>IF(B20&lt;2,"N/A",(A20/D20))</f>
        <v>0.96143208185463969</v>
      </c>
      <c r="D20" s="35">
        <f>ROUND(AVERAGE(H3:H17),2)</f>
        <v>90.91</v>
      </c>
      <c r="E20" s="36">
        <f>IFERROR(ROUND(IF(B20&lt;2,"N/A",(IF(C20&lt;=25%,"N/A",AVERAGE(I3:I17)))),2),"N/A")</f>
        <v>90.91</v>
      </c>
      <c r="F20" s="36">
        <f>ROUND(MEDIAN(H3:H17),2)</f>
        <v>106.73</v>
      </c>
      <c r="G20" s="37" t="str">
        <f>INDEX(G3:G17,MATCH(H20,H3:H17,0))</f>
        <v>MÉTODO TELECOMUNICAÇÕES E COMERCIO LTDA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90.91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2181.84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104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105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106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107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108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109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110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111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46</v>
      </c>
      <c r="C3" s="11" t="s">
        <v>47</v>
      </c>
      <c r="D3" s="10">
        <v>1</v>
      </c>
      <c r="E3" s="9">
        <f>IF(C20&lt;=25%,D20,MIN(E20:F20))</f>
        <v>1498.76</v>
      </c>
      <c r="F3" s="9">
        <f>MIN(H3:H17)</f>
        <v>1E-4</v>
      </c>
      <c r="G3" s="20" t="s">
        <v>12</v>
      </c>
      <c r="H3" s="21">
        <v>2029.32</v>
      </c>
      <c r="I3" s="22">
        <f t="shared" ref="I3:I17" si="0">IF(H3="","",(IF($C$20&lt;25%,"N/A",IF(H3&lt;=($D$20+$A$20),H3,"Descartado"))))</f>
        <v>2029.32</v>
      </c>
    </row>
    <row r="4" spans="1:9">
      <c r="A4" s="13"/>
      <c r="B4" s="12"/>
      <c r="C4" s="11"/>
      <c r="D4" s="10"/>
      <c r="E4" s="9"/>
      <c r="F4" s="9"/>
      <c r="G4" s="20" t="s">
        <v>14</v>
      </c>
      <c r="H4" s="21">
        <v>2466.9499999999998</v>
      </c>
      <c r="I4" s="22">
        <f t="shared" si="0"/>
        <v>2466.9499999999998</v>
      </c>
    </row>
    <row r="5" spans="1:9">
      <c r="A5" s="13"/>
      <c r="B5" s="12"/>
      <c r="C5" s="11"/>
      <c r="D5" s="10"/>
      <c r="E5" s="9"/>
      <c r="F5" s="9"/>
      <c r="G5" s="20" t="s">
        <v>17</v>
      </c>
      <c r="H5" s="21">
        <v>1E-4</v>
      </c>
      <c r="I5" s="22">
        <f t="shared" si="0"/>
        <v>1E-4</v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1316.2763819797381</v>
      </c>
      <c r="B20" s="33">
        <f>COUNT(H3:H17)</f>
        <v>3</v>
      </c>
      <c r="C20" s="34">
        <f>IF(B20&lt;2,"N/A",(A20/D20))</f>
        <v>0.87824360269805579</v>
      </c>
      <c r="D20" s="35">
        <f>ROUND(AVERAGE(H3:H17),2)</f>
        <v>1498.76</v>
      </c>
      <c r="E20" s="36">
        <f>IFERROR(ROUND(IF(B20&lt;2,"N/A",(IF(C20&lt;=25%,"N/A",AVERAGE(I3:I17)))),2),"N/A")</f>
        <v>1498.76</v>
      </c>
      <c r="F20" s="36">
        <f>ROUND(MEDIAN(H3:H17),2)</f>
        <v>2029.32</v>
      </c>
      <c r="G20" s="37" t="str">
        <f>INDEX(G3:G17,MATCH(H20,H3:H17,0))</f>
        <v>TELEFONICA BRASIL S/A</v>
      </c>
      <c r="H20" s="38">
        <f>MIN(H3:H17)</f>
        <v>1E-4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1498.76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1498.76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112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113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/>
      <c r="C3" s="11"/>
      <c r="D3" s="10"/>
      <c r="E3" s="9" t="e">
        <f>IF(C20&lt;=25%,D20,MIN(E20:F20))</f>
        <v>#NUM!</v>
      </c>
      <c r="F3" s="9">
        <f>MIN(H3:H17)</f>
        <v>0</v>
      </c>
      <c r="G3" s="20"/>
      <c r="H3" s="21"/>
      <c r="I3" s="22" t="str">
        <f t="shared" ref="I3:I17" si="0">IF(H3="","",(IF($C$20&lt;25%,"N/A",IF(H3&lt;=($D$20+$A$20),H3,"Descartado"))))</f>
        <v/>
      </c>
    </row>
    <row r="4" spans="1:9">
      <c r="A4" s="13"/>
      <c r="B4" s="12"/>
      <c r="C4" s="11"/>
      <c r="D4" s="10"/>
      <c r="E4" s="9"/>
      <c r="F4" s="9"/>
      <c r="G4" s="20"/>
      <c r="H4" s="21"/>
      <c r="I4" s="22" t="str">
        <f t="shared" si="0"/>
        <v/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 t="str">
        <f>IF(B20&lt;2,"N/A",(STDEV(H3:H17)))</f>
        <v>N/A</v>
      </c>
      <c r="B20" s="33">
        <f>COUNT(H3:H17)</f>
        <v>0</v>
      </c>
      <c r="C20" s="34" t="str">
        <f>IF(B20&lt;2,"N/A",(A20/D20))</f>
        <v>N/A</v>
      </c>
      <c r="D20" s="35" t="e">
        <f>ROUND(AVERAGE(H3:H17),2)</f>
        <v>#DIV/0!</v>
      </c>
      <c r="E20" s="36" t="str">
        <f>IFERROR(ROUND(IF(B20&lt;2,"N/A",(IF(C20&lt;=25%,"N/A",AVERAGE(I3:I17)))),2),"N/A")</f>
        <v>N/A</v>
      </c>
      <c r="F20" s="36" t="e">
        <f>ROUND(MEDIAN(H3:H17),2)</f>
        <v>#NUM!</v>
      </c>
      <c r="G20" s="37" t="e">
        <f>INDEX(G3:G17,MATCH(H20,H3:H17,0))</f>
        <v>#N/A</v>
      </c>
      <c r="H20" s="38">
        <f>MIN(H3:H17)</f>
        <v>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 t="e">
        <f>IF(C20&lt;=25%,D20,MIN(E20:F20))</f>
        <v>#NUM!</v>
      </c>
    </row>
    <row r="23" spans="1:11">
      <c r="B23" s="39"/>
      <c r="C23" s="39"/>
      <c r="D23" s="7"/>
      <c r="E23" s="7"/>
      <c r="F23" s="47"/>
      <c r="G23" s="18" t="s">
        <v>26</v>
      </c>
      <c r="H23" s="38" t="e">
        <f>ROUND(H22,2)*D3</f>
        <v>#NUM!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"/>
  <sheetViews>
    <sheetView tabSelected="1" view="pageBreakPreview" zoomScaleNormal="100" workbookViewId="0">
      <selection activeCell="E20" sqref="E20"/>
    </sheetView>
  </sheetViews>
  <sheetFormatPr defaultColWidth="9.140625" defaultRowHeight="12.75"/>
  <cols>
    <col min="1" max="2" width="9.140625" style="48"/>
    <col min="3" max="3" width="46.42578125" style="48" customWidth="1"/>
    <col min="4" max="6" width="13.28515625" style="48" customWidth="1"/>
    <col min="7" max="7" width="15.7109375" style="48" customWidth="1"/>
    <col min="8" max="8" width="15.7109375" style="49" customWidth="1"/>
    <col min="9" max="13" width="9.140625" style="49"/>
    <col min="14" max="1024" width="9.140625" style="48"/>
  </cols>
  <sheetData>
    <row r="1" spans="1:8" ht="15.75" customHeight="1">
      <c r="A1" s="4" t="s">
        <v>114</v>
      </c>
      <c r="B1" s="4"/>
      <c r="C1" s="4"/>
      <c r="D1" s="4"/>
      <c r="E1" s="4"/>
      <c r="F1" s="4"/>
      <c r="G1" s="4"/>
      <c r="H1" s="4"/>
    </row>
    <row r="2" spans="1:8" ht="25.5">
      <c r="A2" s="50" t="s">
        <v>115</v>
      </c>
      <c r="B2" s="50" t="s">
        <v>116</v>
      </c>
      <c r="C2" s="50" t="s">
        <v>117</v>
      </c>
      <c r="D2" s="50" t="s">
        <v>118</v>
      </c>
      <c r="E2" s="50" t="s">
        <v>119</v>
      </c>
      <c r="F2" s="50" t="s">
        <v>120</v>
      </c>
      <c r="G2" s="50" t="s">
        <v>121</v>
      </c>
      <c r="H2" s="50" t="s">
        <v>122</v>
      </c>
    </row>
    <row r="3" spans="1:8">
      <c r="A3" s="51">
        <v>1</v>
      </c>
      <c r="B3" s="51">
        <v>1</v>
      </c>
      <c r="C3" s="52" t="str">
        <f>Item1!B3</f>
        <v>Tráfego Fixo-Fixo</v>
      </c>
      <c r="D3" s="51" t="str">
        <f>Item1!C3</f>
        <v>minuto</v>
      </c>
      <c r="E3" s="51">
        <f>Item1!D3</f>
        <v>930600</v>
      </c>
      <c r="F3" s="53">
        <f>Item1!E3</f>
        <v>0.03</v>
      </c>
      <c r="G3" s="53">
        <f t="shared" ref="G3:G37" si="0">(ROUND(F3,2)*E3)</f>
        <v>27918</v>
      </c>
      <c r="H3" s="3">
        <f>SUM(G3:G12)</f>
        <v>141275</v>
      </c>
    </row>
    <row r="4" spans="1:8">
      <c r="A4" s="51">
        <v>1</v>
      </c>
      <c r="B4" s="51">
        <v>2</v>
      </c>
      <c r="C4" s="52" t="str">
        <f>Item2!B3</f>
        <v>Tráfego Fixo-Móvel (VC-1)</v>
      </c>
      <c r="D4" s="51" t="str">
        <f>Item2!C3</f>
        <v>minuto</v>
      </c>
      <c r="E4" s="51">
        <f>Item2!D3</f>
        <v>141000</v>
      </c>
      <c r="F4" s="53">
        <f>Item2!E3</f>
        <v>0.14000000000000001</v>
      </c>
      <c r="G4" s="53">
        <f t="shared" si="0"/>
        <v>19740.000000000004</v>
      </c>
      <c r="H4" s="3"/>
    </row>
    <row r="5" spans="1:8">
      <c r="A5" s="51">
        <v>1</v>
      </c>
      <c r="B5" s="51">
        <v>3</v>
      </c>
      <c r="C5" s="52" t="str">
        <f>Item3!B3</f>
        <v>Fixo-Fixo Intrarregionais</v>
      </c>
      <c r="D5" s="51" t="str">
        <f>Item3!C3</f>
        <v>minuto</v>
      </c>
      <c r="E5" s="51">
        <f>Item3!D3</f>
        <v>141000</v>
      </c>
      <c r="F5" s="53">
        <f>Item3!E3</f>
        <v>0.06</v>
      </c>
      <c r="G5" s="53">
        <f t="shared" si="0"/>
        <v>8460</v>
      </c>
      <c r="H5" s="3"/>
    </row>
    <row r="6" spans="1:8">
      <c r="A6" s="51">
        <v>1</v>
      </c>
      <c r="B6" s="51">
        <v>4</v>
      </c>
      <c r="C6" s="52" t="str">
        <f>Item4!B3</f>
        <v>Fixo-Fixo Inter-Regionais</v>
      </c>
      <c r="D6" s="51" t="str">
        <f>Item4!C3</f>
        <v>minuto</v>
      </c>
      <c r="E6" s="51">
        <f>Item4!D3</f>
        <v>141000</v>
      </c>
      <c r="F6" s="53">
        <f>Item4!E3</f>
        <v>0.09</v>
      </c>
      <c r="G6" s="53">
        <f t="shared" si="0"/>
        <v>12690</v>
      </c>
      <c r="H6" s="3"/>
    </row>
    <row r="7" spans="1:8">
      <c r="A7" s="51">
        <v>1</v>
      </c>
      <c r="B7" s="51">
        <v>5</v>
      </c>
      <c r="C7" s="52" t="str">
        <f>Item5!B3</f>
        <v>Fixo-Móvel Intrarregionais (VC-2)</v>
      </c>
      <c r="D7" s="51" t="str">
        <f>Item5!C3</f>
        <v>minuto</v>
      </c>
      <c r="E7" s="51">
        <f>Item5!D3</f>
        <v>169200</v>
      </c>
      <c r="F7" s="53">
        <f>Item5!E3</f>
        <v>0.14000000000000001</v>
      </c>
      <c r="G7" s="53">
        <f t="shared" si="0"/>
        <v>23688.000000000004</v>
      </c>
      <c r="H7" s="3"/>
    </row>
    <row r="8" spans="1:8">
      <c r="A8" s="51">
        <v>1</v>
      </c>
      <c r="B8" s="51">
        <v>6</v>
      </c>
      <c r="C8" s="52" t="str">
        <f>Item6!B3</f>
        <v>Fixo-Móvel Inter-Regionais (VC-3)</v>
      </c>
      <c r="D8" s="51" t="str">
        <f>Item6!C3</f>
        <v>minuto</v>
      </c>
      <c r="E8" s="51">
        <f>Item6!D3</f>
        <v>42300</v>
      </c>
      <c r="F8" s="53">
        <f>Item6!E3</f>
        <v>0.14000000000000001</v>
      </c>
      <c r="G8" s="53">
        <f t="shared" si="0"/>
        <v>5922.0000000000009</v>
      </c>
      <c r="H8" s="3"/>
    </row>
    <row r="9" spans="1:8">
      <c r="A9" s="51">
        <v>1</v>
      </c>
      <c r="B9" s="51">
        <v>7</v>
      </c>
      <c r="C9" s="52" t="str">
        <f>Item7!B3</f>
        <v>Assinatura mensal de 2 (dois) troncos SIP (10 Mbps)</v>
      </c>
      <c r="D9" s="51" t="str">
        <f>Item7!C3</f>
        <v>mensalidade</v>
      </c>
      <c r="E9" s="51">
        <f>Item7!D3</f>
        <v>24</v>
      </c>
      <c r="F9" s="53">
        <f>Item7!E3</f>
        <v>1632.35</v>
      </c>
      <c r="G9" s="53">
        <f t="shared" si="0"/>
        <v>39176.399999999994</v>
      </c>
      <c r="H9" s="3"/>
    </row>
    <row r="10" spans="1:8">
      <c r="A10" s="51">
        <v>1</v>
      </c>
      <c r="B10" s="51">
        <v>8</v>
      </c>
      <c r="C10" s="52" t="str">
        <f>Item8!B3</f>
        <v>Outros (detalhar)</v>
      </c>
      <c r="D10" s="51" t="str">
        <f>Item8!C3</f>
        <v>mensalidade</v>
      </c>
      <c r="E10" s="51">
        <f>Item8!D3</f>
        <v>24</v>
      </c>
      <c r="F10" s="53">
        <f>Item8!E3</f>
        <v>90.91</v>
      </c>
      <c r="G10" s="53">
        <f t="shared" si="0"/>
        <v>2181.84</v>
      </c>
      <c r="H10" s="3"/>
    </row>
    <row r="11" spans="1:8">
      <c r="A11" s="51">
        <v>1</v>
      </c>
      <c r="B11" s="51">
        <v>9</v>
      </c>
      <c r="C11" s="52" t="str">
        <f>Item9!B3</f>
        <v>Taxa de instalação dos 2 (dois) troncos SIP e faixas DDR</v>
      </c>
      <c r="D11" s="51" t="str">
        <f>Item9!C3</f>
        <v>unidade</v>
      </c>
      <c r="E11" s="51">
        <f>Item9!D3</f>
        <v>1</v>
      </c>
      <c r="F11" s="53">
        <f>Item9!E3</f>
        <v>1498.76</v>
      </c>
      <c r="G11" s="53">
        <f t="shared" si="0"/>
        <v>1498.76</v>
      </c>
      <c r="H11" s="3"/>
    </row>
    <row r="12" spans="1:8">
      <c r="A12" s="51">
        <v>1</v>
      </c>
      <c r="B12" s="51">
        <v>10</v>
      </c>
      <c r="C12" s="52" t="str">
        <f>Item10!B3</f>
        <v>Outros (detalhar)</v>
      </c>
      <c r="D12" s="51" t="str">
        <f>Item10!C3</f>
        <v>unidade</v>
      </c>
      <c r="E12" s="51">
        <f>Item10!D3</f>
        <v>1</v>
      </c>
      <c r="F12" s="53">
        <f>Item10!E3</f>
        <v>0</v>
      </c>
      <c r="G12" s="53">
        <f t="shared" si="0"/>
        <v>0</v>
      </c>
      <c r="H12" s="3"/>
    </row>
    <row r="13" spans="1:8">
      <c r="A13" s="54">
        <v>2</v>
      </c>
      <c r="B13" s="54">
        <v>11</v>
      </c>
      <c r="C13" s="55" t="str">
        <f>Item11!B3</f>
        <v>Tráfego Fixo-Fixo</v>
      </c>
      <c r="D13" s="54" t="str">
        <f>Item11!C3</f>
        <v>minuto</v>
      </c>
      <c r="E13" s="54">
        <f>Item11!D3</f>
        <v>300000</v>
      </c>
      <c r="F13" s="56">
        <f>Item11!E3</f>
        <v>0.03</v>
      </c>
      <c r="G13" s="56">
        <f t="shared" si="0"/>
        <v>9000</v>
      </c>
      <c r="H13" s="2">
        <f>SUM(G13:G22)</f>
        <v>96414.919999999984</v>
      </c>
    </row>
    <row r="14" spans="1:8">
      <c r="A14" s="54">
        <v>2</v>
      </c>
      <c r="B14" s="54">
        <v>12</v>
      </c>
      <c r="C14" s="55" t="str">
        <f>Item12!B3</f>
        <v>Tráfego Fixo-Móvel (VC-1)</v>
      </c>
      <c r="D14" s="54" t="str">
        <f>Item12!C3</f>
        <v>minuto</v>
      </c>
      <c r="E14" s="54">
        <f>Item12!D3</f>
        <v>60000</v>
      </c>
      <c r="F14" s="56">
        <f>Item12!E3</f>
        <v>0.14000000000000001</v>
      </c>
      <c r="G14" s="56">
        <f t="shared" si="0"/>
        <v>8400</v>
      </c>
      <c r="H14" s="2"/>
    </row>
    <row r="15" spans="1:8">
      <c r="A15" s="54">
        <v>2</v>
      </c>
      <c r="B15" s="54">
        <v>13</v>
      </c>
      <c r="C15" s="55" t="str">
        <f>Item13!B3</f>
        <v>Fixo-Fixo Intrarregionais</v>
      </c>
      <c r="D15" s="54" t="str">
        <f>Item13!C3</f>
        <v>minuto</v>
      </c>
      <c r="E15" s="54">
        <f>Item13!D3</f>
        <v>60000</v>
      </c>
      <c r="F15" s="56">
        <f>Item13!E3</f>
        <v>0.06</v>
      </c>
      <c r="G15" s="56">
        <f t="shared" si="0"/>
        <v>3600</v>
      </c>
      <c r="H15" s="2"/>
    </row>
    <row r="16" spans="1:8">
      <c r="A16" s="54">
        <v>2</v>
      </c>
      <c r="B16" s="54">
        <v>14</v>
      </c>
      <c r="C16" s="55" t="str">
        <f>Item14!B3</f>
        <v>Fixo-Fixo Inter-Regionais</v>
      </c>
      <c r="D16" s="54" t="str">
        <f>Item14!C3</f>
        <v>minuto</v>
      </c>
      <c r="E16" s="54">
        <f>Item14!D3</f>
        <v>60000</v>
      </c>
      <c r="F16" s="56">
        <f>Item14!E3</f>
        <v>0.09</v>
      </c>
      <c r="G16" s="56">
        <f t="shared" si="0"/>
        <v>5400</v>
      </c>
      <c r="H16" s="2"/>
    </row>
    <row r="17" spans="1:8">
      <c r="A17" s="54">
        <v>2</v>
      </c>
      <c r="B17" s="54">
        <v>15</v>
      </c>
      <c r="C17" s="55" t="str">
        <f>Item15!B3</f>
        <v>Fixo-Móvel Intrarregionais (VC-2)</v>
      </c>
      <c r="D17" s="54" t="str">
        <f>Item15!C3</f>
        <v>minuto</v>
      </c>
      <c r="E17" s="54">
        <f>Item15!D3</f>
        <v>60000</v>
      </c>
      <c r="F17" s="56">
        <f>Item15!E3</f>
        <v>0.14000000000000001</v>
      </c>
      <c r="G17" s="56">
        <f t="shared" si="0"/>
        <v>8400</v>
      </c>
      <c r="H17" s="2"/>
    </row>
    <row r="18" spans="1:8">
      <c r="A18" s="54">
        <v>2</v>
      </c>
      <c r="B18" s="54">
        <v>16</v>
      </c>
      <c r="C18" s="55" t="str">
        <f>Item16!B3</f>
        <v>Fixo-Móvel Inter-Regionais (VC-3)</v>
      </c>
      <c r="D18" s="54" t="str">
        <f>Item16!C3</f>
        <v>minuto</v>
      </c>
      <c r="E18" s="54">
        <f>Item16!D3</f>
        <v>30000</v>
      </c>
      <c r="F18" s="56">
        <f>Item16!E3</f>
        <v>0.14000000000000001</v>
      </c>
      <c r="G18" s="56">
        <f t="shared" si="0"/>
        <v>4200</v>
      </c>
      <c r="H18" s="2"/>
    </row>
    <row r="19" spans="1:8">
      <c r="A19" s="54">
        <v>2</v>
      </c>
      <c r="B19" s="54">
        <v>17</v>
      </c>
      <c r="C19" s="55" t="str">
        <f>Item17!B3</f>
        <v>Assinatura mensal de 2 (dois) troncos SIP (10 Mbps)</v>
      </c>
      <c r="D19" s="54" t="str">
        <f>Item17!C3</f>
        <v>mensalidade</v>
      </c>
      <c r="E19" s="54">
        <f>Item17!D3</f>
        <v>24</v>
      </c>
      <c r="F19" s="56">
        <f>Item17!E3</f>
        <v>2238.9299999999998</v>
      </c>
      <c r="G19" s="56">
        <f t="shared" si="0"/>
        <v>53734.319999999992</v>
      </c>
      <c r="H19" s="2"/>
    </row>
    <row r="20" spans="1:8" ht="12.75" customHeight="1">
      <c r="A20" s="54">
        <v>2</v>
      </c>
      <c r="B20" s="54">
        <v>18</v>
      </c>
      <c r="C20" s="55" t="str">
        <f>Item18!B3</f>
        <v>Outros (detalhar)</v>
      </c>
      <c r="D20" s="54" t="str">
        <f>Item18!C3</f>
        <v>mensalidade</v>
      </c>
      <c r="E20" s="54">
        <f>Item18!D3</f>
        <v>24</v>
      </c>
      <c r="F20" s="56">
        <f>Item18!E3</f>
        <v>90.91</v>
      </c>
      <c r="G20" s="56">
        <f t="shared" si="0"/>
        <v>2181.84</v>
      </c>
      <c r="H20" s="2"/>
    </row>
    <row r="21" spans="1:8">
      <c r="A21" s="54">
        <v>2</v>
      </c>
      <c r="B21" s="54">
        <v>19</v>
      </c>
      <c r="C21" s="55" t="str">
        <f>Item19!B3</f>
        <v>Taxa de instalação dos 2 (dois) troncos SIP e faixas DDR</v>
      </c>
      <c r="D21" s="54" t="str">
        <f>Item19!C3</f>
        <v>unidade</v>
      </c>
      <c r="E21" s="54">
        <f>Item19!D3</f>
        <v>1</v>
      </c>
      <c r="F21" s="56">
        <f>Item19!E3</f>
        <v>1498.76</v>
      </c>
      <c r="G21" s="56">
        <f t="shared" si="0"/>
        <v>1498.76</v>
      </c>
      <c r="H21" s="2"/>
    </row>
    <row r="22" spans="1:8">
      <c r="A22" s="54">
        <v>2</v>
      </c>
      <c r="B22" s="54">
        <v>20</v>
      </c>
      <c r="C22" s="55" t="str">
        <f>Item20!B3</f>
        <v>Outros (detalhar)</v>
      </c>
      <c r="D22" s="54" t="str">
        <f>Item20!C3</f>
        <v>unidade</v>
      </c>
      <c r="E22" s="54">
        <f>Item20!D3</f>
        <v>1</v>
      </c>
      <c r="F22" s="56">
        <f>Item20!E3</f>
        <v>0</v>
      </c>
      <c r="G22" s="56">
        <f t="shared" si="0"/>
        <v>0</v>
      </c>
      <c r="H22" s="2"/>
    </row>
    <row r="23" spans="1:8">
      <c r="A23" s="51">
        <v>3</v>
      </c>
      <c r="B23" s="51">
        <v>21</v>
      </c>
      <c r="C23" s="52" t="str">
        <f>Item21!B3</f>
        <v>Tráfego Fixo-Fixo</v>
      </c>
      <c r="D23" s="51" t="str">
        <f>Item21!C3</f>
        <v>minuto</v>
      </c>
      <c r="E23" s="51">
        <f>Item21!D3</f>
        <v>660000</v>
      </c>
      <c r="F23" s="53">
        <f>Item21!E3</f>
        <v>0.03</v>
      </c>
      <c r="G23" s="53">
        <f t="shared" si="0"/>
        <v>19800</v>
      </c>
      <c r="H23" s="3">
        <f>SUM(G23:G32)</f>
        <v>131207</v>
      </c>
    </row>
    <row r="24" spans="1:8">
      <c r="A24" s="51">
        <v>3</v>
      </c>
      <c r="B24" s="51">
        <v>22</v>
      </c>
      <c r="C24" s="52" t="str">
        <f>Item22!B3</f>
        <v>Tráfego Fixo-Móvel (VC-1)</v>
      </c>
      <c r="D24" s="51" t="str">
        <f>Item22!C3</f>
        <v>minuto</v>
      </c>
      <c r="E24" s="51">
        <f>Item22!D3</f>
        <v>135000</v>
      </c>
      <c r="F24" s="53">
        <f>Item22!E3</f>
        <v>0.14000000000000001</v>
      </c>
      <c r="G24" s="53">
        <f t="shared" si="0"/>
        <v>18900</v>
      </c>
      <c r="H24" s="3"/>
    </row>
    <row r="25" spans="1:8">
      <c r="A25" s="51">
        <v>3</v>
      </c>
      <c r="B25" s="51">
        <v>23</v>
      </c>
      <c r="C25" s="52" t="str">
        <f>Item23!B3</f>
        <v>Fixo-Fixo Intrarregionais</v>
      </c>
      <c r="D25" s="51" t="str">
        <f>Item23!C3</f>
        <v>minuto</v>
      </c>
      <c r="E25" s="51">
        <f>Item23!D3</f>
        <v>135000</v>
      </c>
      <c r="F25" s="53">
        <f>Item23!E3</f>
        <v>0.06</v>
      </c>
      <c r="G25" s="53">
        <f t="shared" si="0"/>
        <v>8100</v>
      </c>
      <c r="H25" s="3"/>
    </row>
    <row r="26" spans="1:8">
      <c r="A26" s="51">
        <v>3</v>
      </c>
      <c r="B26" s="51">
        <v>24</v>
      </c>
      <c r="C26" s="52" t="str">
        <f>Item24!B3</f>
        <v>Fixo-Fixo Inter-Regionais</v>
      </c>
      <c r="D26" s="51" t="str">
        <f>Item24!C3</f>
        <v>minuto</v>
      </c>
      <c r="E26" s="51">
        <f>Item24!D3</f>
        <v>135000</v>
      </c>
      <c r="F26" s="53">
        <f>Item24!E3</f>
        <v>0.09</v>
      </c>
      <c r="G26" s="53">
        <f t="shared" si="0"/>
        <v>12150</v>
      </c>
      <c r="H26" s="3"/>
    </row>
    <row r="27" spans="1:8">
      <c r="A27" s="51">
        <v>3</v>
      </c>
      <c r="B27" s="51">
        <v>25</v>
      </c>
      <c r="C27" s="52" t="str">
        <f>Item25!B3</f>
        <v>Fixo-Móvel Intrarregionais (VC-2)</v>
      </c>
      <c r="D27" s="51" t="str">
        <f>Item25!C3</f>
        <v>minuto</v>
      </c>
      <c r="E27" s="51">
        <f>Item25!D3</f>
        <v>135000</v>
      </c>
      <c r="F27" s="53">
        <f>Item25!E3</f>
        <v>0.14000000000000001</v>
      </c>
      <c r="G27" s="53">
        <f t="shared" si="0"/>
        <v>18900</v>
      </c>
      <c r="H27" s="3"/>
    </row>
    <row r="28" spans="1:8">
      <c r="A28" s="51">
        <v>3</v>
      </c>
      <c r="B28" s="51">
        <v>26</v>
      </c>
      <c r="C28" s="52" t="str">
        <f>Item26!B3</f>
        <v>Fixo-Móvel Inter-Regionais (VC-3)</v>
      </c>
      <c r="D28" s="51" t="str">
        <f>Item26!C3</f>
        <v>minuto</v>
      </c>
      <c r="E28" s="51">
        <f>Item26!D3</f>
        <v>75000</v>
      </c>
      <c r="F28" s="53">
        <f>Item26!E3</f>
        <v>0.14000000000000001</v>
      </c>
      <c r="G28" s="53">
        <f t="shared" si="0"/>
        <v>10500.000000000002</v>
      </c>
      <c r="H28" s="3"/>
    </row>
    <row r="29" spans="1:8">
      <c r="A29" s="51">
        <v>3</v>
      </c>
      <c r="B29" s="51">
        <v>27</v>
      </c>
      <c r="C29" s="52" t="str">
        <f>Item27!B3</f>
        <v>Assinatura mensal de 2 (dois) troncos SIP (10 Mbps)</v>
      </c>
      <c r="D29" s="51" t="str">
        <f>Item27!C3</f>
        <v>mensalidade</v>
      </c>
      <c r="E29" s="51">
        <f>Item27!D3</f>
        <v>24</v>
      </c>
      <c r="F29" s="53">
        <f>Item27!E3</f>
        <v>1632.35</v>
      </c>
      <c r="G29" s="53">
        <f t="shared" si="0"/>
        <v>39176.399999999994</v>
      </c>
      <c r="H29" s="3"/>
    </row>
    <row r="30" spans="1:8">
      <c r="A30" s="51">
        <v>3</v>
      </c>
      <c r="B30" s="51">
        <v>28</v>
      </c>
      <c r="C30" s="52" t="str">
        <f>Item28!B3</f>
        <v>Outros (detalhar)</v>
      </c>
      <c r="D30" s="51" t="str">
        <f>Item28!C3</f>
        <v>mensalidade</v>
      </c>
      <c r="E30" s="51">
        <f>Item28!D3</f>
        <v>24</v>
      </c>
      <c r="F30" s="53">
        <f>Item28!E3</f>
        <v>90.91</v>
      </c>
      <c r="G30" s="53">
        <f t="shared" si="0"/>
        <v>2181.84</v>
      </c>
      <c r="H30" s="3"/>
    </row>
    <row r="31" spans="1:8">
      <c r="A31" s="51">
        <v>3</v>
      </c>
      <c r="B31" s="51">
        <v>29</v>
      </c>
      <c r="C31" s="52" t="str">
        <f>Item29!B3</f>
        <v>Taxa de instalação dos 2 (dois) troncos SIP e faixas DDR</v>
      </c>
      <c r="D31" s="51" t="str">
        <f>Item29!C3</f>
        <v>unidade</v>
      </c>
      <c r="E31" s="51">
        <f>Item29!D3</f>
        <v>1</v>
      </c>
      <c r="F31" s="53">
        <f>Item29!E3</f>
        <v>1498.76</v>
      </c>
      <c r="G31" s="53">
        <f t="shared" si="0"/>
        <v>1498.76</v>
      </c>
      <c r="H31" s="3"/>
    </row>
    <row r="32" spans="1:8">
      <c r="A32" s="51">
        <v>3</v>
      </c>
      <c r="B32" s="51">
        <v>30</v>
      </c>
      <c r="C32" s="52" t="str">
        <f>Item30!B3</f>
        <v>Outros (detalhar)</v>
      </c>
      <c r="D32" s="51" t="str">
        <f>Item30!C3</f>
        <v>unidade</v>
      </c>
      <c r="E32" s="51">
        <f>Item30!D3</f>
        <v>1</v>
      </c>
      <c r="F32" s="53">
        <f>Item30!E3</f>
        <v>0</v>
      </c>
      <c r="G32" s="53">
        <f t="shared" si="0"/>
        <v>0</v>
      </c>
      <c r="H32" s="3"/>
    </row>
    <row r="33" spans="1:8">
      <c r="A33" s="54">
        <v>4</v>
      </c>
      <c r="B33" s="54">
        <v>31</v>
      </c>
      <c r="C33" s="55" t="str">
        <f>Item31!B3</f>
        <v>Ligações recebidas de telefone fixo</v>
      </c>
      <c r="D33" s="54" t="str">
        <f>Item31!C3</f>
        <v>minuto</v>
      </c>
      <c r="E33" s="54">
        <f>Item31!D3</f>
        <v>120000</v>
      </c>
      <c r="F33" s="56">
        <f>Item31!E3</f>
        <v>7.0000000000000007E-2</v>
      </c>
      <c r="G33" s="56">
        <f t="shared" si="0"/>
        <v>8400</v>
      </c>
      <c r="H33" s="2">
        <f>SUM(G33:G37)</f>
        <v>55599.839999999997</v>
      </c>
    </row>
    <row r="34" spans="1:8">
      <c r="A34" s="54">
        <v>4</v>
      </c>
      <c r="B34" s="54">
        <v>32</v>
      </c>
      <c r="C34" s="55" t="str">
        <f>Item32!B3</f>
        <v>Ligações recebidas de telefone móvel</v>
      </c>
      <c r="D34" s="54" t="str">
        <f>Item32!C3</f>
        <v>minuto</v>
      </c>
      <c r="E34" s="54">
        <f>Item32!D3</f>
        <v>240000</v>
      </c>
      <c r="F34" s="56">
        <f>Item32!E3</f>
        <v>0.1</v>
      </c>
      <c r="G34" s="56">
        <f t="shared" si="0"/>
        <v>24000</v>
      </c>
      <c r="H34" s="2"/>
    </row>
    <row r="35" spans="1:8">
      <c r="A35" s="54">
        <v>4</v>
      </c>
      <c r="B35" s="54">
        <v>33</v>
      </c>
      <c r="C35" s="55" t="str">
        <f>Item33!B3</f>
        <v>Ligações intraestaduais recebidas de telefone fixo</v>
      </c>
      <c r="D35" s="54" t="str">
        <f>Item33!C3</f>
        <v>minuto</v>
      </c>
      <c r="E35" s="54">
        <f>Item33!D3</f>
        <v>60000</v>
      </c>
      <c r="F35" s="56">
        <f>Item33!E3</f>
        <v>0.09</v>
      </c>
      <c r="G35" s="56">
        <f t="shared" si="0"/>
        <v>5400</v>
      </c>
      <c r="H35" s="2"/>
    </row>
    <row r="36" spans="1:8">
      <c r="A36" s="54">
        <v>4</v>
      </c>
      <c r="B36" s="54">
        <v>34</v>
      </c>
      <c r="C36" s="55" t="str">
        <f>Item34!B3</f>
        <v>Ligações intraestaduais recebidas de telefone móvel</v>
      </c>
      <c r="D36" s="54" t="str">
        <f>Item34!C3</f>
        <v>minuto</v>
      </c>
      <c r="E36" s="54">
        <f>Item34!D3</f>
        <v>120000</v>
      </c>
      <c r="F36" s="56">
        <f>Item34!E3</f>
        <v>0.1</v>
      </c>
      <c r="G36" s="56">
        <f t="shared" si="0"/>
        <v>12000</v>
      </c>
      <c r="H36" s="2"/>
    </row>
    <row r="37" spans="1:8">
      <c r="A37" s="54">
        <v>4</v>
      </c>
      <c r="B37" s="54">
        <v>35</v>
      </c>
      <c r="C37" s="55" t="str">
        <f>Item35!B3</f>
        <v>Assinatura mensal de 0800</v>
      </c>
      <c r="D37" s="54" t="str">
        <f>Item35!C3</f>
        <v>mensalidade</v>
      </c>
      <c r="E37" s="54">
        <f>Item35!D3</f>
        <v>24</v>
      </c>
      <c r="F37" s="56">
        <f>Item35!E3</f>
        <v>241.66</v>
      </c>
      <c r="G37" s="56">
        <f t="shared" si="0"/>
        <v>5799.84</v>
      </c>
      <c r="H37" s="2"/>
    </row>
    <row r="38" spans="1:8" ht="15.75" customHeight="1">
      <c r="A38" s="57"/>
      <c r="B38" s="57"/>
      <c r="C38" s="57"/>
      <c r="D38" s="1" t="s">
        <v>123</v>
      </c>
      <c r="E38" s="1"/>
      <c r="F38" s="1"/>
      <c r="G38" s="58">
        <f>SUM(G3:G37)</f>
        <v>424496.76000000013</v>
      </c>
    </row>
  </sheetData>
  <mergeCells count="6">
    <mergeCell ref="D38:F38"/>
    <mergeCell ref="A1:H1"/>
    <mergeCell ref="H3:H12"/>
    <mergeCell ref="H13:H22"/>
    <mergeCell ref="H23:H32"/>
    <mergeCell ref="H33:H37"/>
  </mergeCells>
  <pageMargins left="0.51180555555555496" right="0.51180555555555496" top="1.03819444444444" bottom="0.78749999999999998" header="0.31527777777777799" footer="0.31527777777777799"/>
  <pageSetup paperSize="9" firstPageNumber="0" fitToHeight="0" orientation="landscape" horizontalDpi="300" verticalDpi="300" r:id="rId1"/>
  <headerFooter>
    <oddFooter>&amp;LEstimativa em &amp;D</oddFooter>
  </headerFooter>
  <rowBreaks count="1" manualBreakCount="1">
    <brk id="32" max="16383" man="1"/>
  </rowBreak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3"/>
  <sheetViews>
    <sheetView view="pageBreakPreview" topLeftCell="A52" zoomScaleNormal="100" workbookViewId="0">
      <selection activeCell="A73" sqref="A73"/>
    </sheetView>
  </sheetViews>
  <sheetFormatPr defaultColWidth="9.140625" defaultRowHeight="12.75"/>
  <cols>
    <col min="1" max="1" width="9.140625" style="48"/>
    <col min="2" max="2" width="86.85546875" style="48" customWidth="1"/>
    <col min="3" max="4" width="13.28515625" style="59" customWidth="1"/>
    <col min="5" max="5" width="13.28515625" style="60" customWidth="1"/>
    <col min="6" max="6" width="15.5703125" style="48" customWidth="1"/>
    <col min="7" max="14" width="9.140625" style="49"/>
    <col min="15" max="1024" width="9.140625" style="48"/>
  </cols>
  <sheetData>
    <row r="1" spans="1:6" s="49" customFormat="1" ht="15.75" customHeight="1">
      <c r="A1" s="1" t="s">
        <v>124</v>
      </c>
      <c r="B1" s="1"/>
      <c r="C1" s="1"/>
      <c r="D1" s="1"/>
      <c r="E1" s="1"/>
      <c r="F1" s="1"/>
    </row>
    <row r="2" spans="1:6" s="49" customFormat="1" ht="25.5">
      <c r="A2" s="50" t="s">
        <v>115</v>
      </c>
      <c r="B2" s="50" t="s">
        <v>117</v>
      </c>
      <c r="C2" s="50" t="s">
        <v>118</v>
      </c>
      <c r="D2" s="50" t="s">
        <v>119</v>
      </c>
      <c r="E2" s="61" t="s">
        <v>120</v>
      </c>
      <c r="F2" s="50" t="s">
        <v>125</v>
      </c>
    </row>
    <row r="3" spans="1:6" s="49" customFormat="1" ht="17.25">
      <c r="A3" s="62" t="s">
        <v>126</v>
      </c>
      <c r="B3" s="63" t="str">
        <f>Item1!G20</f>
        <v>TELEFONICA BRASIL S/A</v>
      </c>
      <c r="C3" s="63"/>
      <c r="D3" s="63"/>
      <c r="E3" s="63"/>
      <c r="F3" s="63"/>
    </row>
    <row r="4" spans="1:6" s="49" customFormat="1">
      <c r="A4" s="54">
        <v>1</v>
      </c>
      <c r="B4" s="55" t="str">
        <f>Item1!B3</f>
        <v>Tráfego Fixo-Fixo</v>
      </c>
      <c r="C4" s="54" t="str">
        <f>Item1!C3</f>
        <v>minuto</v>
      </c>
      <c r="D4" s="54">
        <f>Item1!D3</f>
        <v>930600</v>
      </c>
      <c r="E4" s="56">
        <f>Item1!F3</f>
        <v>1E-4</v>
      </c>
      <c r="F4" s="56">
        <f>(ROUND(E4,2)*D4)</f>
        <v>0</v>
      </c>
    </row>
    <row r="5" spans="1:6" s="49" customFormat="1" ht="17.25">
      <c r="A5" s="62" t="s">
        <v>126</v>
      </c>
      <c r="B5" s="63" t="str">
        <f>Item2!G20</f>
        <v>TELEFONICA BRASIL S/A</v>
      </c>
      <c r="C5" s="63"/>
      <c r="D5" s="63"/>
      <c r="E5" s="63"/>
      <c r="F5" s="63"/>
    </row>
    <row r="6" spans="1:6">
      <c r="A6" s="54">
        <v>2</v>
      </c>
      <c r="B6" s="55" t="str">
        <f>Item2!B3</f>
        <v>Tráfego Fixo-Móvel (VC-1)</v>
      </c>
      <c r="C6" s="54" t="str">
        <f>Item2!C3</f>
        <v>minuto</v>
      </c>
      <c r="D6" s="54">
        <f>Item2!D3</f>
        <v>141000</v>
      </c>
      <c r="E6" s="56">
        <f>Item2!F3</f>
        <v>1E-4</v>
      </c>
      <c r="F6" s="56">
        <f>(ROUND(E6,2)*D6)</f>
        <v>0</v>
      </c>
    </row>
    <row r="7" spans="1:6" ht="17.25">
      <c r="A7" s="62" t="s">
        <v>126</v>
      </c>
      <c r="B7" s="63" t="str">
        <f>Item3!G20</f>
        <v>TELEFONICA BRASIL S/A</v>
      </c>
      <c r="C7" s="63"/>
      <c r="D7" s="63"/>
      <c r="E7" s="63"/>
      <c r="F7" s="63"/>
    </row>
    <row r="8" spans="1:6">
      <c r="A8" s="54">
        <v>3</v>
      </c>
      <c r="B8" s="55" t="str">
        <f>Item3!B3</f>
        <v>Fixo-Fixo Intrarregionais</v>
      </c>
      <c r="C8" s="54" t="str">
        <f>Item3!C3</f>
        <v>minuto</v>
      </c>
      <c r="D8" s="54">
        <f>Item3!D3</f>
        <v>141000</v>
      </c>
      <c r="E8" s="56">
        <f>Item3!F3</f>
        <v>1E-4</v>
      </c>
      <c r="F8" s="56">
        <f>(ROUND(E8,2)*D8)</f>
        <v>0</v>
      </c>
    </row>
    <row r="9" spans="1:6" ht="12.75" customHeight="1">
      <c r="A9" s="62" t="s">
        <v>126</v>
      </c>
      <c r="B9" s="63" t="str">
        <f>Item4!G20</f>
        <v>TELEFONICA BRASIL S/A</v>
      </c>
      <c r="C9" s="63"/>
      <c r="D9" s="63"/>
      <c r="E9" s="63"/>
      <c r="F9" s="63"/>
    </row>
    <row r="10" spans="1:6">
      <c r="A10" s="54">
        <v>4</v>
      </c>
      <c r="B10" s="55" t="str">
        <f>Item4!B3</f>
        <v>Fixo-Fixo Inter-Regionais</v>
      </c>
      <c r="C10" s="54" t="str">
        <f>Item4!C3</f>
        <v>minuto</v>
      </c>
      <c r="D10" s="54">
        <f>Item4!D3</f>
        <v>141000</v>
      </c>
      <c r="E10" s="56">
        <f>Item4!F3</f>
        <v>1E-4</v>
      </c>
      <c r="F10" s="56">
        <f>(ROUND(E10,2)*D10)</f>
        <v>0</v>
      </c>
    </row>
    <row r="11" spans="1:6" ht="17.25">
      <c r="A11" s="62" t="s">
        <v>126</v>
      </c>
      <c r="B11" s="63" t="str">
        <f>Item5!G20</f>
        <v>TELEFONICA BRASIL S/A</v>
      </c>
      <c r="C11" s="63"/>
      <c r="D11" s="63"/>
      <c r="E11" s="63"/>
      <c r="F11" s="63"/>
    </row>
    <row r="12" spans="1:6">
      <c r="A12" s="54">
        <v>5</v>
      </c>
      <c r="B12" s="55" t="str">
        <f>Item5!B3</f>
        <v>Fixo-Móvel Intrarregionais (VC-2)</v>
      </c>
      <c r="C12" s="54" t="str">
        <f>Item5!C3</f>
        <v>minuto</v>
      </c>
      <c r="D12" s="54">
        <f>Item5!D3</f>
        <v>169200</v>
      </c>
      <c r="E12" s="56">
        <f>Item5!F3</f>
        <v>1E-4</v>
      </c>
      <c r="F12" s="56">
        <f>(ROUND(E12,2)*D12)</f>
        <v>0</v>
      </c>
    </row>
    <row r="13" spans="1:6" ht="17.25">
      <c r="A13" s="62" t="s">
        <v>126</v>
      </c>
      <c r="B13" s="63" t="str">
        <f>Item6!G20</f>
        <v>TELEFONICA BRASIL S/A</v>
      </c>
      <c r="C13" s="63"/>
      <c r="D13" s="63"/>
      <c r="E13" s="63"/>
      <c r="F13" s="63"/>
    </row>
    <row r="14" spans="1:6">
      <c r="A14" s="54">
        <v>6</v>
      </c>
      <c r="B14" s="55" t="str">
        <f>Item6!B3</f>
        <v>Fixo-Móvel Inter-Regionais (VC-3)</v>
      </c>
      <c r="C14" s="54" t="str">
        <f>Item6!C3</f>
        <v>minuto</v>
      </c>
      <c r="D14" s="54">
        <f>Item6!D3</f>
        <v>42300</v>
      </c>
      <c r="E14" s="56">
        <f>Item6!F3</f>
        <v>1E-4</v>
      </c>
      <c r="F14" s="56">
        <f>(ROUND(E14,2)*D14)</f>
        <v>0</v>
      </c>
    </row>
    <row r="15" spans="1:6" ht="17.25">
      <c r="A15" s="62" t="s">
        <v>126</v>
      </c>
      <c r="B15" s="63" t="str">
        <f>Item7!G20</f>
        <v>TELEFONICA BRASIL S/A</v>
      </c>
      <c r="C15" s="63"/>
      <c r="D15" s="63"/>
      <c r="E15" s="63"/>
      <c r="F15" s="63"/>
    </row>
    <row r="16" spans="1:6">
      <c r="A16" s="54">
        <v>7</v>
      </c>
      <c r="B16" s="55" t="str">
        <f>Item7!B3</f>
        <v>Assinatura mensal de 2 (dois) troncos SIP (10 Mbps)</v>
      </c>
      <c r="C16" s="54" t="str">
        <f>Item7!C3</f>
        <v>mensalidade</v>
      </c>
      <c r="D16" s="54">
        <f>Item7!D3</f>
        <v>24</v>
      </c>
      <c r="E16" s="56">
        <f>Item7!F3</f>
        <v>305.89</v>
      </c>
      <c r="F16" s="56">
        <f>(ROUND(E16,2)*D16)</f>
        <v>7341.36</v>
      </c>
    </row>
    <row r="17" spans="1:6" ht="17.25">
      <c r="A17" s="62" t="s">
        <v>126</v>
      </c>
      <c r="B17" s="63" t="str">
        <f>Item8!G20</f>
        <v>MÉTODO TELECOMUNICAÇÕES E COMERCIO LTDA</v>
      </c>
      <c r="C17" s="63"/>
      <c r="D17" s="63"/>
      <c r="E17" s="63"/>
      <c r="F17" s="63"/>
    </row>
    <row r="18" spans="1:6">
      <c r="A18" s="54">
        <v>8</v>
      </c>
      <c r="B18" s="55" t="str">
        <f>Item8!B3</f>
        <v>Outros (detalhar)</v>
      </c>
      <c r="C18" s="54" t="str">
        <f>Item8!C3</f>
        <v>mensalidade</v>
      </c>
      <c r="D18" s="54">
        <f>Item8!D3</f>
        <v>24</v>
      </c>
      <c r="E18" s="56">
        <f>Item8!F3</f>
        <v>0</v>
      </c>
      <c r="F18" s="56">
        <f>(ROUND(E18,2)*D18)</f>
        <v>0</v>
      </c>
    </row>
    <row r="19" spans="1:6" ht="17.25">
      <c r="A19" s="62" t="s">
        <v>126</v>
      </c>
      <c r="B19" s="63" t="str">
        <f>Item9!G20</f>
        <v>TELEFONICA BRASIL S/A</v>
      </c>
      <c r="C19" s="63"/>
      <c r="D19" s="63"/>
      <c r="E19" s="63"/>
      <c r="F19" s="63"/>
    </row>
    <row r="20" spans="1:6">
      <c r="A20" s="54">
        <v>9</v>
      </c>
      <c r="B20" s="55" t="str">
        <f>Item9!B3</f>
        <v>Taxa de instalação dos 2 (dois) troncos SIP e faixas DDR</v>
      </c>
      <c r="C20" s="54" t="str">
        <f>Item9!C3</f>
        <v>unidade</v>
      </c>
      <c r="D20" s="54">
        <f>Item9!D3</f>
        <v>1</v>
      </c>
      <c r="E20" s="56">
        <f>Item9!F3</f>
        <v>1E-4</v>
      </c>
      <c r="F20" s="56">
        <f>(ROUND(E20,2)*D20)</f>
        <v>0</v>
      </c>
    </row>
    <row r="21" spans="1:6" ht="17.25">
      <c r="A21" s="62" t="s">
        <v>126</v>
      </c>
      <c r="B21" s="63" t="str">
        <f>Item10!G20</f>
        <v>MÉTODO TELECOMUNICAÇÕES E COMERCIO LTDA</v>
      </c>
      <c r="C21" s="63"/>
      <c r="D21" s="63"/>
      <c r="E21" s="63"/>
      <c r="F21" s="63"/>
    </row>
    <row r="22" spans="1:6">
      <c r="A22" s="54">
        <v>10</v>
      </c>
      <c r="B22" s="55" t="str">
        <f>Item10!B3</f>
        <v>Outros (detalhar)</v>
      </c>
      <c r="C22" s="54" t="str">
        <f>Item10!C3</f>
        <v>unidade</v>
      </c>
      <c r="D22" s="54">
        <f>Item10!D3</f>
        <v>1</v>
      </c>
      <c r="E22" s="56">
        <f>Item10!F3</f>
        <v>0</v>
      </c>
      <c r="F22" s="56">
        <f>(ROUND(E22,2)*D22)</f>
        <v>0</v>
      </c>
    </row>
    <row r="23" spans="1:6" ht="17.25">
      <c r="A23" s="62" t="s">
        <v>126</v>
      </c>
      <c r="B23" s="63" t="str">
        <f>Item11!G20</f>
        <v>TELEFONICA BRASIL S/A</v>
      </c>
      <c r="C23" s="63"/>
      <c r="D23" s="63"/>
      <c r="E23" s="63"/>
      <c r="F23" s="63"/>
    </row>
    <row r="24" spans="1:6">
      <c r="A24" s="54">
        <v>11</v>
      </c>
      <c r="B24" s="55" t="str">
        <f>Item11!B3</f>
        <v>Tráfego Fixo-Fixo</v>
      </c>
      <c r="C24" s="54" t="str">
        <f>Item11!C3</f>
        <v>minuto</v>
      </c>
      <c r="D24" s="54">
        <f>Item11!D3</f>
        <v>300000</v>
      </c>
      <c r="E24" s="56">
        <f>Item11!F3</f>
        <v>1E-4</v>
      </c>
      <c r="F24" s="56">
        <f>(ROUND(E24,2)*D24)</f>
        <v>0</v>
      </c>
    </row>
    <row r="25" spans="1:6" ht="17.25">
      <c r="A25" s="62" t="s">
        <v>126</v>
      </c>
      <c r="B25" s="63" t="str">
        <f>Item12!G20</f>
        <v>TELEFONICA BRASIL S/A</v>
      </c>
      <c r="C25" s="63"/>
      <c r="D25" s="63"/>
      <c r="E25" s="63"/>
      <c r="F25" s="63"/>
    </row>
    <row r="26" spans="1:6">
      <c r="A26" s="54">
        <v>12</v>
      </c>
      <c r="B26" s="55" t="str">
        <f>Item12!B3</f>
        <v>Tráfego Fixo-Móvel (VC-1)</v>
      </c>
      <c r="C26" s="54" t="str">
        <f>Item12!C3</f>
        <v>minuto</v>
      </c>
      <c r="D26" s="54">
        <f>Item12!D3</f>
        <v>60000</v>
      </c>
      <c r="E26" s="56">
        <f>Item12!F3</f>
        <v>1E-4</v>
      </c>
      <c r="F26" s="56">
        <f>(ROUND(E26,2)*D26)</f>
        <v>0</v>
      </c>
    </row>
    <row r="27" spans="1:6" ht="17.25">
      <c r="A27" s="62" t="s">
        <v>126</v>
      </c>
      <c r="B27" s="63" t="str">
        <f>Item13!G20</f>
        <v>TELEFONICA BRASIL S/A</v>
      </c>
      <c r="C27" s="63"/>
      <c r="D27" s="63"/>
      <c r="E27" s="63"/>
      <c r="F27" s="63"/>
    </row>
    <row r="28" spans="1:6">
      <c r="A28" s="54">
        <v>13</v>
      </c>
      <c r="B28" s="55" t="str">
        <f>Item13!B3</f>
        <v>Fixo-Fixo Intrarregionais</v>
      </c>
      <c r="C28" s="54" t="str">
        <f>Item13!C3</f>
        <v>minuto</v>
      </c>
      <c r="D28" s="54">
        <f>Item13!D3</f>
        <v>60000</v>
      </c>
      <c r="E28" s="56">
        <f>Item13!F3</f>
        <v>1E-4</v>
      </c>
      <c r="F28" s="56">
        <f>(ROUND(E28,2)*D28)</f>
        <v>0</v>
      </c>
    </row>
    <row r="29" spans="1:6" ht="17.25">
      <c r="A29" s="62" t="s">
        <v>126</v>
      </c>
      <c r="B29" s="63" t="str">
        <f>Item14!G20</f>
        <v>TELEFONICA BRASIL S/A</v>
      </c>
      <c r="C29" s="63"/>
      <c r="D29" s="63"/>
      <c r="E29" s="63"/>
      <c r="F29" s="63"/>
    </row>
    <row r="30" spans="1:6">
      <c r="A30" s="54">
        <v>14</v>
      </c>
      <c r="B30" s="55" t="str">
        <f>Item14!B3</f>
        <v>Fixo-Fixo Inter-Regionais</v>
      </c>
      <c r="C30" s="54" t="str">
        <f>Item14!C3</f>
        <v>minuto</v>
      </c>
      <c r="D30" s="54">
        <f>Item14!D3</f>
        <v>60000</v>
      </c>
      <c r="E30" s="56">
        <f>Item14!F3</f>
        <v>1E-4</v>
      </c>
      <c r="F30" s="56">
        <f>(ROUND(E30,2)*D30)</f>
        <v>0</v>
      </c>
    </row>
    <row r="31" spans="1:6" ht="17.25">
      <c r="A31" s="62" t="s">
        <v>126</v>
      </c>
      <c r="B31" s="63" t="str">
        <f>Item15!G20</f>
        <v>TELEFONICA BRASIL S/A</v>
      </c>
      <c r="C31" s="63"/>
      <c r="D31" s="63"/>
      <c r="E31" s="63"/>
      <c r="F31" s="63"/>
    </row>
    <row r="32" spans="1:6">
      <c r="A32" s="54">
        <v>15</v>
      </c>
      <c r="B32" s="55" t="str">
        <f>Item15!B3</f>
        <v>Fixo-Móvel Intrarregionais (VC-2)</v>
      </c>
      <c r="C32" s="54" t="str">
        <f>Item15!C3</f>
        <v>minuto</v>
      </c>
      <c r="D32" s="54">
        <f>Item15!D3</f>
        <v>60000</v>
      </c>
      <c r="E32" s="56">
        <f>Item15!F3</f>
        <v>1E-4</v>
      </c>
      <c r="F32" s="56">
        <f>(ROUND(E32,2)*D32)</f>
        <v>0</v>
      </c>
    </row>
    <row r="33" spans="1:6" ht="17.25">
      <c r="A33" s="62" t="s">
        <v>126</v>
      </c>
      <c r="B33" s="63" t="str">
        <f>Item16!G20</f>
        <v>TELEFONICA BRASIL S/A</v>
      </c>
      <c r="C33" s="63"/>
      <c r="D33" s="63"/>
      <c r="E33" s="63"/>
      <c r="F33" s="63"/>
    </row>
    <row r="34" spans="1:6">
      <c r="A34" s="54">
        <v>16</v>
      </c>
      <c r="B34" s="55" t="str">
        <f>Item16!B3</f>
        <v>Fixo-Móvel Inter-Regionais (VC-3)</v>
      </c>
      <c r="C34" s="54" t="str">
        <f>Item16!C3</f>
        <v>minuto</v>
      </c>
      <c r="D34" s="54">
        <f>Item16!D3</f>
        <v>30000</v>
      </c>
      <c r="E34" s="56">
        <f>Item16!F3</f>
        <v>1E-4</v>
      </c>
      <c r="F34" s="56">
        <f>(ROUND(E34,2)*D34)</f>
        <v>0</v>
      </c>
    </row>
    <row r="35" spans="1:6" ht="17.25">
      <c r="A35" s="62" t="s">
        <v>126</v>
      </c>
      <c r="B35" s="63" t="str">
        <f>Item17!G20</f>
        <v>TELEFONICA BRASIL S/A</v>
      </c>
      <c r="C35" s="63"/>
      <c r="D35" s="63"/>
      <c r="E35" s="63"/>
      <c r="F35" s="63"/>
    </row>
    <row r="36" spans="1:6">
      <c r="A36" s="54">
        <v>17</v>
      </c>
      <c r="B36" s="55" t="str">
        <f>Item17!B3</f>
        <v>Assinatura mensal de 2 (dois) troncos SIP (10 Mbps)</v>
      </c>
      <c r="C36" s="54" t="str">
        <f>Item17!C3</f>
        <v>mensalidade</v>
      </c>
      <c r="D36" s="54">
        <f>Item17!D3</f>
        <v>24</v>
      </c>
      <c r="E36" s="56">
        <f>Item17!F3</f>
        <v>305.89</v>
      </c>
      <c r="F36" s="56">
        <f>(ROUND(E36,2)*D36)</f>
        <v>7341.36</v>
      </c>
    </row>
    <row r="37" spans="1:6" ht="17.25">
      <c r="A37" s="62" t="s">
        <v>126</v>
      </c>
      <c r="B37" s="63" t="str">
        <f>Item18!G20</f>
        <v>MÉTODO TELECOMUNICAÇÕES E COMERCIO LTDA</v>
      </c>
      <c r="C37" s="63"/>
      <c r="D37" s="63"/>
      <c r="E37" s="63"/>
      <c r="F37" s="63"/>
    </row>
    <row r="38" spans="1:6">
      <c r="A38" s="54">
        <v>18</v>
      </c>
      <c r="B38" s="55" t="str">
        <f>Item18!B3</f>
        <v>Outros (detalhar)</v>
      </c>
      <c r="C38" s="54" t="str">
        <f>Item18!C3</f>
        <v>mensalidade</v>
      </c>
      <c r="D38" s="54">
        <f>Item18!D3</f>
        <v>24</v>
      </c>
      <c r="E38" s="56">
        <f>Item18!F3</f>
        <v>0</v>
      </c>
      <c r="F38" s="56">
        <f>(ROUND(E38,2)*D38)</f>
        <v>0</v>
      </c>
    </row>
    <row r="39" spans="1:6" ht="17.25">
      <c r="A39" s="62" t="s">
        <v>126</v>
      </c>
      <c r="B39" s="63" t="str">
        <f>Item19!G20</f>
        <v>TELEFONICA BRASIL S/A</v>
      </c>
      <c r="C39" s="63"/>
      <c r="D39" s="63"/>
      <c r="E39" s="63"/>
      <c r="F39" s="63"/>
    </row>
    <row r="40" spans="1:6">
      <c r="A40" s="54">
        <v>19</v>
      </c>
      <c r="B40" s="55" t="str">
        <f>Item19!B3</f>
        <v>Taxa de instalação dos 2 (dois) troncos SIP e faixas DDR</v>
      </c>
      <c r="C40" s="54" t="str">
        <f>Item19!C3</f>
        <v>unidade</v>
      </c>
      <c r="D40" s="54">
        <f>Item19!D3</f>
        <v>1</v>
      </c>
      <c r="E40" s="56">
        <f>Item19!F3</f>
        <v>1E-4</v>
      </c>
      <c r="F40" s="56">
        <f>(ROUND(E40,2)*D40)</f>
        <v>0</v>
      </c>
    </row>
    <row r="41" spans="1:6" ht="17.25">
      <c r="A41" s="62" t="s">
        <v>126</v>
      </c>
      <c r="B41" s="63" t="str">
        <f>Item20!G20</f>
        <v>MÉTODO TELECOMUNICAÇÕES E COMERCIO LTDA</v>
      </c>
      <c r="C41" s="63"/>
      <c r="D41" s="63"/>
      <c r="E41" s="63"/>
      <c r="F41" s="63"/>
    </row>
    <row r="42" spans="1:6">
      <c r="A42" s="54">
        <v>20</v>
      </c>
      <c r="B42" s="55" t="str">
        <f>Item20!B3</f>
        <v>Outros (detalhar)</v>
      </c>
      <c r="C42" s="54" t="str">
        <f>Item20!C3</f>
        <v>unidade</v>
      </c>
      <c r="D42" s="54">
        <f>Item20!D3</f>
        <v>1</v>
      </c>
      <c r="E42" s="56">
        <f>Item20!F3</f>
        <v>0</v>
      </c>
      <c r="F42" s="56">
        <f>(ROUND(E42,2)*D42)</f>
        <v>0</v>
      </c>
    </row>
    <row r="43" spans="1:6" ht="17.25">
      <c r="A43" s="62" t="s">
        <v>126</v>
      </c>
      <c r="B43" s="63" t="str">
        <f>Item21!G20</f>
        <v>TELEFONICA BRASIL S/A</v>
      </c>
      <c r="C43" s="63"/>
      <c r="D43" s="63"/>
      <c r="E43" s="63"/>
      <c r="F43" s="63"/>
    </row>
    <row r="44" spans="1:6">
      <c r="A44" s="54">
        <v>21</v>
      </c>
      <c r="B44" s="55" t="str">
        <f>Item21!B3</f>
        <v>Tráfego Fixo-Fixo</v>
      </c>
      <c r="C44" s="54" t="str">
        <f>Item21!C3</f>
        <v>minuto</v>
      </c>
      <c r="D44" s="54">
        <f>Item21!D3</f>
        <v>660000</v>
      </c>
      <c r="E44" s="56">
        <f>Item21!F3</f>
        <v>1E-4</v>
      </c>
      <c r="F44" s="56">
        <f>(ROUND(E44,2)*D44)</f>
        <v>0</v>
      </c>
    </row>
    <row r="45" spans="1:6" ht="17.25">
      <c r="A45" s="62" t="s">
        <v>126</v>
      </c>
      <c r="B45" s="63" t="str">
        <f>Item22!G20</f>
        <v>TELEFONICA BRASIL S/A</v>
      </c>
      <c r="C45" s="63"/>
      <c r="D45" s="63"/>
      <c r="E45" s="63"/>
      <c r="F45" s="63"/>
    </row>
    <row r="46" spans="1:6">
      <c r="A46" s="54">
        <v>22</v>
      </c>
      <c r="B46" s="55" t="str">
        <f>Item22!B3</f>
        <v>Tráfego Fixo-Móvel (VC-1)</v>
      </c>
      <c r="C46" s="54" t="str">
        <f>Item22!C3</f>
        <v>minuto</v>
      </c>
      <c r="D46" s="54">
        <f>Item22!D3</f>
        <v>135000</v>
      </c>
      <c r="E46" s="56">
        <f>Item22!F3</f>
        <v>1E-4</v>
      </c>
      <c r="F46" s="56">
        <f>(ROUND(E46,2)*D46)</f>
        <v>0</v>
      </c>
    </row>
    <row r="47" spans="1:6" ht="17.25">
      <c r="A47" s="62" t="s">
        <v>126</v>
      </c>
      <c r="B47" s="63" t="str">
        <f>Item23!G20</f>
        <v>TELEFONICA BRASIL S/A</v>
      </c>
      <c r="C47" s="63"/>
      <c r="D47" s="63"/>
      <c r="E47" s="63"/>
      <c r="F47" s="63"/>
    </row>
    <row r="48" spans="1:6">
      <c r="A48" s="54">
        <v>23</v>
      </c>
      <c r="B48" s="55" t="str">
        <f>Item23!B3</f>
        <v>Fixo-Fixo Intrarregionais</v>
      </c>
      <c r="C48" s="54" t="str">
        <f>Item23!C3</f>
        <v>minuto</v>
      </c>
      <c r="D48" s="54">
        <f>Item23!D3</f>
        <v>135000</v>
      </c>
      <c r="E48" s="56">
        <f>Item23!F3</f>
        <v>1E-4</v>
      </c>
      <c r="F48" s="56">
        <f>(ROUND(E48,2)*D48)</f>
        <v>0</v>
      </c>
    </row>
    <row r="49" spans="1:6" ht="17.25">
      <c r="A49" s="62" t="s">
        <v>126</v>
      </c>
      <c r="B49" s="63" t="str">
        <f>Item24!G20</f>
        <v>TELEFONICA BRASIL S/A</v>
      </c>
      <c r="C49" s="63"/>
      <c r="D49" s="63"/>
      <c r="E49" s="63"/>
      <c r="F49" s="63"/>
    </row>
    <row r="50" spans="1:6">
      <c r="A50" s="54">
        <v>24</v>
      </c>
      <c r="B50" s="55" t="str">
        <f>Item24!B3</f>
        <v>Fixo-Fixo Inter-Regionais</v>
      </c>
      <c r="C50" s="54" t="str">
        <f>Item24!C3</f>
        <v>minuto</v>
      </c>
      <c r="D50" s="54">
        <f>Item24!D3</f>
        <v>135000</v>
      </c>
      <c r="E50" s="56">
        <f>Item24!F3</f>
        <v>1E-4</v>
      </c>
      <c r="F50" s="56">
        <f>(ROUND(E50,2)*D50)</f>
        <v>0</v>
      </c>
    </row>
    <row r="51" spans="1:6" ht="17.25">
      <c r="A51" s="62" t="s">
        <v>126</v>
      </c>
      <c r="B51" s="63" t="str">
        <f>Item25!G20</f>
        <v>TELEFONICA BRASIL S/A</v>
      </c>
      <c r="C51" s="63"/>
      <c r="D51" s="63"/>
      <c r="E51" s="63"/>
      <c r="F51" s="63"/>
    </row>
    <row r="52" spans="1:6">
      <c r="A52" s="54">
        <v>25</v>
      </c>
      <c r="B52" s="55" t="str">
        <f>Item25!B3</f>
        <v>Fixo-Móvel Intrarregionais (VC-2)</v>
      </c>
      <c r="C52" s="54" t="str">
        <f>Item25!C3</f>
        <v>minuto</v>
      </c>
      <c r="D52" s="54">
        <f>Item25!D3</f>
        <v>135000</v>
      </c>
      <c r="E52" s="56">
        <f>Item25!F3</f>
        <v>1E-4</v>
      </c>
      <c r="F52" s="56">
        <f>(ROUND(E52,2)*D52)</f>
        <v>0</v>
      </c>
    </row>
    <row r="53" spans="1:6" ht="17.25">
      <c r="A53" s="62" t="s">
        <v>126</v>
      </c>
      <c r="B53" s="63" t="str">
        <f>Item26!G20</f>
        <v>TELEFONICA BRASIL S/A</v>
      </c>
      <c r="C53" s="63"/>
      <c r="D53" s="63"/>
      <c r="E53" s="63"/>
      <c r="F53" s="63"/>
    </row>
    <row r="54" spans="1:6">
      <c r="A54" s="54">
        <v>26</v>
      </c>
      <c r="B54" s="55" t="str">
        <f>Item26!B3</f>
        <v>Fixo-Móvel Inter-Regionais (VC-3)</v>
      </c>
      <c r="C54" s="54" t="str">
        <f>Item26!C3</f>
        <v>minuto</v>
      </c>
      <c r="D54" s="54">
        <f>Item26!D3</f>
        <v>75000</v>
      </c>
      <c r="E54" s="56">
        <f>Item26!F3</f>
        <v>1E-4</v>
      </c>
      <c r="F54" s="56">
        <f>(ROUND(E54,2)*D54)</f>
        <v>0</v>
      </c>
    </row>
    <row r="55" spans="1:6" ht="17.25">
      <c r="A55" s="62" t="s">
        <v>126</v>
      </c>
      <c r="B55" s="63" t="str">
        <f>Item27!G20</f>
        <v>TELEFONICA BRASIL S/A</v>
      </c>
      <c r="C55" s="63"/>
      <c r="D55" s="63"/>
      <c r="E55" s="63"/>
      <c r="F55" s="63"/>
    </row>
    <row r="56" spans="1:6">
      <c r="A56" s="54">
        <v>27</v>
      </c>
      <c r="B56" s="55" t="str">
        <f>Item27!B3</f>
        <v>Assinatura mensal de 2 (dois) troncos SIP (10 Mbps)</v>
      </c>
      <c r="C56" s="54" t="str">
        <f>Item27!C3</f>
        <v>mensalidade</v>
      </c>
      <c r="D56" s="54">
        <f>Item27!D3</f>
        <v>24</v>
      </c>
      <c r="E56" s="56">
        <f>Item27!F3</f>
        <v>305.89</v>
      </c>
      <c r="F56" s="56">
        <f>(ROUND(E56,2)*D56)</f>
        <v>7341.36</v>
      </c>
    </row>
    <row r="57" spans="1:6" ht="17.25">
      <c r="A57" s="62" t="s">
        <v>126</v>
      </c>
      <c r="B57" s="63" t="str">
        <f>Item28!G20</f>
        <v>MÉTODO TELECOMUNICAÇÕES E COMERCIO LTDA</v>
      </c>
      <c r="C57" s="63"/>
      <c r="D57" s="63"/>
      <c r="E57" s="63"/>
      <c r="F57" s="63"/>
    </row>
    <row r="58" spans="1:6">
      <c r="A58" s="54">
        <v>28</v>
      </c>
      <c r="B58" s="55" t="str">
        <f>Item28!B3</f>
        <v>Outros (detalhar)</v>
      </c>
      <c r="C58" s="54" t="str">
        <f>Item28!C3</f>
        <v>mensalidade</v>
      </c>
      <c r="D58" s="54">
        <f>Item28!D3</f>
        <v>24</v>
      </c>
      <c r="E58" s="56">
        <f>Item28!F3</f>
        <v>0</v>
      </c>
      <c r="F58" s="56">
        <f>(ROUND(E58,2)*D58)</f>
        <v>0</v>
      </c>
    </row>
    <row r="59" spans="1:6" ht="17.25">
      <c r="A59" s="62" t="s">
        <v>126</v>
      </c>
      <c r="B59" s="63" t="str">
        <f>Item29!G20</f>
        <v>TELEFONICA BRASIL S/A</v>
      </c>
      <c r="C59" s="63"/>
      <c r="D59" s="63"/>
      <c r="E59" s="63"/>
      <c r="F59" s="63"/>
    </row>
    <row r="60" spans="1:6">
      <c r="A60" s="54">
        <v>29</v>
      </c>
      <c r="B60" s="55" t="str">
        <f>Item29!B3</f>
        <v>Taxa de instalação dos 2 (dois) troncos SIP e faixas DDR</v>
      </c>
      <c r="C60" s="54" t="str">
        <f>Item29!C3</f>
        <v>unidade</v>
      </c>
      <c r="D60" s="54">
        <f>Item29!D3</f>
        <v>1</v>
      </c>
      <c r="E60" s="56">
        <f>Item29!F3</f>
        <v>1E-4</v>
      </c>
      <c r="F60" s="56">
        <f>(ROUND(E60,2)*D60)</f>
        <v>0</v>
      </c>
    </row>
    <row r="61" spans="1:6" ht="17.25">
      <c r="A61" s="62" t="s">
        <v>126</v>
      </c>
      <c r="B61" s="63" t="str">
        <f>Item30!G20</f>
        <v>MÉTODO TELECOMUNICAÇÕES E COMERCIO LTDA</v>
      </c>
      <c r="C61" s="63"/>
      <c r="D61" s="63"/>
      <c r="E61" s="63"/>
      <c r="F61" s="63"/>
    </row>
    <row r="62" spans="1:6">
      <c r="A62" s="54">
        <v>30</v>
      </c>
      <c r="B62" s="55" t="str">
        <f>Item30!B3</f>
        <v>Outros (detalhar)</v>
      </c>
      <c r="C62" s="54" t="str">
        <f>Item30!C3</f>
        <v>unidade</v>
      </c>
      <c r="D62" s="54">
        <f>Item30!D3</f>
        <v>1</v>
      </c>
      <c r="E62" s="56">
        <f>Item30!F3</f>
        <v>0</v>
      </c>
      <c r="F62" s="56">
        <f>(ROUND(E62,2)*D62)</f>
        <v>0</v>
      </c>
    </row>
    <row r="63" spans="1:6" ht="17.25">
      <c r="A63" s="62" t="s">
        <v>126</v>
      </c>
      <c r="B63" s="63" t="str">
        <f>Item31!G20</f>
        <v>ALGAR TELECOM S/A</v>
      </c>
      <c r="C63" s="63"/>
      <c r="D63" s="63"/>
      <c r="E63" s="63"/>
      <c r="F63" s="63"/>
    </row>
    <row r="64" spans="1:6">
      <c r="A64" s="54">
        <v>31</v>
      </c>
      <c r="B64" s="55" t="str">
        <f>Item31!B3</f>
        <v>Ligações recebidas de telefone fixo</v>
      </c>
      <c r="C64" s="54" t="str">
        <f>Item31!C3</f>
        <v>minuto</v>
      </c>
      <c r="D64" s="54">
        <f>Item31!D3</f>
        <v>120000</v>
      </c>
      <c r="E64" s="56">
        <f>Item31!F3</f>
        <v>5.7000000000000002E-3</v>
      </c>
      <c r="F64" s="56">
        <f>(ROUND(E64,2)*D64)</f>
        <v>1200</v>
      </c>
    </row>
    <row r="65" spans="1:6" ht="17.25">
      <c r="A65" s="62" t="s">
        <v>126</v>
      </c>
      <c r="B65" s="63" t="str">
        <f>Item32!G20</f>
        <v>ALGAR TELECOM S/A</v>
      </c>
      <c r="C65" s="63"/>
      <c r="D65" s="63"/>
      <c r="E65" s="63"/>
      <c r="F65" s="63"/>
    </row>
    <row r="66" spans="1:6">
      <c r="A66" s="54">
        <v>32</v>
      </c>
      <c r="B66" s="55" t="str">
        <f>Item32!B3</f>
        <v>Ligações recebidas de telefone móvel</v>
      </c>
      <c r="C66" s="54" t="str">
        <f>Item32!C3</f>
        <v>minuto</v>
      </c>
      <c r="D66" s="54">
        <f>Item32!D3</f>
        <v>240000</v>
      </c>
      <c r="E66" s="56">
        <f>Item32!F3</f>
        <v>9.3200000000000005E-2</v>
      </c>
      <c r="F66" s="56">
        <f>(ROUND(E66,2)*D66)</f>
        <v>21600</v>
      </c>
    </row>
    <row r="67" spans="1:6" ht="17.25">
      <c r="A67" s="62" t="s">
        <v>126</v>
      </c>
      <c r="B67" s="63" t="str">
        <f>Item33!G20</f>
        <v>ALGAR TELECOM S/A</v>
      </c>
      <c r="C67" s="63"/>
      <c r="D67" s="63"/>
      <c r="E67" s="63"/>
      <c r="F67" s="63"/>
    </row>
    <row r="68" spans="1:6">
      <c r="A68" s="54">
        <v>33</v>
      </c>
      <c r="B68" s="55" t="str">
        <f>Item33!B3</f>
        <v>Ligações intraestaduais recebidas de telefone fixo</v>
      </c>
      <c r="C68" s="54" t="str">
        <f>Item33!C3</f>
        <v>minuto</v>
      </c>
      <c r="D68" s="54">
        <f>Item33!D3</f>
        <v>60000</v>
      </c>
      <c r="E68" s="56">
        <f>Item33!F3</f>
        <v>7.0000000000000007E-2</v>
      </c>
      <c r="F68" s="56">
        <f>(ROUND(E68,2)*D68)</f>
        <v>4200</v>
      </c>
    </row>
    <row r="69" spans="1:6" ht="17.25">
      <c r="A69" s="62" t="s">
        <v>126</v>
      </c>
      <c r="B69" s="63" t="str">
        <f>Item34!G20</f>
        <v>ALGAR TELECOM S/A</v>
      </c>
      <c r="C69" s="63"/>
      <c r="D69" s="63"/>
      <c r="E69" s="63"/>
      <c r="F69" s="63"/>
    </row>
    <row r="70" spans="1:6">
      <c r="A70" s="54">
        <v>34</v>
      </c>
      <c r="B70" s="55" t="str">
        <f>Item34!B3</f>
        <v>Ligações intraestaduais recebidas de telefone móvel</v>
      </c>
      <c r="C70" s="54" t="str">
        <f>Item34!C3</f>
        <v>minuto</v>
      </c>
      <c r="D70" s="54">
        <f>Item34!D3</f>
        <v>120000</v>
      </c>
      <c r="E70" s="56">
        <f>Item34!F3</f>
        <v>9.3200000000000005E-2</v>
      </c>
      <c r="F70" s="56">
        <f>(ROUND(E70,2)*D70)</f>
        <v>10800</v>
      </c>
    </row>
    <row r="71" spans="1:6" ht="17.25">
      <c r="A71" s="62" t="s">
        <v>126</v>
      </c>
      <c r="B71" s="63" t="str">
        <f>Item35!G20</f>
        <v>ALGAR TELECOM S/A</v>
      </c>
      <c r="C71" s="63"/>
      <c r="D71" s="63"/>
      <c r="E71" s="63"/>
      <c r="F71" s="63"/>
    </row>
    <row r="72" spans="1:6">
      <c r="A72" s="54">
        <v>35</v>
      </c>
      <c r="B72" s="55" t="str">
        <f>Item35!B3</f>
        <v>Assinatura mensal de 0800</v>
      </c>
      <c r="C72" s="54" t="str">
        <f>Item35!C3</f>
        <v>mensalidade</v>
      </c>
      <c r="D72" s="54">
        <f>Item35!D3</f>
        <v>24</v>
      </c>
      <c r="E72" s="56">
        <f>Item35!F3</f>
        <v>111.26</v>
      </c>
      <c r="F72" s="56">
        <f>(ROUND(E72,2)*D72)</f>
        <v>2670.2400000000002</v>
      </c>
    </row>
    <row r="73" spans="1:6" ht="15.75" customHeight="1">
      <c r="A73" s="57"/>
      <c r="B73" s="57"/>
      <c r="C73" s="1" t="s">
        <v>127</v>
      </c>
      <c r="D73" s="1"/>
      <c r="E73" s="1"/>
      <c r="F73" s="58">
        <f>SUM(F4:F72)</f>
        <v>62494.32</v>
      </c>
    </row>
  </sheetData>
  <mergeCells count="37">
    <mergeCell ref="B71:F71"/>
    <mergeCell ref="C73:E73"/>
    <mergeCell ref="B61:F61"/>
    <mergeCell ref="B63:F63"/>
    <mergeCell ref="B65:F65"/>
    <mergeCell ref="B67:F67"/>
    <mergeCell ref="B69:F69"/>
    <mergeCell ref="B51:F51"/>
    <mergeCell ref="B53:F53"/>
    <mergeCell ref="B55:F55"/>
    <mergeCell ref="B57:F57"/>
    <mergeCell ref="B59:F59"/>
    <mergeCell ref="B41:F41"/>
    <mergeCell ref="B43:F43"/>
    <mergeCell ref="B45:F45"/>
    <mergeCell ref="B47:F47"/>
    <mergeCell ref="B49:F49"/>
    <mergeCell ref="B31:F31"/>
    <mergeCell ref="B33:F33"/>
    <mergeCell ref="B35:F35"/>
    <mergeCell ref="B37:F37"/>
    <mergeCell ref="B39:F39"/>
    <mergeCell ref="B21:F21"/>
    <mergeCell ref="B23:F23"/>
    <mergeCell ref="B25:F25"/>
    <mergeCell ref="B27:F27"/>
    <mergeCell ref="B29:F29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  <rowBreaks count="2" manualBreakCount="2">
    <brk id="34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93</vt:i4>
      </vt:variant>
      <vt:variant>
        <vt:lpstr>Intervalos nomeados</vt:lpstr>
      </vt:variant>
      <vt:variant>
        <vt:i4>3</vt:i4>
      </vt:variant>
    </vt:vector>
  </HeadingPairs>
  <TitlesOfParts>
    <vt:vector size="9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Marconni Rodrigues de AlcGntara Santos</dc:creator>
  <dc:description/>
  <cp:lastModifiedBy>Marconni Rodrigues de Alcantara Santos</cp:lastModifiedBy>
  <cp:revision>3</cp:revision>
  <cp:lastPrinted>2024-01-30T19:25:56Z</cp:lastPrinted>
  <dcterms:created xsi:type="dcterms:W3CDTF">2019-01-16T20:04:04Z</dcterms:created>
  <dcterms:modified xsi:type="dcterms:W3CDTF">2024-01-30T19:27:10Z</dcterms:modified>
  <dc:language>pt-BR</dc:language>
</cp:coreProperties>
</file>