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RNO" sheetId="2" r:id="rId1"/>
  </sheets>
  <calcPr calcId="145621"/>
</workbook>
</file>

<file path=xl/calcChain.xml><?xml version="1.0" encoding="utf-8"?>
<calcChain xmlns="http://schemas.openxmlformats.org/spreadsheetml/2006/main">
  <c r="E12" i="2" l="1"/>
  <c r="M99" i="2" l="1"/>
  <c r="M98" i="2"/>
  <c r="H98" i="2"/>
  <c r="H99" i="2" s="1"/>
  <c r="M101" i="2"/>
  <c r="M100" i="2"/>
  <c r="I100" i="2"/>
  <c r="I101" i="2" s="1"/>
  <c r="F12" i="2"/>
  <c r="G12" i="2" s="1"/>
  <c r="H12" i="2" s="1"/>
  <c r="D114" i="2"/>
  <c r="K114" i="2" s="1"/>
  <c r="C106" i="2"/>
  <c r="C90" i="2"/>
  <c r="M16" i="2"/>
  <c r="M17" i="2"/>
  <c r="M30" i="2"/>
  <c r="M31" i="2"/>
  <c r="M44" i="2"/>
  <c r="M45" i="2"/>
  <c r="M54" i="2"/>
  <c r="M55" i="2"/>
  <c r="M64" i="2"/>
  <c r="M65" i="2"/>
  <c r="M90" i="2"/>
  <c r="M91" i="2"/>
  <c r="M106" i="2"/>
  <c r="M107" i="2"/>
  <c r="H116" i="2" l="1"/>
  <c r="I12" i="2"/>
  <c r="J12" i="2" s="1"/>
  <c r="M114" i="2"/>
  <c r="K115" i="2"/>
  <c r="M115" i="2" s="1"/>
  <c r="J110" i="2"/>
  <c r="J111" i="2" s="1"/>
  <c r="K94" i="2"/>
  <c r="H68" i="2"/>
  <c r="F66" i="2"/>
  <c r="J116" i="2" l="1"/>
  <c r="K116" i="2"/>
  <c r="F67" i="2"/>
  <c r="K95" i="2"/>
  <c r="M95" i="2" s="1"/>
  <c r="M94" i="2"/>
  <c r="H110" i="2"/>
  <c r="H111" i="2" s="1"/>
  <c r="K110" i="2"/>
  <c r="K111" i="2" s="1"/>
  <c r="K66" i="2"/>
  <c r="K67" i="2" s="1"/>
  <c r="H66" i="2"/>
  <c r="H67" i="2" s="1"/>
  <c r="J92" i="2"/>
  <c r="J93" i="2" s="1"/>
  <c r="K92" i="2"/>
  <c r="K93" i="2" s="1"/>
  <c r="I92" i="2"/>
  <c r="I93" i="2" s="1"/>
  <c r="G110" i="2"/>
  <c r="G111" i="2" s="1"/>
  <c r="K108" i="2"/>
  <c r="K109" i="2" s="1"/>
  <c r="H108" i="2"/>
  <c r="H109" i="2" s="1"/>
  <c r="J70" i="2"/>
  <c r="J71" i="2" s="1"/>
  <c r="H70" i="2"/>
  <c r="H71" i="2" s="1"/>
  <c r="J72" i="2"/>
  <c r="J73" i="2" s="1"/>
  <c r="I72" i="2"/>
  <c r="I112" i="2"/>
  <c r="I113" i="2" s="1"/>
  <c r="K112" i="2"/>
  <c r="K113" i="2" s="1"/>
  <c r="H112" i="2"/>
  <c r="G112" i="2"/>
  <c r="G66" i="2"/>
  <c r="G67" i="2" s="1"/>
  <c r="F112" i="2"/>
  <c r="J66" i="2"/>
  <c r="J67" i="2" s="1"/>
  <c r="F110" i="2"/>
  <c r="I108" i="2"/>
  <c r="I109" i="2" s="1"/>
  <c r="J112" i="2"/>
  <c r="J113" i="2" s="1"/>
  <c r="I110" i="2"/>
  <c r="I111" i="2" s="1"/>
  <c r="F108" i="2"/>
  <c r="J108" i="2"/>
  <c r="J109" i="2" s="1"/>
  <c r="I66" i="2"/>
  <c r="I67" i="2" s="1"/>
  <c r="H69" i="2"/>
  <c r="K68" i="2"/>
  <c r="K69" i="2" s="1"/>
  <c r="G70" i="2"/>
  <c r="G71" i="2" s="1"/>
  <c r="G108" i="2"/>
  <c r="G109" i="2" s="1"/>
  <c r="I68" i="2"/>
  <c r="I69" i="2" s="1"/>
  <c r="K70" i="2"/>
  <c r="K71" i="2" s="1"/>
  <c r="H92" i="2"/>
  <c r="C64" i="2"/>
  <c r="F68" i="2"/>
  <c r="J68" i="2"/>
  <c r="J69" i="2" s="1"/>
  <c r="I70" i="2"/>
  <c r="I71" i="2" s="1"/>
  <c r="G68" i="2"/>
  <c r="G69" i="2" s="1"/>
  <c r="F70" i="2"/>
  <c r="I62" i="2"/>
  <c r="M112" i="2" l="1"/>
  <c r="F69" i="2"/>
  <c r="M69" i="2" s="1"/>
  <c r="M68" i="2"/>
  <c r="I73" i="2"/>
  <c r="K72" i="2"/>
  <c r="K73" i="2" s="1"/>
  <c r="I63" i="2"/>
  <c r="M108" i="2"/>
  <c r="F111" i="2"/>
  <c r="M111" i="2" s="1"/>
  <c r="M110" i="2"/>
  <c r="M70" i="2"/>
  <c r="H93" i="2"/>
  <c r="M93" i="2" s="1"/>
  <c r="M92" i="2"/>
  <c r="M66" i="2"/>
  <c r="M67" i="2"/>
  <c r="C16" i="2"/>
  <c r="C44" i="2"/>
  <c r="C54" i="2"/>
  <c r="J50" i="2"/>
  <c r="C30" i="2"/>
  <c r="J62" i="2"/>
  <c r="M62" i="2" s="1"/>
  <c r="F71" i="2"/>
  <c r="M71" i="2" s="1"/>
  <c r="I14" i="2"/>
  <c r="E14" i="2"/>
  <c r="F14" i="2"/>
  <c r="J14" i="2"/>
  <c r="J15" i="2" s="1"/>
  <c r="G14" i="2"/>
  <c r="H14" i="2"/>
  <c r="K14" i="2"/>
  <c r="K15" i="2" s="1"/>
  <c r="F109" i="2"/>
  <c r="M109" i="2" s="1"/>
  <c r="G113" i="2"/>
  <c r="D104" i="2"/>
  <c r="D102" i="2"/>
  <c r="I102" i="2" s="1"/>
  <c r="M102" i="2" s="1"/>
  <c r="D88" i="2"/>
  <c r="D86" i="2"/>
  <c r="D84" i="2"/>
  <c r="D82" i="2"/>
  <c r="H82" i="2" s="1"/>
  <c r="M82" i="2" s="1"/>
  <c r="D80" i="2"/>
  <c r="D78" i="2"/>
  <c r="D76" i="2"/>
  <c r="K74" i="2"/>
  <c r="M74" i="2" s="1"/>
  <c r="F60" i="2"/>
  <c r="F61" i="2" s="1"/>
  <c r="K58" i="2"/>
  <c r="M58" i="2" s="1"/>
  <c r="K56" i="2"/>
  <c r="M56" i="2" s="1"/>
  <c r="F52" i="2"/>
  <c r="F53" i="2" s="1"/>
  <c r="G48" i="2"/>
  <c r="G49" i="2" s="1"/>
  <c r="E46" i="2"/>
  <c r="D42" i="2"/>
  <c r="F42" i="2" s="1"/>
  <c r="D40" i="2"/>
  <c r="F40" i="2" s="1"/>
  <c r="G38" i="2"/>
  <c r="M38" i="2" s="1"/>
  <c r="G36" i="2"/>
  <c r="M36" i="2" s="1"/>
  <c r="E34" i="2"/>
  <c r="M34" i="2" s="1"/>
  <c r="E32" i="2"/>
  <c r="D28" i="2"/>
  <c r="D26" i="2"/>
  <c r="F26" i="2" s="1"/>
  <c r="F27" i="2" s="1"/>
  <c r="D24" i="2"/>
  <c r="E22" i="2"/>
  <c r="M22" i="2" s="1"/>
  <c r="E20" i="2"/>
  <c r="M20" i="2" s="1"/>
  <c r="E18" i="2"/>
  <c r="M18" i="2" s="1"/>
  <c r="E28" i="2" l="1"/>
  <c r="F28" i="2" s="1"/>
  <c r="F116" i="2" s="1"/>
  <c r="D116" i="2"/>
  <c r="M72" i="2"/>
  <c r="M73" i="2"/>
  <c r="J88" i="2"/>
  <c r="J89" i="2" s="1"/>
  <c r="J51" i="2"/>
  <c r="I15" i="2"/>
  <c r="M14" i="2"/>
  <c r="J86" i="2"/>
  <c r="I86" i="2"/>
  <c r="K50" i="2"/>
  <c r="M50" i="2" s="1"/>
  <c r="J76" i="2"/>
  <c r="J77" i="2" s="1"/>
  <c r="K76" i="2"/>
  <c r="K77" i="2" s="1"/>
  <c r="H104" i="2"/>
  <c r="H105" i="2" s="1"/>
  <c r="K104" i="2"/>
  <c r="K105" i="2" s="1"/>
  <c r="I104" i="2"/>
  <c r="I105" i="2" s="1"/>
  <c r="E33" i="2"/>
  <c r="G40" i="2"/>
  <c r="G41" i="2" s="1"/>
  <c r="I78" i="2"/>
  <c r="I79" i="2" s="1"/>
  <c r="J78" i="2"/>
  <c r="J79" i="2" s="1"/>
  <c r="G78" i="2"/>
  <c r="H78" i="2"/>
  <c r="H79" i="2" s="1"/>
  <c r="F104" i="2"/>
  <c r="G104" i="2"/>
  <c r="G105" i="2" s="1"/>
  <c r="J104" i="2"/>
  <c r="J105" i="2" s="1"/>
  <c r="F43" i="2"/>
  <c r="H80" i="2"/>
  <c r="G80" i="2"/>
  <c r="E47" i="2"/>
  <c r="J63" i="2"/>
  <c r="M63" i="2" s="1"/>
  <c r="H76" i="2"/>
  <c r="H77" i="2" s="1"/>
  <c r="G76" i="2"/>
  <c r="G77" i="2" s="1"/>
  <c r="F76" i="2"/>
  <c r="I76" i="2"/>
  <c r="I77" i="2" s="1"/>
  <c r="F84" i="2"/>
  <c r="G84" i="2"/>
  <c r="I103" i="2"/>
  <c r="M103" i="2" s="1"/>
  <c r="E35" i="2"/>
  <c r="M35" i="2" s="1"/>
  <c r="G37" i="2"/>
  <c r="M37" i="2" s="1"/>
  <c r="K75" i="2"/>
  <c r="M75" i="2" s="1"/>
  <c r="H83" i="2"/>
  <c r="M83" i="2" s="1"/>
  <c r="G39" i="2"/>
  <c r="M39" i="2" s="1"/>
  <c r="K57" i="2"/>
  <c r="M57" i="2" s="1"/>
  <c r="F41" i="2"/>
  <c r="K59" i="2"/>
  <c r="M59" i="2" s="1"/>
  <c r="E19" i="2"/>
  <c r="M19" i="2" s="1"/>
  <c r="E21" i="2"/>
  <c r="M21" i="2" s="1"/>
  <c r="E23" i="2"/>
  <c r="M23" i="2" s="1"/>
  <c r="F46" i="2"/>
  <c r="F47" i="2" s="1"/>
  <c r="G46" i="2"/>
  <c r="G47" i="2" s="1"/>
  <c r="E60" i="2"/>
  <c r="H15" i="2"/>
  <c r="E15" i="2"/>
  <c r="G52" i="2"/>
  <c r="G53" i="2" s="1"/>
  <c r="F15" i="2"/>
  <c r="E24" i="2"/>
  <c r="E52" i="2"/>
  <c r="E48" i="2"/>
  <c r="G60" i="2"/>
  <c r="G61" i="2" s="1"/>
  <c r="F32" i="2"/>
  <c r="M32" i="2" s="1"/>
  <c r="H113" i="2"/>
  <c r="F48" i="2"/>
  <c r="F49" i="2" s="1"/>
  <c r="F113" i="2"/>
  <c r="G15" i="2"/>
  <c r="E26" i="2"/>
  <c r="G42" i="2"/>
  <c r="G43" i="2" s="1"/>
  <c r="E29" i="2" l="1"/>
  <c r="F85" i="2"/>
  <c r="M104" i="2"/>
  <c r="I96" i="2"/>
  <c r="I116" i="2" s="1"/>
  <c r="K88" i="2"/>
  <c r="H52" i="2"/>
  <c r="H53" i="2" s="1"/>
  <c r="M41" i="2"/>
  <c r="M76" i="2"/>
  <c r="M78" i="2"/>
  <c r="I10" i="2"/>
  <c r="G10" i="2"/>
  <c r="H10" i="2"/>
  <c r="J10" i="2"/>
  <c r="E10" i="2"/>
  <c r="F10" i="2"/>
  <c r="K10" i="2"/>
  <c r="M113" i="2"/>
  <c r="M15" i="2"/>
  <c r="I80" i="2"/>
  <c r="M80" i="2" s="1"/>
  <c r="K86" i="2"/>
  <c r="M86" i="2" s="1"/>
  <c r="I87" i="2"/>
  <c r="H40" i="2"/>
  <c r="M40" i="2" s="1"/>
  <c r="J87" i="2"/>
  <c r="K51" i="2"/>
  <c r="M51" i="2" s="1"/>
  <c r="H84" i="2"/>
  <c r="H85" i="2" s="1"/>
  <c r="G81" i="2"/>
  <c r="F77" i="2"/>
  <c r="M77" i="2" s="1"/>
  <c r="F105" i="2"/>
  <c r="M105" i="2" s="1"/>
  <c r="E49" i="2"/>
  <c r="E53" i="2"/>
  <c r="E61" i="2"/>
  <c r="G79" i="2"/>
  <c r="M79" i="2" s="1"/>
  <c r="I13" i="2"/>
  <c r="J13" i="2"/>
  <c r="C8" i="2"/>
  <c r="G28" i="2"/>
  <c r="F29" i="2"/>
  <c r="G85" i="2"/>
  <c r="H81" i="2"/>
  <c r="F33" i="2"/>
  <c r="M33" i="2" s="1"/>
  <c r="G26" i="2"/>
  <c r="G27" i="2" s="1"/>
  <c r="E27" i="2"/>
  <c r="F24" i="2"/>
  <c r="F25" i="2" s="1"/>
  <c r="E25" i="2"/>
  <c r="H46" i="2"/>
  <c r="M46" i="2" s="1"/>
  <c r="H60" i="2"/>
  <c r="M60" i="2" s="1"/>
  <c r="H48" i="2"/>
  <c r="M48" i="2" s="1"/>
  <c r="F13" i="2"/>
  <c r="H42" i="2"/>
  <c r="H43" i="2" s="1"/>
  <c r="M43" i="2" s="1"/>
  <c r="G29" i="2" l="1"/>
  <c r="M29" i="2" s="1"/>
  <c r="G116" i="2"/>
  <c r="G117" i="2" s="1"/>
  <c r="M25" i="2"/>
  <c r="M24" i="2"/>
  <c r="C116" i="2"/>
  <c r="M84" i="2"/>
  <c r="F117" i="2"/>
  <c r="F11" i="2"/>
  <c r="M88" i="2"/>
  <c r="K89" i="2"/>
  <c r="M89" i="2" s="1"/>
  <c r="M53" i="2"/>
  <c r="M10" i="2"/>
  <c r="I11" i="2"/>
  <c r="I117" i="2"/>
  <c r="M42" i="2"/>
  <c r="M85" i="2"/>
  <c r="G11" i="2"/>
  <c r="M26" i="2"/>
  <c r="M27" i="2"/>
  <c r="I81" i="2"/>
  <c r="M81" i="2" s="1"/>
  <c r="J117" i="2"/>
  <c r="J11" i="2"/>
  <c r="M96" i="2"/>
  <c r="I97" i="2"/>
  <c r="M97" i="2" s="1"/>
  <c r="K11" i="2"/>
  <c r="K117" i="2"/>
  <c r="H11" i="2"/>
  <c r="M52" i="2"/>
  <c r="M28" i="2"/>
  <c r="H47" i="2"/>
  <c r="M47" i="2" s="1"/>
  <c r="H49" i="2"/>
  <c r="M49" i="2" s="1"/>
  <c r="K87" i="2"/>
  <c r="M87" i="2" s="1"/>
  <c r="H61" i="2"/>
  <c r="M61" i="2" s="1"/>
  <c r="G13" i="2"/>
  <c r="H13" i="2" l="1"/>
  <c r="H117" i="2" l="1"/>
  <c r="E11" i="2" l="1"/>
  <c r="M11" i="2" s="1"/>
  <c r="E116" i="2" l="1"/>
  <c r="E118" i="2" s="1"/>
  <c r="M12" i="2"/>
  <c r="E13" i="2"/>
  <c r="M13" i="2"/>
  <c r="E119" i="2" l="1"/>
  <c r="F118" i="2"/>
  <c r="E117" i="2"/>
  <c r="M117" i="2" s="1"/>
  <c r="M116" i="2"/>
  <c r="N116" i="2" s="1"/>
  <c r="G118" i="2" l="1"/>
  <c r="F119" i="2"/>
  <c r="G119" i="2" l="1"/>
  <c r="H118" i="2"/>
  <c r="I118" i="2" l="1"/>
  <c r="H119" i="2"/>
  <c r="I119" i="2" l="1"/>
  <c r="J118" i="2"/>
  <c r="J119" i="2" l="1"/>
  <c r="K118" i="2"/>
  <c r="K119" i="2" s="1"/>
</calcChain>
</file>

<file path=xl/sharedStrings.xml><?xml version="1.0" encoding="utf-8"?>
<sst xmlns="http://schemas.openxmlformats.org/spreadsheetml/2006/main" count="131" uniqueCount="131">
  <si>
    <t>Obra</t>
  </si>
  <si>
    <t>Bancos</t>
  </si>
  <si>
    <t>B.D.I.</t>
  </si>
  <si>
    <t>Encargos Sociais</t>
  </si>
  <si>
    <t>REFORMA ADEQUAÇÃO FORUM ELEITORAL DE ITABUNA</t>
  </si>
  <si>
    <t>22,88%</t>
  </si>
  <si>
    <t>Não Desonerado: 
Horista: 116,64%
Mensalista: 71,67%</t>
  </si>
  <si>
    <t>Item</t>
  </si>
  <si>
    <t>Descrição</t>
  </si>
  <si>
    <t xml:space="preserve"> 01 </t>
  </si>
  <si>
    <t>DESPESAS ADMINISTRATIVAS</t>
  </si>
  <si>
    <t xml:space="preserve"> 01.01 </t>
  </si>
  <si>
    <t>DESPESAS COM PESSOAL</t>
  </si>
  <si>
    <t xml:space="preserve"> 01.02 </t>
  </si>
  <si>
    <t>DESPESAS GERAIS DE CONSUMO</t>
  </si>
  <si>
    <t xml:space="preserve"> 01.03 </t>
  </si>
  <si>
    <t>EQUIPAMENTOS NÃO INCORPORADOS AO IMOVEL</t>
  </si>
  <si>
    <t xml:space="preserve"> 02 </t>
  </si>
  <si>
    <t>DESPESAS GERAIS DE CANTEIRO/MANUTENÇÃO/CONSUMO</t>
  </si>
  <si>
    <t xml:space="preserve"> 02.01 </t>
  </si>
  <si>
    <t>IMPOSTOS E TAXAS</t>
  </si>
  <si>
    <t xml:space="preserve"> 02.02 </t>
  </si>
  <si>
    <t>SEGURANÇA NO TRABALHO</t>
  </si>
  <si>
    <t xml:space="preserve"> 02.03 </t>
  </si>
  <si>
    <t>INSTALAÇÕES PROVISORIAS</t>
  </si>
  <si>
    <t xml:space="preserve"> 03 </t>
  </si>
  <si>
    <t>SERVIÇOS PRELIMINARES</t>
  </si>
  <si>
    <t xml:space="preserve"> 04 </t>
  </si>
  <si>
    <t>CARGAS E TRANSPORTES</t>
  </si>
  <si>
    <t xml:space="preserve"> 05 </t>
  </si>
  <si>
    <t>RECUPERAÇÃO ESTRUTURAL</t>
  </si>
  <si>
    <t xml:space="preserve"> 06 </t>
  </si>
  <si>
    <t>FUNDAÇÃO E ESTRUTURA</t>
  </si>
  <si>
    <t xml:space="preserve"> 06.1 </t>
  </si>
  <si>
    <t>ELEVADOR E ESCADA INTERNA</t>
  </si>
  <si>
    <t xml:space="preserve"> 06.2 </t>
  </si>
  <si>
    <t>FUNDAÇÃO DA ALVENARIA DE BLOCO</t>
  </si>
  <si>
    <t xml:space="preserve"> 06.3 </t>
  </si>
  <si>
    <t>RAMPA</t>
  </si>
  <si>
    <t xml:space="preserve"> 06.4 </t>
  </si>
  <si>
    <t>ESCADA EXTERNA</t>
  </si>
  <si>
    <t xml:space="preserve"> 07 </t>
  </si>
  <si>
    <t>PAREDES E DIVISORIAS</t>
  </si>
  <si>
    <t xml:space="preserve"> 08 </t>
  </si>
  <si>
    <t>ESQUADRIAS</t>
  </si>
  <si>
    <t xml:space="preserve"> 09 </t>
  </si>
  <si>
    <t>INSTALAÇÕES HIDRO SANITARIAS E PLUVIAIS</t>
  </si>
  <si>
    <t xml:space="preserve"> 09.01 </t>
  </si>
  <si>
    <t>INSTALAÇÕES HIDRAULICA</t>
  </si>
  <si>
    <t xml:space="preserve"> 09.02 </t>
  </si>
  <si>
    <t>INSTALAÇÕES SANITARIAS</t>
  </si>
  <si>
    <t xml:space="preserve"> 09.03 </t>
  </si>
  <si>
    <t>LOUÇA, METAIS E ACESORIOS SANITARIOS</t>
  </si>
  <si>
    <t xml:space="preserve"> 09.04 </t>
  </si>
  <si>
    <t>INSTALAÇÕES PLUVIAIS</t>
  </si>
  <si>
    <t xml:space="preserve"> 10 </t>
  </si>
  <si>
    <t>INSTALAÇÕES PREVENÇÃO E COMBATE A INCÊNDIO</t>
  </si>
  <si>
    <t xml:space="preserve"> 10.1 </t>
  </si>
  <si>
    <t>EXTINTORES</t>
  </si>
  <si>
    <t xml:space="preserve"> 10.2 </t>
  </si>
  <si>
    <t>SINALIZAÇÃO</t>
  </si>
  <si>
    <t xml:space="preserve"> 10.3 </t>
  </si>
  <si>
    <t>HIDRANTES</t>
  </si>
  <si>
    <t xml:space="preserve"> 10.4 </t>
  </si>
  <si>
    <t>SISTEMA DE ALARME</t>
  </si>
  <si>
    <t xml:space="preserve"> 11 </t>
  </si>
  <si>
    <t>INSTALAÇÕES ELETRICAS</t>
  </si>
  <si>
    <t xml:space="preserve"> 11.1 </t>
  </si>
  <si>
    <t>INSTALAÇÕES ELETRICAS - ILUMINAÇÃO E TOMADAS</t>
  </si>
  <si>
    <t xml:space="preserve"> 11.2 </t>
  </si>
  <si>
    <t>ALIMENTADORES</t>
  </si>
  <si>
    <t xml:space="preserve"> 11.3 </t>
  </si>
  <si>
    <t>ELETRICA - AR CONDICIONADO</t>
  </si>
  <si>
    <t xml:space="preserve"> 11.4 </t>
  </si>
  <si>
    <t>ELÉTRICA - ILUMINAÇÃO EXTERNA</t>
  </si>
  <si>
    <t xml:space="preserve"> 11.5 </t>
  </si>
  <si>
    <t>SUBESTÇÃO AÉREA</t>
  </si>
  <si>
    <t xml:space="preserve"> 12 </t>
  </si>
  <si>
    <t>INSTALAÇÕES DE LOGICA</t>
  </si>
  <si>
    <t xml:space="preserve"> 13 </t>
  </si>
  <si>
    <t>PISO</t>
  </si>
  <si>
    <t xml:space="preserve"> 14 </t>
  </si>
  <si>
    <t>REVESTIMENTO PARA PAREDES</t>
  </si>
  <si>
    <t xml:space="preserve"> 15 </t>
  </si>
  <si>
    <t>IMPERMEABILIZAÇÃO</t>
  </si>
  <si>
    <t xml:space="preserve"> 16 </t>
  </si>
  <si>
    <t>COBERTURA</t>
  </si>
  <si>
    <t xml:space="preserve"> 17 </t>
  </si>
  <si>
    <t>PINTURA</t>
  </si>
  <si>
    <t xml:space="preserve"> 18 </t>
  </si>
  <si>
    <t>EQUIPAMENTOS</t>
  </si>
  <si>
    <t xml:space="preserve"> 19 </t>
  </si>
  <si>
    <t>AREA EXTERNA</t>
  </si>
  <si>
    <t xml:space="preserve"> 19.1 </t>
  </si>
  <si>
    <t xml:space="preserve"> 19.2 </t>
  </si>
  <si>
    <t>ACESSO DE VEICULOS</t>
  </si>
  <si>
    <t xml:space="preserve"> 19.3 </t>
  </si>
  <si>
    <t>PASSEIOS</t>
  </si>
  <si>
    <t xml:space="preserve"> 20 </t>
  </si>
  <si>
    <t>RESERVATÓRIO ELEVADO E ENTERRADO</t>
  </si>
  <si>
    <t xml:space="preserve"> 21 </t>
  </si>
  <si>
    <t>CLIMATIZAÇÃO</t>
  </si>
  <si>
    <t xml:space="preserve"> 22 </t>
  </si>
  <si>
    <t>SPDA</t>
  </si>
  <si>
    <t xml:space="preserve"> 22.1 </t>
  </si>
  <si>
    <t>SUBSISTEMA DE CAPTAÇÃO</t>
  </si>
  <si>
    <t xml:space="preserve"> 22.2 </t>
  </si>
  <si>
    <t>SUBSISTEMA DE DESCIDA</t>
  </si>
  <si>
    <t xml:space="preserve"> 22.3 </t>
  </si>
  <si>
    <t>SUBSISTEMA DE ATERRAMENTO</t>
  </si>
  <si>
    <t>Total Etapa</t>
  </si>
  <si>
    <t>Total Item</t>
  </si>
  <si>
    <t>Mês 01</t>
  </si>
  <si>
    <t>Mês 02</t>
  </si>
  <si>
    <t>Mês 03</t>
  </si>
  <si>
    <t>Mês 04</t>
  </si>
  <si>
    <t>Mês 05</t>
  </si>
  <si>
    <t>Mês 06</t>
  </si>
  <si>
    <t>VALOR MENSAL</t>
  </si>
  <si>
    <t>PERCENTUAL MENSAL</t>
  </si>
  <si>
    <t>VALOR ACUMULADO</t>
  </si>
  <si>
    <t>PERCENTUAL ACUMULADO</t>
  </si>
  <si>
    <t>CRONOGRAMA FISICO FINANCEIRO</t>
  </si>
  <si>
    <t>Mês 07</t>
  </si>
  <si>
    <t xml:space="preserve">SINAPI - 04/2024 - Bahia
SBC - 04/2024 - Bahia
ORSE - 04/2024 - Sergipe
</t>
  </si>
  <si>
    <t>FECHAMENTO - DELIMITAÇÃO TERRENO</t>
  </si>
  <si>
    <t>LIMPEZA - REMOÇÃO DE VEGETAÇÃO</t>
  </si>
  <si>
    <t>19.4</t>
  </si>
  <si>
    <t>19.5</t>
  </si>
  <si>
    <t>IDENTIFICAÇÃO/MASTRO BANDEIRAS</t>
  </si>
  <si>
    <t>ENTREGA DA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</si>
</sst>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color rgb="FFFF0000"/>
      <name val="Arial"/>
      <family val="1"/>
    </font>
    <font>
      <b/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3" fontId="0" fillId="0" borderId="0" xfId="1" applyFont="1"/>
    <xf numFmtId="0" fontId="1" fillId="4" borderId="1" xfId="0" applyFont="1" applyFill="1" applyBorder="1" applyAlignment="1">
      <alignment horizontal="left" vertical="top" wrapText="1"/>
    </xf>
    <xf numFmtId="0" fontId="5" fillId="0" borderId="1" xfId="0" applyFont="1" applyBorder="1"/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 wrapText="1"/>
    </xf>
    <xf numFmtId="4" fontId="5" fillId="5" borderId="1" xfId="0" applyNumberFormat="1" applyFont="1" applyFill="1" applyBorder="1"/>
    <xf numFmtId="0" fontId="0" fillId="5" borderId="1" xfId="0" applyFill="1" applyBorder="1"/>
    <xf numFmtId="4" fontId="0" fillId="5" borderId="1" xfId="0" applyNumberFormat="1" applyFill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3" fontId="0" fillId="0" borderId="1" xfId="1" applyFont="1" applyBorder="1"/>
    <xf numFmtId="43" fontId="0" fillId="0" borderId="1" xfId="0" applyNumberFormat="1" applyBorder="1"/>
    <xf numFmtId="43" fontId="0" fillId="5" borderId="1" xfId="1" applyFont="1" applyFill="1" applyBorder="1"/>
    <xf numFmtId="43" fontId="0" fillId="5" borderId="1" xfId="0" applyNumberFormat="1" applyFill="1" applyBorder="1"/>
    <xf numFmtId="10" fontId="0" fillId="0" borderId="1" xfId="2" applyNumberFormat="1" applyFont="1" applyBorder="1"/>
    <xf numFmtId="43" fontId="0" fillId="0" borderId="1" xfId="1" applyFont="1" applyFill="1" applyBorder="1"/>
    <xf numFmtId="43" fontId="0" fillId="0" borderId="0" xfId="0" applyNumberFormat="1"/>
    <xf numFmtId="43" fontId="5" fillId="0" borderId="1" xfId="1" applyFont="1" applyBorder="1"/>
    <xf numFmtId="10" fontId="5" fillId="0" borderId="1" xfId="2" applyNumberFormat="1" applyFont="1" applyBorder="1"/>
    <xf numFmtId="0" fontId="5" fillId="0" borderId="2" xfId="0" applyFont="1" applyBorder="1"/>
    <xf numFmtId="0" fontId="0" fillId="5" borderId="2" xfId="0" applyFill="1" applyBorder="1"/>
    <xf numFmtId="0" fontId="0" fillId="0" borderId="2" xfId="0" applyBorder="1"/>
    <xf numFmtId="4" fontId="0" fillId="0" borderId="2" xfId="0" applyNumberFormat="1" applyBorder="1"/>
    <xf numFmtId="4" fontId="0" fillId="5" borderId="2" xfId="0" applyNumberFormat="1" applyFill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" fontId="0" fillId="5" borderId="5" xfId="0" applyNumberFormat="1" applyFill="1" applyBorder="1"/>
    <xf numFmtId="0" fontId="0" fillId="5" borderId="6" xfId="0" applyFill="1" applyBorder="1"/>
    <xf numFmtId="4" fontId="0" fillId="0" borderId="5" xfId="0" applyNumberFormat="1" applyBorder="1"/>
    <xf numFmtId="0" fontId="0" fillId="0" borderId="6" xfId="0" applyBorder="1"/>
    <xf numFmtId="43" fontId="0" fillId="0" borderId="5" xfId="1" applyFont="1" applyBorder="1"/>
    <xf numFmtId="10" fontId="0" fillId="0" borderId="5" xfId="2" applyNumberFormat="1" applyFont="1" applyBorder="1"/>
    <xf numFmtId="10" fontId="0" fillId="0" borderId="6" xfId="2" applyNumberFormat="1" applyFont="1" applyBorder="1"/>
    <xf numFmtId="43" fontId="0" fillId="5" borderId="5" xfId="1" applyFont="1" applyFill="1" applyBorder="1"/>
    <xf numFmtId="0" fontId="0" fillId="0" borderId="5" xfId="0" applyBorder="1"/>
    <xf numFmtId="0" fontId="0" fillId="5" borderId="5" xfId="0" applyFill="1" applyBorder="1"/>
    <xf numFmtId="4" fontId="0" fillId="0" borderId="6" xfId="0" applyNumberFormat="1" applyBorder="1"/>
    <xf numFmtId="43" fontId="0" fillId="5" borderId="6" xfId="1" applyFont="1" applyFill="1" applyBorder="1"/>
    <xf numFmtId="10" fontId="5" fillId="0" borderId="5" xfId="2" applyNumberFormat="1" applyFont="1" applyBorder="1"/>
    <xf numFmtId="43" fontId="5" fillId="0" borderId="5" xfId="1" applyFont="1" applyBorder="1"/>
    <xf numFmtId="10" fontId="5" fillId="0" borderId="7" xfId="2" applyNumberFormat="1" applyFont="1" applyBorder="1"/>
    <xf numFmtId="10" fontId="5" fillId="0" borderId="8" xfId="2" applyNumberFormat="1" applyFont="1" applyBorder="1"/>
    <xf numFmtId="0" fontId="2" fillId="0" borderId="9" xfId="0" applyFont="1" applyBorder="1" applyAlignment="1">
      <alignment horizontal="left" vertical="top" wrapText="1"/>
    </xf>
    <xf numFmtId="0" fontId="5" fillId="0" borderId="9" xfId="0" applyFont="1" applyBorder="1"/>
    <xf numFmtId="4" fontId="0" fillId="0" borderId="10" xfId="0" applyNumberFormat="1" applyBorder="1"/>
    <xf numFmtId="0" fontId="0" fillId="0" borderId="11" xfId="0" applyBorder="1"/>
    <xf numFmtId="10" fontId="0" fillId="0" borderId="9" xfId="2" applyNumberFormat="1" applyFont="1" applyBorder="1"/>
    <xf numFmtId="0" fontId="5" fillId="0" borderId="3" xfId="0" applyFont="1" applyBorder="1"/>
    <xf numFmtId="0" fontId="5" fillId="0" borderId="4" xfId="0" applyFont="1" applyBorder="1"/>
    <xf numFmtId="4" fontId="5" fillId="0" borderId="3" xfId="0" applyNumberFormat="1" applyFont="1" applyBorder="1"/>
    <xf numFmtId="0" fontId="0" fillId="0" borderId="7" xfId="0" applyBorder="1"/>
    <xf numFmtId="0" fontId="5" fillId="0" borderId="8" xfId="0" applyFont="1" applyBorder="1"/>
    <xf numFmtId="0" fontId="0" fillId="0" borderId="8" xfId="0" applyBorder="1"/>
    <xf numFmtId="0" fontId="0" fillId="0" borderId="13" xfId="0" applyBorder="1"/>
    <xf numFmtId="10" fontId="6" fillId="0" borderId="0" xfId="0" applyNumberFormat="1" applyFont="1"/>
    <xf numFmtId="0" fontId="6" fillId="0" borderId="0" xfId="0" applyFont="1"/>
    <xf numFmtId="43" fontId="0" fillId="0" borderId="6" xfId="0" applyNumberFormat="1" applyBorder="1"/>
    <xf numFmtId="0" fontId="5" fillId="0" borderId="14" xfId="0" applyFont="1" applyBorder="1" applyAlignment="1">
      <alignment horizontal="center"/>
    </xf>
    <xf numFmtId="43" fontId="0" fillId="0" borderId="6" xfId="1" applyFont="1" applyBorder="1"/>
    <xf numFmtId="43" fontId="0" fillId="0" borderId="6" xfId="1" applyFont="1" applyFill="1" applyBorder="1"/>
    <xf numFmtId="10" fontId="0" fillId="0" borderId="15" xfId="2" applyNumberFormat="1" applyFont="1" applyBorder="1"/>
    <xf numFmtId="10" fontId="5" fillId="0" borderId="6" xfId="2" applyNumberFormat="1" applyFont="1" applyBorder="1"/>
    <xf numFmtId="43" fontId="5" fillId="0" borderId="6" xfId="1" applyFont="1" applyBorder="1"/>
    <xf numFmtId="10" fontId="5" fillId="0" borderId="16" xfId="2" applyNumberFormat="1" applyFont="1" applyBorder="1"/>
    <xf numFmtId="43" fontId="0" fillId="7" borderId="0" xfId="0" applyNumberFormat="1" applyFill="1"/>
    <xf numFmtId="4" fontId="7" fillId="6" borderId="4" xfId="0" applyNumberFormat="1" applyFont="1" applyFill="1" applyBorder="1"/>
    <xf numFmtId="4" fontId="7" fillId="6" borderId="12" xfId="0" applyNumberFormat="1" applyFont="1" applyFill="1" applyBorder="1"/>
    <xf numFmtId="0" fontId="5" fillId="0" borderId="1" xfId="0" applyFont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workbookViewId="0">
      <selection activeCell="O17" sqref="O17"/>
    </sheetView>
  </sheetViews>
  <sheetFormatPr defaultRowHeight="14.25" x14ac:dyDescent="0.2"/>
  <cols>
    <col min="1" max="1" width="7.875" customWidth="1"/>
    <col min="2" max="2" width="42" customWidth="1"/>
    <col min="3" max="3" width="14" customWidth="1"/>
    <col min="4" max="4" width="12.75" customWidth="1"/>
    <col min="5" max="11" width="13.625" customWidth="1"/>
    <col min="13" max="13" width="13.125" hidden="1" customWidth="1"/>
    <col min="14" max="14" width="10.125" bestFit="1" customWidth="1"/>
  </cols>
  <sheetData>
    <row r="1" spans="1:13" ht="15" x14ac:dyDescent="0.2">
      <c r="B1" s="1" t="s">
        <v>0</v>
      </c>
      <c r="C1" s="74" t="s">
        <v>1</v>
      </c>
      <c r="D1" s="74"/>
      <c r="E1" s="74" t="s">
        <v>2</v>
      </c>
      <c r="F1" s="74"/>
      <c r="G1" s="74" t="s">
        <v>3</v>
      </c>
      <c r="H1" s="74"/>
      <c r="I1" s="1"/>
      <c r="J1" s="1"/>
    </row>
    <row r="2" spans="1:13" ht="37.5" customHeight="1" x14ac:dyDescent="0.2">
      <c r="B2" s="2" t="s">
        <v>4</v>
      </c>
      <c r="C2" s="75" t="s">
        <v>124</v>
      </c>
      <c r="D2" s="75"/>
      <c r="E2" s="75" t="s">
        <v>5</v>
      </c>
      <c r="F2" s="75"/>
      <c r="G2" s="75" t="s">
        <v>6</v>
      </c>
      <c r="H2" s="75"/>
      <c r="I2" s="2"/>
      <c r="J2" s="2"/>
    </row>
    <row r="5" spans="1:13" ht="15" x14ac:dyDescent="0.25">
      <c r="A5" s="73" t="s">
        <v>122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3" ht="15" thickBot="1" x14ac:dyDescent="0.25"/>
    <row r="7" spans="1:13" ht="15" x14ac:dyDescent="0.25">
      <c r="A7" s="4" t="s">
        <v>7</v>
      </c>
      <c r="B7" s="4" t="s">
        <v>8</v>
      </c>
      <c r="C7" s="5" t="s">
        <v>110</v>
      </c>
      <c r="D7" s="25" t="s">
        <v>111</v>
      </c>
      <c r="E7" s="30" t="s">
        <v>112</v>
      </c>
      <c r="F7" s="31" t="s">
        <v>113</v>
      </c>
      <c r="G7" s="31" t="s">
        <v>114</v>
      </c>
      <c r="H7" s="31" t="s">
        <v>115</v>
      </c>
      <c r="I7" s="31" t="s">
        <v>116</v>
      </c>
      <c r="J7" s="31" t="s">
        <v>117</v>
      </c>
      <c r="K7" s="63" t="s">
        <v>123</v>
      </c>
    </row>
    <row r="8" spans="1:13" ht="15" x14ac:dyDescent="0.25">
      <c r="A8" s="6" t="s">
        <v>9</v>
      </c>
      <c r="B8" s="7" t="s">
        <v>10</v>
      </c>
      <c r="C8" s="8">
        <f>D10+D12+D14</f>
        <v>345072.16</v>
      </c>
      <c r="D8" s="26"/>
      <c r="E8" s="32"/>
      <c r="F8" s="9"/>
      <c r="G8" s="9"/>
      <c r="H8" s="9"/>
      <c r="I8" s="9"/>
      <c r="J8" s="9"/>
      <c r="K8" s="33"/>
    </row>
    <row r="9" spans="1:13" ht="15" x14ac:dyDescent="0.25">
      <c r="A9" s="11"/>
      <c r="B9" s="12"/>
      <c r="C9" s="13"/>
      <c r="D9" s="27"/>
      <c r="E9" s="34"/>
      <c r="F9" s="14"/>
      <c r="G9" s="14"/>
      <c r="H9" s="14"/>
      <c r="I9" s="14"/>
      <c r="J9" s="14"/>
      <c r="K9" s="35"/>
    </row>
    <row r="10" spans="1:13" ht="15" x14ac:dyDescent="0.25">
      <c r="A10" s="11" t="s">
        <v>11</v>
      </c>
      <c r="B10" s="11" t="s">
        <v>12</v>
      </c>
      <c r="C10" s="5"/>
      <c r="D10" s="28">
        <v>271281.43</v>
      </c>
      <c r="E10" s="36">
        <f t="shared" ref="E10:K10" si="0">$D10*E122</f>
        <v>24930.763416999998</v>
      </c>
      <c r="F10" s="16">
        <f t="shared" si="0"/>
        <v>44707.179664000003</v>
      </c>
      <c r="G10" s="16">
        <f t="shared" si="0"/>
        <v>47447.122106999996</v>
      </c>
      <c r="H10" s="16">
        <f t="shared" si="0"/>
        <v>39091.654063000002</v>
      </c>
      <c r="I10" s="16">
        <f t="shared" si="0"/>
        <v>41234.77736</v>
      </c>
      <c r="J10" s="16">
        <f t="shared" si="0"/>
        <v>42021.493506999999</v>
      </c>
      <c r="K10" s="64">
        <f t="shared" si="0"/>
        <v>31848.439881999999</v>
      </c>
      <c r="L10" s="22"/>
      <c r="M10" s="22">
        <f>SUM(E10:K10)</f>
        <v>271281.43</v>
      </c>
    </row>
    <row r="11" spans="1:13" ht="15" x14ac:dyDescent="0.25">
      <c r="A11" s="11"/>
      <c r="B11" s="11"/>
      <c r="C11" s="5"/>
      <c r="D11" s="28"/>
      <c r="E11" s="37">
        <f>E10/$D$10</f>
        <v>9.1899999999999996E-2</v>
      </c>
      <c r="F11" s="20">
        <f t="shared" ref="F11:H11" si="1">F10/$D$10</f>
        <v>0.1648</v>
      </c>
      <c r="G11" s="20">
        <f t="shared" si="1"/>
        <v>0.1749</v>
      </c>
      <c r="H11" s="20">
        <f t="shared" si="1"/>
        <v>0.14410000000000001</v>
      </c>
      <c r="I11" s="20">
        <f t="shared" ref="I11:K11" si="2">I10/$D$10</f>
        <v>0.152</v>
      </c>
      <c r="J11" s="20">
        <f t="shared" si="2"/>
        <v>0.15490000000000001</v>
      </c>
      <c r="K11" s="38">
        <f t="shared" si="2"/>
        <v>0.1174</v>
      </c>
      <c r="M11" s="22">
        <f t="shared" ref="M11:M74" si="3">SUM(E11:K11)</f>
        <v>1</v>
      </c>
    </row>
    <row r="12" spans="1:13" ht="14.25" customHeight="1" x14ac:dyDescent="0.25">
      <c r="A12" s="11" t="s">
        <v>13</v>
      </c>
      <c r="B12" s="11" t="s">
        <v>14</v>
      </c>
      <c r="C12" s="5"/>
      <c r="D12" s="28">
        <v>10902.6</v>
      </c>
      <c r="E12" s="36">
        <f>D12/6</f>
        <v>1817.1000000000001</v>
      </c>
      <c r="F12" s="16">
        <f t="shared" ref="F12:K12" si="4">E12</f>
        <v>1817.1000000000001</v>
      </c>
      <c r="G12" s="16">
        <f t="shared" si="4"/>
        <v>1817.1000000000001</v>
      </c>
      <c r="H12" s="16">
        <f t="shared" si="4"/>
        <v>1817.1000000000001</v>
      </c>
      <c r="I12" s="16">
        <f t="shared" si="4"/>
        <v>1817.1000000000001</v>
      </c>
      <c r="J12" s="16">
        <f t="shared" si="4"/>
        <v>1817.1000000000001</v>
      </c>
      <c r="K12" s="64"/>
      <c r="M12" s="22">
        <f t="shared" si="3"/>
        <v>10902.6</v>
      </c>
    </row>
    <row r="13" spans="1:13" ht="14.25" customHeight="1" x14ac:dyDescent="0.25">
      <c r="A13" s="11"/>
      <c r="B13" s="11"/>
      <c r="C13" s="5"/>
      <c r="D13" s="28"/>
      <c r="E13" s="37">
        <f t="shared" ref="E13:H13" si="5">E12/$D12</f>
        <v>0.16666666666666669</v>
      </c>
      <c r="F13" s="20">
        <f t="shared" si="5"/>
        <v>0.16666666666666669</v>
      </c>
      <c r="G13" s="20">
        <f t="shared" si="5"/>
        <v>0.16666666666666669</v>
      </c>
      <c r="H13" s="20">
        <f t="shared" si="5"/>
        <v>0.16666666666666669</v>
      </c>
      <c r="I13" s="20">
        <f t="shared" ref="I13:K13" si="6">I12/$D12</f>
        <v>0.16666666666666669</v>
      </c>
      <c r="J13" s="20">
        <f t="shared" si="6"/>
        <v>0.16666666666666669</v>
      </c>
      <c r="K13" s="38"/>
      <c r="M13" s="22">
        <f t="shared" si="3"/>
        <v>1.0000000000000002</v>
      </c>
    </row>
    <row r="14" spans="1:13" ht="14.25" customHeight="1" x14ac:dyDescent="0.25">
      <c r="A14" s="11" t="s">
        <v>15</v>
      </c>
      <c r="B14" s="11" t="s">
        <v>16</v>
      </c>
      <c r="C14" s="5"/>
      <c r="D14" s="28">
        <v>62888.13</v>
      </c>
      <c r="E14" s="36">
        <f t="shared" ref="E14:K14" si="7">$D14*E122</f>
        <v>5779.4191469999996</v>
      </c>
      <c r="F14" s="16">
        <f t="shared" si="7"/>
        <v>10363.963824</v>
      </c>
      <c r="G14" s="16">
        <f t="shared" si="7"/>
        <v>10999.133936999999</v>
      </c>
      <c r="H14" s="16">
        <f t="shared" si="7"/>
        <v>9062.1795330000004</v>
      </c>
      <c r="I14" s="16">
        <f t="shared" si="7"/>
        <v>9558.9957599999998</v>
      </c>
      <c r="J14" s="16">
        <f t="shared" si="7"/>
        <v>9741.3713370000005</v>
      </c>
      <c r="K14" s="64">
        <f t="shared" si="7"/>
        <v>7383.0664619999998</v>
      </c>
      <c r="M14" s="22">
        <f t="shared" si="3"/>
        <v>62888.130000000005</v>
      </c>
    </row>
    <row r="15" spans="1:13" ht="14.25" customHeight="1" x14ac:dyDescent="0.25">
      <c r="A15" s="11"/>
      <c r="B15" s="11"/>
      <c r="C15" s="5"/>
      <c r="D15" s="28"/>
      <c r="E15" s="37">
        <f t="shared" ref="E15:H15" si="8">E14/$D14</f>
        <v>9.1899999999999996E-2</v>
      </c>
      <c r="F15" s="20">
        <f t="shared" si="8"/>
        <v>0.1648</v>
      </c>
      <c r="G15" s="20">
        <f t="shared" si="8"/>
        <v>0.1749</v>
      </c>
      <c r="H15" s="20">
        <f t="shared" si="8"/>
        <v>0.14410000000000001</v>
      </c>
      <c r="I15" s="20">
        <f t="shared" ref="I15:K15" si="9">I14/$D14</f>
        <v>0.152</v>
      </c>
      <c r="J15" s="20">
        <f t="shared" si="9"/>
        <v>0.15490000000000001</v>
      </c>
      <c r="K15" s="38">
        <f t="shared" si="9"/>
        <v>0.1174</v>
      </c>
      <c r="M15" s="22">
        <f t="shared" si="3"/>
        <v>1</v>
      </c>
    </row>
    <row r="16" spans="1:13" ht="14.25" customHeight="1" x14ac:dyDescent="0.25">
      <c r="A16" s="6" t="s">
        <v>17</v>
      </c>
      <c r="B16" s="6" t="s">
        <v>18</v>
      </c>
      <c r="C16" s="8">
        <f>SUM(D18:D22)</f>
        <v>69069.950000000012</v>
      </c>
      <c r="D16" s="26"/>
      <c r="E16" s="32"/>
      <c r="F16" s="9"/>
      <c r="G16" s="9"/>
      <c r="H16" s="9"/>
      <c r="I16" s="9"/>
      <c r="J16" s="9"/>
      <c r="K16" s="33"/>
      <c r="M16" s="22">
        <f t="shared" si="3"/>
        <v>0</v>
      </c>
    </row>
    <row r="17" spans="1:13" ht="14.25" customHeight="1" x14ac:dyDescent="0.25">
      <c r="A17" s="11"/>
      <c r="B17" s="11"/>
      <c r="C17" s="13"/>
      <c r="D17" s="27"/>
      <c r="E17" s="34"/>
      <c r="F17" s="14"/>
      <c r="G17" s="14"/>
      <c r="H17" s="14"/>
      <c r="I17" s="14"/>
      <c r="J17" s="14"/>
      <c r="K17" s="35"/>
      <c r="M17" s="22">
        <f t="shared" si="3"/>
        <v>0</v>
      </c>
    </row>
    <row r="18" spans="1:13" ht="15" x14ac:dyDescent="0.25">
      <c r="A18" s="11" t="s">
        <v>19</v>
      </c>
      <c r="B18" s="11" t="s">
        <v>20</v>
      </c>
      <c r="C18" s="5"/>
      <c r="D18" s="28">
        <v>1298.1300000000001</v>
      </c>
      <c r="E18" s="34">
        <f>D18</f>
        <v>1298.1300000000001</v>
      </c>
      <c r="F18" s="14"/>
      <c r="G18" s="14"/>
      <c r="H18" s="14"/>
      <c r="I18" s="14"/>
      <c r="J18" s="14"/>
      <c r="K18" s="35"/>
      <c r="M18" s="22">
        <f t="shared" si="3"/>
        <v>1298.1300000000001</v>
      </c>
    </row>
    <row r="19" spans="1:13" ht="15" x14ac:dyDescent="0.25">
      <c r="A19" s="11"/>
      <c r="B19" s="11"/>
      <c r="C19" s="5"/>
      <c r="D19" s="28"/>
      <c r="E19" s="37">
        <f>E18/$D18</f>
        <v>1</v>
      </c>
      <c r="F19" s="14"/>
      <c r="G19" s="14"/>
      <c r="H19" s="14"/>
      <c r="I19" s="14"/>
      <c r="J19" s="14"/>
      <c r="K19" s="35"/>
      <c r="M19" s="22">
        <f t="shared" si="3"/>
        <v>1</v>
      </c>
    </row>
    <row r="20" spans="1:13" ht="15" x14ac:dyDescent="0.25">
      <c r="A20" s="11" t="s">
        <v>21</v>
      </c>
      <c r="B20" s="11" t="s">
        <v>22</v>
      </c>
      <c r="C20" s="5"/>
      <c r="D20" s="28">
        <v>1966.08</v>
      </c>
      <c r="E20" s="34">
        <f>D20</f>
        <v>1966.08</v>
      </c>
      <c r="F20" s="14"/>
      <c r="G20" s="14"/>
      <c r="H20" s="14"/>
      <c r="I20" s="14"/>
      <c r="J20" s="14"/>
      <c r="K20" s="35"/>
      <c r="M20" s="22">
        <f t="shared" si="3"/>
        <v>1966.08</v>
      </c>
    </row>
    <row r="21" spans="1:13" ht="15" x14ac:dyDescent="0.25">
      <c r="A21" s="11"/>
      <c r="B21" s="11"/>
      <c r="C21" s="5"/>
      <c r="D21" s="28"/>
      <c r="E21" s="37">
        <f>E20/$D20</f>
        <v>1</v>
      </c>
      <c r="F21" s="14"/>
      <c r="G21" s="14"/>
      <c r="H21" s="14"/>
      <c r="I21" s="14"/>
      <c r="J21" s="14"/>
      <c r="K21" s="35"/>
      <c r="M21" s="22">
        <f t="shared" si="3"/>
        <v>1</v>
      </c>
    </row>
    <row r="22" spans="1:13" ht="15" x14ac:dyDescent="0.25">
      <c r="A22" s="11" t="s">
        <v>23</v>
      </c>
      <c r="B22" s="11" t="s">
        <v>24</v>
      </c>
      <c r="C22" s="5"/>
      <c r="D22" s="28">
        <v>65805.740000000005</v>
      </c>
      <c r="E22" s="34">
        <f>D22</f>
        <v>65805.740000000005</v>
      </c>
      <c r="F22" s="14"/>
      <c r="G22" s="14"/>
      <c r="H22" s="14"/>
      <c r="I22" s="14"/>
      <c r="J22" s="14"/>
      <c r="K22" s="35"/>
      <c r="M22" s="22">
        <f t="shared" si="3"/>
        <v>65805.740000000005</v>
      </c>
    </row>
    <row r="23" spans="1:13" ht="15" x14ac:dyDescent="0.25">
      <c r="A23" s="11"/>
      <c r="B23" s="11"/>
      <c r="C23" s="5"/>
      <c r="D23" s="28"/>
      <c r="E23" s="37">
        <f>E22/$D22</f>
        <v>1</v>
      </c>
      <c r="F23" s="14"/>
      <c r="G23" s="14"/>
      <c r="H23" s="14"/>
      <c r="I23" s="14"/>
      <c r="J23" s="14"/>
      <c r="K23" s="35"/>
      <c r="M23" s="22">
        <f t="shared" si="3"/>
        <v>1</v>
      </c>
    </row>
    <row r="24" spans="1:13" ht="15" x14ac:dyDescent="0.25">
      <c r="A24" s="6" t="s">
        <v>25</v>
      </c>
      <c r="B24" s="6" t="s">
        <v>26</v>
      </c>
      <c r="C24" s="8">
        <v>44486.77</v>
      </c>
      <c r="D24" s="29">
        <f>C24</f>
        <v>44486.77</v>
      </c>
      <c r="E24" s="39">
        <f>D24*0.65</f>
        <v>28916.4005</v>
      </c>
      <c r="F24" s="19">
        <f>D24-E24</f>
        <v>15570.369499999997</v>
      </c>
      <c r="G24" s="9"/>
      <c r="H24" s="9"/>
      <c r="I24" s="9"/>
      <c r="J24" s="9"/>
      <c r="K24" s="33"/>
      <c r="M24" s="22">
        <f t="shared" si="3"/>
        <v>44486.77</v>
      </c>
    </row>
    <row r="25" spans="1:13" ht="15" x14ac:dyDescent="0.25">
      <c r="A25" s="11"/>
      <c r="B25" s="11"/>
      <c r="C25" s="13"/>
      <c r="D25" s="28"/>
      <c r="E25" s="37">
        <f>E24/$D24</f>
        <v>0.65</v>
      </c>
      <c r="F25" s="20">
        <f>F24/$D24</f>
        <v>0.35</v>
      </c>
      <c r="G25" s="14"/>
      <c r="H25" s="14"/>
      <c r="I25" s="14"/>
      <c r="J25" s="14"/>
      <c r="K25" s="35"/>
      <c r="M25" s="22">
        <f t="shared" si="3"/>
        <v>1</v>
      </c>
    </row>
    <row r="26" spans="1:13" ht="15" x14ac:dyDescent="0.25">
      <c r="A26" s="6" t="s">
        <v>27</v>
      </c>
      <c r="B26" s="6" t="s">
        <v>28</v>
      </c>
      <c r="C26" s="8">
        <v>52938.28</v>
      </c>
      <c r="D26" s="29">
        <f t="shared" ref="D26:D28" si="10">C26</f>
        <v>52938.28</v>
      </c>
      <c r="E26" s="39">
        <f>D26/3</f>
        <v>17646.093333333334</v>
      </c>
      <c r="F26" s="18">
        <f>D26/2</f>
        <v>26469.14</v>
      </c>
      <c r="G26" s="19">
        <f>D26-(E26+F26)</f>
        <v>8823.0466666666616</v>
      </c>
      <c r="H26" s="9"/>
      <c r="I26" s="9"/>
      <c r="J26" s="9"/>
      <c r="K26" s="33"/>
      <c r="M26" s="22">
        <f t="shared" si="3"/>
        <v>52938.28</v>
      </c>
    </row>
    <row r="27" spans="1:13" ht="15" x14ac:dyDescent="0.25">
      <c r="A27" s="11"/>
      <c r="B27" s="11"/>
      <c r="C27" s="13"/>
      <c r="D27" s="28"/>
      <c r="E27" s="37">
        <f>E26/$D26</f>
        <v>0.33333333333333337</v>
      </c>
      <c r="F27" s="20">
        <f>F26/$D26</f>
        <v>0.5</v>
      </c>
      <c r="G27" s="20">
        <f>G26/$D26</f>
        <v>0.16666666666666657</v>
      </c>
      <c r="H27" s="14"/>
      <c r="I27" s="14"/>
      <c r="J27" s="14"/>
      <c r="K27" s="35"/>
      <c r="M27" s="22">
        <f t="shared" si="3"/>
        <v>1</v>
      </c>
    </row>
    <row r="28" spans="1:13" ht="15" x14ac:dyDescent="0.25">
      <c r="A28" s="6" t="s">
        <v>29</v>
      </c>
      <c r="B28" s="6" t="s">
        <v>30</v>
      </c>
      <c r="C28" s="8">
        <v>75752.490000000005</v>
      </c>
      <c r="D28" s="29">
        <f t="shared" si="10"/>
        <v>75752.490000000005</v>
      </c>
      <c r="E28" s="39">
        <f>D28/3</f>
        <v>25250.83</v>
      </c>
      <c r="F28" s="19">
        <f>E28</f>
        <v>25250.83</v>
      </c>
      <c r="G28" s="19">
        <f>D28-(E28+F28)</f>
        <v>25250.83</v>
      </c>
      <c r="H28" s="9"/>
      <c r="I28" s="9"/>
      <c r="J28" s="9"/>
      <c r="K28" s="33"/>
      <c r="M28" s="22">
        <f t="shared" si="3"/>
        <v>75752.490000000005</v>
      </c>
    </row>
    <row r="29" spans="1:13" ht="15" x14ac:dyDescent="0.25">
      <c r="A29" s="11"/>
      <c r="B29" s="11"/>
      <c r="C29" s="13"/>
      <c r="D29" s="28"/>
      <c r="E29" s="37">
        <f>E28/$D28</f>
        <v>0.33333333333333331</v>
      </c>
      <c r="F29" s="20">
        <f>F28/$D28</f>
        <v>0.33333333333333331</v>
      </c>
      <c r="G29" s="20">
        <f>G28/$D28</f>
        <v>0.33333333333333331</v>
      </c>
      <c r="H29" s="14"/>
      <c r="I29" s="14"/>
      <c r="J29" s="14"/>
      <c r="K29" s="35"/>
      <c r="M29" s="22">
        <f t="shared" si="3"/>
        <v>1</v>
      </c>
    </row>
    <row r="30" spans="1:13" ht="15" x14ac:dyDescent="0.25">
      <c r="A30" s="6" t="s">
        <v>31</v>
      </c>
      <c r="B30" s="6" t="s">
        <v>32</v>
      </c>
      <c r="C30" s="8">
        <f>SUM(D32:D38)</f>
        <v>144919.61000000002</v>
      </c>
      <c r="D30" s="29"/>
      <c r="E30" s="32"/>
      <c r="F30" s="9"/>
      <c r="G30" s="9"/>
      <c r="H30" s="9"/>
      <c r="I30" s="9"/>
      <c r="J30" s="9"/>
      <c r="K30" s="33"/>
      <c r="M30" s="22">
        <f t="shared" si="3"/>
        <v>0</v>
      </c>
    </row>
    <row r="31" spans="1:13" ht="15" x14ac:dyDescent="0.25">
      <c r="A31" s="11"/>
      <c r="B31" s="11"/>
      <c r="C31" s="13"/>
      <c r="D31" s="28"/>
      <c r="E31" s="34"/>
      <c r="F31" s="14"/>
      <c r="G31" s="14"/>
      <c r="H31" s="14"/>
      <c r="I31" s="14"/>
      <c r="J31" s="14"/>
      <c r="K31" s="35"/>
      <c r="M31" s="22">
        <f t="shared" si="3"/>
        <v>0</v>
      </c>
    </row>
    <row r="32" spans="1:13" ht="14.25" customHeight="1" x14ac:dyDescent="0.25">
      <c r="A32" s="11" t="s">
        <v>33</v>
      </c>
      <c r="B32" s="11" t="s">
        <v>34</v>
      </c>
      <c r="C32" s="5"/>
      <c r="D32" s="28">
        <v>42906.31</v>
      </c>
      <c r="E32" s="36">
        <f>D32*0.4</f>
        <v>17162.524000000001</v>
      </c>
      <c r="F32" s="15">
        <f>D32-E32</f>
        <v>25743.785999999996</v>
      </c>
      <c r="G32" s="14"/>
      <c r="H32" s="14"/>
      <c r="I32" s="14"/>
      <c r="J32" s="14"/>
      <c r="K32" s="35"/>
      <c r="M32" s="22">
        <f t="shared" si="3"/>
        <v>42906.31</v>
      </c>
    </row>
    <row r="33" spans="1:13" ht="14.25" customHeight="1" x14ac:dyDescent="0.25">
      <c r="A33" s="11"/>
      <c r="B33" s="11"/>
      <c r="C33" s="5"/>
      <c r="D33" s="28"/>
      <c r="E33" s="37">
        <f>E32/$D32</f>
        <v>0.40000000000000008</v>
      </c>
      <c r="F33" s="20">
        <f>F32/$D32</f>
        <v>0.6</v>
      </c>
      <c r="G33" s="14"/>
      <c r="H33" s="14"/>
      <c r="I33" s="14"/>
      <c r="J33" s="14"/>
      <c r="K33" s="35"/>
      <c r="M33" s="22">
        <f t="shared" si="3"/>
        <v>1</v>
      </c>
    </row>
    <row r="34" spans="1:13" ht="14.25" customHeight="1" x14ac:dyDescent="0.25">
      <c r="A34" s="11" t="s">
        <v>35</v>
      </c>
      <c r="B34" s="11" t="s">
        <v>36</v>
      </c>
      <c r="C34" s="5"/>
      <c r="D34" s="28">
        <v>73656.240000000005</v>
      </c>
      <c r="E34" s="34">
        <f>D34</f>
        <v>73656.240000000005</v>
      </c>
      <c r="F34" s="14"/>
      <c r="G34" s="14"/>
      <c r="H34" s="14"/>
      <c r="I34" s="14"/>
      <c r="J34" s="14"/>
      <c r="K34" s="35"/>
      <c r="M34" s="22">
        <f t="shared" si="3"/>
        <v>73656.240000000005</v>
      </c>
    </row>
    <row r="35" spans="1:13" ht="14.25" customHeight="1" x14ac:dyDescent="0.25">
      <c r="A35" s="11"/>
      <c r="B35" s="11"/>
      <c r="C35" s="5"/>
      <c r="D35" s="28"/>
      <c r="E35" s="37">
        <f>E34/$D34</f>
        <v>1</v>
      </c>
      <c r="F35" s="14"/>
      <c r="G35" s="14"/>
      <c r="H35" s="14"/>
      <c r="I35" s="14"/>
      <c r="J35" s="14"/>
      <c r="K35" s="35"/>
      <c r="M35" s="22">
        <f t="shared" si="3"/>
        <v>1</v>
      </c>
    </row>
    <row r="36" spans="1:13" ht="15" x14ac:dyDescent="0.25">
      <c r="A36" s="11" t="s">
        <v>37</v>
      </c>
      <c r="B36" s="11" t="s">
        <v>38</v>
      </c>
      <c r="C36" s="5"/>
      <c r="D36" s="28">
        <v>23082.47</v>
      </c>
      <c r="E36" s="40"/>
      <c r="F36" s="14"/>
      <c r="G36" s="15">
        <f>D36</f>
        <v>23082.47</v>
      </c>
      <c r="H36" s="14"/>
      <c r="I36" s="14"/>
      <c r="J36" s="14"/>
      <c r="K36" s="35"/>
      <c r="M36" s="22">
        <f t="shared" si="3"/>
        <v>23082.47</v>
      </c>
    </row>
    <row r="37" spans="1:13" ht="15" x14ac:dyDescent="0.25">
      <c r="A37" s="11"/>
      <c r="B37" s="11"/>
      <c r="C37" s="5"/>
      <c r="D37" s="28"/>
      <c r="E37" s="40"/>
      <c r="F37" s="14"/>
      <c r="G37" s="37">
        <f>G36/$D36</f>
        <v>1</v>
      </c>
      <c r="H37" s="14"/>
      <c r="I37" s="14"/>
      <c r="J37" s="14"/>
      <c r="K37" s="35"/>
      <c r="M37" s="22">
        <f t="shared" si="3"/>
        <v>1</v>
      </c>
    </row>
    <row r="38" spans="1:13" ht="15" x14ac:dyDescent="0.25">
      <c r="A38" s="11" t="s">
        <v>39</v>
      </c>
      <c r="B38" s="11" t="s">
        <v>40</v>
      </c>
      <c r="C38" s="5"/>
      <c r="D38" s="28">
        <v>5274.59</v>
      </c>
      <c r="E38" s="40"/>
      <c r="F38" s="14"/>
      <c r="G38" s="15">
        <f>D38</f>
        <v>5274.59</v>
      </c>
      <c r="H38" s="14"/>
      <c r="I38" s="14"/>
      <c r="J38" s="14"/>
      <c r="K38" s="35"/>
      <c r="M38" s="22">
        <f t="shared" si="3"/>
        <v>5274.59</v>
      </c>
    </row>
    <row r="39" spans="1:13" ht="15" x14ac:dyDescent="0.25">
      <c r="A39" s="11"/>
      <c r="B39" s="11"/>
      <c r="C39" s="5"/>
      <c r="D39" s="28"/>
      <c r="E39" s="40"/>
      <c r="F39" s="14"/>
      <c r="G39" s="37">
        <f>G38/$D38</f>
        <v>1</v>
      </c>
      <c r="H39" s="14"/>
      <c r="I39" s="14"/>
      <c r="J39" s="14"/>
      <c r="K39" s="35"/>
      <c r="M39" s="22">
        <f t="shared" si="3"/>
        <v>1</v>
      </c>
    </row>
    <row r="40" spans="1:13" ht="15" x14ac:dyDescent="0.25">
      <c r="A40" s="6" t="s">
        <v>41</v>
      </c>
      <c r="B40" s="6" t="s">
        <v>42</v>
      </c>
      <c r="C40" s="8">
        <v>263857.90000000002</v>
      </c>
      <c r="D40" s="29">
        <f>C40</f>
        <v>263857.90000000002</v>
      </c>
      <c r="E40" s="41"/>
      <c r="F40" s="18">
        <f>D40*0.5</f>
        <v>131928.95000000001</v>
      </c>
      <c r="G40" s="19">
        <f>F40</f>
        <v>131928.95000000001</v>
      </c>
      <c r="H40" s="19">
        <f>D40-(F40+G40)</f>
        <v>0</v>
      </c>
      <c r="I40" s="19"/>
      <c r="J40" s="19"/>
      <c r="K40" s="33"/>
      <c r="M40" s="22">
        <f t="shared" si="3"/>
        <v>263857.90000000002</v>
      </c>
    </row>
    <row r="41" spans="1:13" ht="15" x14ac:dyDescent="0.25">
      <c r="A41" s="11"/>
      <c r="B41" s="11"/>
      <c r="C41" s="13"/>
      <c r="D41" s="28"/>
      <c r="E41" s="40"/>
      <c r="F41" s="20">
        <f>F40/$D40</f>
        <v>0.5</v>
      </c>
      <c r="G41" s="20">
        <f>G40/$D40</f>
        <v>0.5</v>
      </c>
      <c r="H41" s="14"/>
      <c r="I41" s="14"/>
      <c r="J41" s="14"/>
      <c r="K41" s="35"/>
      <c r="M41" s="22">
        <f t="shared" si="3"/>
        <v>1</v>
      </c>
    </row>
    <row r="42" spans="1:13" ht="15" x14ac:dyDescent="0.25">
      <c r="A42" s="6" t="s">
        <v>43</v>
      </c>
      <c r="B42" s="6" t="s">
        <v>44</v>
      </c>
      <c r="C42" s="8">
        <v>355324.08</v>
      </c>
      <c r="D42" s="29">
        <f>C42</f>
        <v>355324.08</v>
      </c>
      <c r="E42" s="41"/>
      <c r="F42" s="18">
        <f>D42*0.45</f>
        <v>159895.83600000001</v>
      </c>
      <c r="G42" s="19">
        <f>F42</f>
        <v>159895.83600000001</v>
      </c>
      <c r="H42" s="19">
        <f>D42-(F42+G42)</f>
        <v>35532.407999999996</v>
      </c>
      <c r="I42" s="19"/>
      <c r="J42" s="19"/>
      <c r="K42" s="33"/>
      <c r="M42" s="22">
        <f t="shared" si="3"/>
        <v>355324.08</v>
      </c>
    </row>
    <row r="43" spans="1:13" ht="15" x14ac:dyDescent="0.25">
      <c r="A43" s="11"/>
      <c r="B43" s="11"/>
      <c r="C43" s="13"/>
      <c r="D43" s="28"/>
      <c r="E43" s="40"/>
      <c r="F43" s="20">
        <f>F42/$D42</f>
        <v>0.45</v>
      </c>
      <c r="G43" s="20">
        <f>G42/$D42</f>
        <v>0.45</v>
      </c>
      <c r="H43" s="20">
        <f>H42/$D42</f>
        <v>9.9999999999999978E-2</v>
      </c>
      <c r="I43" s="20"/>
      <c r="J43" s="20"/>
      <c r="K43" s="35"/>
      <c r="M43" s="22">
        <f t="shared" si="3"/>
        <v>1</v>
      </c>
    </row>
    <row r="44" spans="1:13" ht="14.25" customHeight="1" x14ac:dyDescent="0.25">
      <c r="A44" s="6" t="s">
        <v>45</v>
      </c>
      <c r="B44" s="6" t="s">
        <v>46</v>
      </c>
      <c r="C44" s="8">
        <f>SUM(D46:D52)</f>
        <v>114502.56000000001</v>
      </c>
      <c r="D44" s="26"/>
      <c r="E44" s="32"/>
      <c r="F44" s="9"/>
      <c r="G44" s="9"/>
      <c r="H44" s="9"/>
      <c r="I44" s="9"/>
      <c r="J44" s="9"/>
      <c r="K44" s="33"/>
      <c r="M44" s="22">
        <f t="shared" si="3"/>
        <v>0</v>
      </c>
    </row>
    <row r="45" spans="1:13" ht="14.1" customHeight="1" x14ac:dyDescent="0.25">
      <c r="A45" s="11"/>
      <c r="B45" s="11"/>
      <c r="C45" s="13"/>
      <c r="D45" s="27"/>
      <c r="E45" s="34"/>
      <c r="F45" s="14"/>
      <c r="G45" s="14"/>
      <c r="H45" s="14"/>
      <c r="I45" s="14"/>
      <c r="J45" s="14"/>
      <c r="K45" s="35"/>
      <c r="M45" s="22">
        <f t="shared" si="3"/>
        <v>0</v>
      </c>
    </row>
    <row r="46" spans="1:13" ht="15" x14ac:dyDescent="0.25">
      <c r="A46" s="11" t="s">
        <v>47</v>
      </c>
      <c r="B46" s="11" t="s">
        <v>48</v>
      </c>
      <c r="C46" s="5"/>
      <c r="D46" s="28">
        <v>8539.7900000000009</v>
      </c>
      <c r="E46" s="36">
        <f>D$46*0.25</f>
        <v>2134.9475000000002</v>
      </c>
      <c r="F46" s="16">
        <f>D$46*0.25</f>
        <v>2134.9475000000002</v>
      </c>
      <c r="G46" s="16">
        <f>D$46*0.25</f>
        <v>2134.9475000000002</v>
      </c>
      <c r="H46" s="17">
        <f>D46-(E46+F46+G46)</f>
        <v>2134.9475000000002</v>
      </c>
      <c r="I46" s="17"/>
      <c r="J46" s="17"/>
      <c r="K46" s="35"/>
      <c r="M46" s="22">
        <f t="shared" si="3"/>
        <v>8539.7900000000009</v>
      </c>
    </row>
    <row r="47" spans="1:13" ht="15" x14ac:dyDescent="0.25">
      <c r="A47" s="11"/>
      <c r="B47" s="11"/>
      <c r="C47" s="5"/>
      <c r="D47" s="28"/>
      <c r="E47" s="37">
        <f>E46/$D46</f>
        <v>0.25</v>
      </c>
      <c r="F47" s="20">
        <f>F46/$D46</f>
        <v>0.25</v>
      </c>
      <c r="G47" s="20">
        <f>G46/$D46</f>
        <v>0.25</v>
      </c>
      <c r="H47" s="20">
        <f>H46/$D46</f>
        <v>0.25</v>
      </c>
      <c r="I47" s="20"/>
      <c r="J47" s="20"/>
      <c r="K47" s="35"/>
      <c r="M47" s="22">
        <f t="shared" si="3"/>
        <v>1</v>
      </c>
    </row>
    <row r="48" spans="1:13" ht="15" x14ac:dyDescent="0.25">
      <c r="A48" s="11" t="s">
        <v>49</v>
      </c>
      <c r="B48" s="11" t="s">
        <v>50</v>
      </c>
      <c r="C48" s="5"/>
      <c r="D48" s="28">
        <v>22823.23</v>
      </c>
      <c r="E48" s="36">
        <f>D$48*0.25</f>
        <v>5705.8074999999999</v>
      </c>
      <c r="F48" s="16">
        <f>D$48*0.25</f>
        <v>5705.8074999999999</v>
      </c>
      <c r="G48" s="16">
        <f>D$48*0.25</f>
        <v>5705.8074999999999</v>
      </c>
      <c r="H48" s="17">
        <f>D48-(E48+F48+G48)</f>
        <v>5705.807499999999</v>
      </c>
      <c r="I48" s="17"/>
      <c r="J48" s="17"/>
      <c r="K48" s="35"/>
      <c r="M48" s="22">
        <f t="shared" si="3"/>
        <v>22823.23</v>
      </c>
    </row>
    <row r="49" spans="1:13" ht="15" x14ac:dyDescent="0.25">
      <c r="A49" s="11"/>
      <c r="B49" s="11"/>
      <c r="C49" s="5"/>
      <c r="D49" s="28"/>
      <c r="E49" s="37">
        <f>E48/$D48</f>
        <v>0.25</v>
      </c>
      <c r="F49" s="20">
        <f>F48/$D48</f>
        <v>0.25</v>
      </c>
      <c r="G49" s="20">
        <f>G48/$D48</f>
        <v>0.25</v>
      </c>
      <c r="H49" s="20">
        <f>H48/$D48</f>
        <v>0.24999999999999997</v>
      </c>
      <c r="I49" s="20"/>
      <c r="J49" s="20"/>
      <c r="K49" s="35"/>
      <c r="M49" s="22">
        <f t="shared" si="3"/>
        <v>1</v>
      </c>
    </row>
    <row r="50" spans="1:13" ht="14.25" customHeight="1" x14ac:dyDescent="0.25">
      <c r="A50" s="11" t="s">
        <v>51</v>
      </c>
      <c r="B50" s="11" t="s">
        <v>52</v>
      </c>
      <c r="C50" s="5"/>
      <c r="D50" s="28">
        <v>76862.080000000002</v>
      </c>
      <c r="E50" s="40"/>
      <c r="F50" s="14"/>
      <c r="G50" s="14"/>
      <c r="H50" s="14"/>
      <c r="I50" s="14"/>
      <c r="J50" s="16">
        <f>D50/2</f>
        <v>38431.040000000001</v>
      </c>
      <c r="K50" s="42">
        <f>D50-J50</f>
        <v>38431.040000000001</v>
      </c>
      <c r="M50" s="22">
        <f t="shared" si="3"/>
        <v>76862.080000000002</v>
      </c>
    </row>
    <row r="51" spans="1:13" ht="14.25" customHeight="1" x14ac:dyDescent="0.25">
      <c r="A51" s="11"/>
      <c r="B51" s="11"/>
      <c r="C51" s="5"/>
      <c r="D51" s="28"/>
      <c r="E51" s="40"/>
      <c r="F51" s="14"/>
      <c r="G51" s="14"/>
      <c r="H51" s="14"/>
      <c r="I51" s="14"/>
      <c r="J51" s="38">
        <f>J50/$D50</f>
        <v>0.5</v>
      </c>
      <c r="K51" s="38">
        <f>K50/$D50</f>
        <v>0.5</v>
      </c>
      <c r="M51" s="22">
        <f t="shared" si="3"/>
        <v>1</v>
      </c>
    </row>
    <row r="52" spans="1:13" ht="15" x14ac:dyDescent="0.25">
      <c r="A52" s="11" t="s">
        <v>53</v>
      </c>
      <c r="B52" s="11" t="s">
        <v>54</v>
      </c>
      <c r="C52" s="5"/>
      <c r="D52" s="28">
        <v>6277.46</v>
      </c>
      <c r="E52" s="36">
        <f>D$52*0.25</f>
        <v>1569.365</v>
      </c>
      <c r="F52" s="16">
        <f>D$52*0.25</f>
        <v>1569.365</v>
      </c>
      <c r="G52" s="16">
        <f>D$52*0.25</f>
        <v>1569.365</v>
      </c>
      <c r="H52" s="17">
        <f>D52-(E52+F52+G52)</f>
        <v>1569.3649999999998</v>
      </c>
      <c r="I52" s="17"/>
      <c r="J52" s="17"/>
      <c r="K52" s="35"/>
      <c r="M52" s="22">
        <f t="shared" si="3"/>
        <v>6277.46</v>
      </c>
    </row>
    <row r="53" spans="1:13" ht="15" x14ac:dyDescent="0.25">
      <c r="A53" s="11"/>
      <c r="B53" s="11"/>
      <c r="C53" s="5"/>
      <c r="D53" s="28"/>
      <c r="E53" s="37">
        <f>E52/$D52</f>
        <v>0.25</v>
      </c>
      <c r="F53" s="20">
        <f>F52/$D52</f>
        <v>0.25</v>
      </c>
      <c r="G53" s="20">
        <f>G52/$D52</f>
        <v>0.25</v>
      </c>
      <c r="H53" s="20">
        <f>H52/$D52</f>
        <v>0.24999999999999997</v>
      </c>
      <c r="I53" s="20"/>
      <c r="J53" s="20"/>
      <c r="K53" s="35"/>
      <c r="M53" s="22">
        <f t="shared" si="3"/>
        <v>1</v>
      </c>
    </row>
    <row r="54" spans="1:13" ht="14.25" customHeight="1" x14ac:dyDescent="0.25">
      <c r="A54" s="6" t="s">
        <v>55</v>
      </c>
      <c r="B54" s="6" t="s">
        <v>56</v>
      </c>
      <c r="C54" s="8">
        <f>SUM(D56:D62)</f>
        <v>98817.14</v>
      </c>
      <c r="D54" s="26"/>
      <c r="E54" s="32"/>
      <c r="F54" s="9"/>
      <c r="G54" s="9"/>
      <c r="H54" s="9"/>
      <c r="I54" s="9"/>
      <c r="J54" s="9"/>
      <c r="K54" s="33"/>
      <c r="M54" s="22">
        <f t="shared" si="3"/>
        <v>0</v>
      </c>
    </row>
    <row r="55" spans="1:13" ht="12.95" customHeight="1" x14ac:dyDescent="0.25">
      <c r="A55" s="11"/>
      <c r="B55" s="11"/>
      <c r="C55" s="13"/>
      <c r="D55" s="27"/>
      <c r="E55" s="34"/>
      <c r="F55" s="14"/>
      <c r="G55" s="14"/>
      <c r="H55" s="14"/>
      <c r="I55" s="14"/>
      <c r="J55" s="14"/>
      <c r="K55" s="35"/>
      <c r="M55" s="22">
        <f t="shared" si="3"/>
        <v>0</v>
      </c>
    </row>
    <row r="56" spans="1:13" ht="15" x14ac:dyDescent="0.25">
      <c r="A56" s="11" t="s">
        <v>57</v>
      </c>
      <c r="B56" s="11" t="s">
        <v>58</v>
      </c>
      <c r="C56" s="5"/>
      <c r="D56" s="28">
        <v>4855.9799999999996</v>
      </c>
      <c r="E56" s="40"/>
      <c r="F56" s="14"/>
      <c r="G56" s="14"/>
      <c r="H56" s="14"/>
      <c r="I56" s="14"/>
      <c r="J56" s="14"/>
      <c r="K56" s="42">
        <f>D56</f>
        <v>4855.9799999999996</v>
      </c>
      <c r="M56" s="22">
        <f t="shared" si="3"/>
        <v>4855.9799999999996</v>
      </c>
    </row>
    <row r="57" spans="1:13" ht="14.1" customHeight="1" x14ac:dyDescent="0.25">
      <c r="A57" s="11"/>
      <c r="B57" s="11"/>
      <c r="C57" s="5"/>
      <c r="D57" s="28"/>
      <c r="E57" s="40"/>
      <c r="F57" s="14"/>
      <c r="G57" s="14"/>
      <c r="H57" s="14"/>
      <c r="I57" s="14"/>
      <c r="J57" s="14"/>
      <c r="K57" s="38">
        <f>K56/$D56</f>
        <v>1</v>
      </c>
      <c r="M57" s="22">
        <f t="shared" si="3"/>
        <v>1</v>
      </c>
    </row>
    <row r="58" spans="1:13" ht="15" x14ac:dyDescent="0.25">
      <c r="A58" s="11" t="s">
        <v>59</v>
      </c>
      <c r="B58" s="11" t="s">
        <v>60</v>
      </c>
      <c r="C58" s="5"/>
      <c r="D58" s="28">
        <v>149.27000000000001</v>
      </c>
      <c r="E58" s="40"/>
      <c r="F58" s="14"/>
      <c r="G58" s="14"/>
      <c r="H58" s="14"/>
      <c r="I58" s="14"/>
      <c r="J58" s="14"/>
      <c r="K58" s="42">
        <f>D58</f>
        <v>149.27000000000001</v>
      </c>
      <c r="M58" s="22">
        <f t="shared" si="3"/>
        <v>149.27000000000001</v>
      </c>
    </row>
    <row r="59" spans="1:13" ht="14.1" customHeight="1" x14ac:dyDescent="0.25">
      <c r="A59" s="11"/>
      <c r="B59" s="11"/>
      <c r="C59" s="5"/>
      <c r="D59" s="28"/>
      <c r="E59" s="40"/>
      <c r="F59" s="14"/>
      <c r="G59" s="14"/>
      <c r="H59" s="14"/>
      <c r="I59" s="14"/>
      <c r="J59" s="14"/>
      <c r="K59" s="38">
        <f>K58/$D58</f>
        <v>1</v>
      </c>
      <c r="M59" s="22">
        <f t="shared" si="3"/>
        <v>1</v>
      </c>
    </row>
    <row r="60" spans="1:13" ht="15" x14ac:dyDescent="0.25">
      <c r="A60" s="11" t="s">
        <v>61</v>
      </c>
      <c r="B60" s="11" t="s">
        <v>62</v>
      </c>
      <c r="C60" s="5"/>
      <c r="D60" s="28">
        <v>85756.74</v>
      </c>
      <c r="E60" s="36">
        <f>D$60*0.25</f>
        <v>21439.185000000001</v>
      </c>
      <c r="F60" s="16">
        <f>D$60*0.25</f>
        <v>21439.185000000001</v>
      </c>
      <c r="G60" s="16">
        <f>D$60*0.25</f>
        <v>21439.185000000001</v>
      </c>
      <c r="H60" s="17">
        <f>D60-(E60+F60+G60)</f>
        <v>21439.184999999998</v>
      </c>
      <c r="I60" s="17"/>
      <c r="J60" s="17"/>
      <c r="K60" s="35"/>
      <c r="M60" s="22">
        <f t="shared" si="3"/>
        <v>85756.74</v>
      </c>
    </row>
    <row r="61" spans="1:13" ht="14.1" customHeight="1" x14ac:dyDescent="0.25">
      <c r="A61" s="11"/>
      <c r="B61" s="11"/>
      <c r="C61" s="5"/>
      <c r="D61" s="28"/>
      <c r="E61" s="37">
        <f>E60/$D60</f>
        <v>0.25</v>
      </c>
      <c r="F61" s="20">
        <f>F60/$D60</f>
        <v>0.25</v>
      </c>
      <c r="G61" s="20">
        <f>G60/$D60</f>
        <v>0.25</v>
      </c>
      <c r="H61" s="20">
        <f>H60/$D60</f>
        <v>0.24999999999999994</v>
      </c>
      <c r="I61" s="20"/>
      <c r="J61" s="20"/>
      <c r="K61" s="35"/>
      <c r="M61" s="22">
        <f t="shared" si="3"/>
        <v>1</v>
      </c>
    </row>
    <row r="62" spans="1:13" ht="15" x14ac:dyDescent="0.25">
      <c r="A62" s="11" t="s">
        <v>63</v>
      </c>
      <c r="B62" s="11" t="s">
        <v>64</v>
      </c>
      <c r="C62" s="5"/>
      <c r="D62" s="28">
        <v>8055.15</v>
      </c>
      <c r="E62" s="40"/>
      <c r="F62" s="14"/>
      <c r="G62" s="14"/>
      <c r="H62" s="14"/>
      <c r="I62" s="16">
        <f>D62*0.5</f>
        <v>4027.5749999999998</v>
      </c>
      <c r="J62" s="16">
        <f>D62*0.5</f>
        <v>4027.5749999999998</v>
      </c>
      <c r="K62" s="35"/>
      <c r="M62" s="22">
        <f t="shared" si="3"/>
        <v>8055.15</v>
      </c>
    </row>
    <row r="63" spans="1:13" ht="15" x14ac:dyDescent="0.25">
      <c r="A63" s="11"/>
      <c r="B63" s="11"/>
      <c r="C63" s="5"/>
      <c r="D63" s="28"/>
      <c r="E63" s="40"/>
      <c r="F63" s="14"/>
      <c r="G63" s="14"/>
      <c r="H63" s="14"/>
      <c r="I63" s="20">
        <f>I62/$D62</f>
        <v>0.5</v>
      </c>
      <c r="J63" s="20">
        <f>J62/$D62</f>
        <v>0.5</v>
      </c>
      <c r="K63" s="35"/>
      <c r="M63" s="22">
        <f t="shared" si="3"/>
        <v>1</v>
      </c>
    </row>
    <row r="64" spans="1:13" ht="15" x14ac:dyDescent="0.25">
      <c r="A64" s="6" t="s">
        <v>65</v>
      </c>
      <c r="B64" s="6" t="s">
        <v>66</v>
      </c>
      <c r="C64" s="8">
        <f>SUM(D66:D74)</f>
        <v>360479.99000000005</v>
      </c>
      <c r="D64" s="26"/>
      <c r="E64" s="32"/>
      <c r="F64" s="9"/>
      <c r="G64" s="9"/>
      <c r="H64" s="9"/>
      <c r="I64" s="9"/>
      <c r="J64" s="9"/>
      <c r="K64" s="33"/>
      <c r="M64" s="22">
        <f t="shared" si="3"/>
        <v>0</v>
      </c>
    </row>
    <row r="65" spans="1:13" ht="12.95" customHeight="1" x14ac:dyDescent="0.25">
      <c r="A65" s="11"/>
      <c r="B65" s="11"/>
      <c r="C65" s="13"/>
      <c r="D65" s="27"/>
      <c r="E65" s="34"/>
      <c r="F65" s="14"/>
      <c r="G65" s="14"/>
      <c r="H65" s="14"/>
      <c r="I65" s="14"/>
      <c r="J65" s="14"/>
      <c r="K65" s="35"/>
      <c r="M65" s="22">
        <f t="shared" si="3"/>
        <v>0</v>
      </c>
    </row>
    <row r="66" spans="1:13" ht="14.25" customHeight="1" x14ac:dyDescent="0.25">
      <c r="A66" s="11" t="s">
        <v>67</v>
      </c>
      <c r="B66" s="11" t="s">
        <v>68</v>
      </c>
      <c r="C66" s="5"/>
      <c r="D66" s="28">
        <v>139639.88</v>
      </c>
      <c r="E66" s="36"/>
      <c r="F66" s="21">
        <f>$D66*0.15</f>
        <v>20945.982</v>
      </c>
      <c r="G66" s="21">
        <f t="shared" ref="G66:J66" si="11">$D66*0.15</f>
        <v>20945.982</v>
      </c>
      <c r="H66" s="21">
        <f>$D66*0.3</f>
        <v>41891.964</v>
      </c>
      <c r="I66" s="21">
        <f t="shared" si="11"/>
        <v>20945.982</v>
      </c>
      <c r="J66" s="21">
        <f t="shared" si="11"/>
        <v>20945.982</v>
      </c>
      <c r="K66" s="65">
        <f>$D66*0.1</f>
        <v>13963.988000000001</v>
      </c>
      <c r="M66" s="22">
        <f t="shared" si="3"/>
        <v>139639.88</v>
      </c>
    </row>
    <row r="67" spans="1:13" ht="14.1" customHeight="1" x14ac:dyDescent="0.25">
      <c r="A67" s="11"/>
      <c r="B67" s="11"/>
      <c r="C67" s="5"/>
      <c r="D67" s="28"/>
      <c r="E67" s="37"/>
      <c r="F67" s="52">
        <f>F66/$D66</f>
        <v>0.15</v>
      </c>
      <c r="G67" s="52">
        <f>G66/$D66</f>
        <v>0.15</v>
      </c>
      <c r="H67" s="52">
        <f>H66/$D66</f>
        <v>0.3</v>
      </c>
      <c r="I67" s="52">
        <f t="shared" ref="I67" si="12">I66/$D66</f>
        <v>0.15</v>
      </c>
      <c r="J67" s="52">
        <f t="shared" ref="J67" si="13">J66/$D66</f>
        <v>0.15</v>
      </c>
      <c r="K67" s="66">
        <f>K66/$D66</f>
        <v>0.1</v>
      </c>
      <c r="M67" s="22">
        <f t="shared" si="3"/>
        <v>1</v>
      </c>
    </row>
    <row r="68" spans="1:13" ht="15" x14ac:dyDescent="0.25">
      <c r="A68" s="11" t="s">
        <v>69</v>
      </c>
      <c r="B68" s="11" t="s">
        <v>70</v>
      </c>
      <c r="C68" s="5"/>
      <c r="D68" s="28">
        <v>47122.64</v>
      </c>
      <c r="E68" s="36"/>
      <c r="F68" s="21">
        <f>$D68*0.15</f>
        <v>7068.3959999999997</v>
      </c>
      <c r="G68" s="21">
        <f t="shared" ref="G68:J68" si="14">$D68*0.15</f>
        <v>7068.3959999999997</v>
      </c>
      <c r="H68" s="21">
        <f>$D68*0.3</f>
        <v>14136.791999999999</v>
      </c>
      <c r="I68" s="21">
        <f t="shared" si="14"/>
        <v>7068.3959999999997</v>
      </c>
      <c r="J68" s="21">
        <f t="shared" si="14"/>
        <v>7068.3959999999997</v>
      </c>
      <c r="K68" s="65">
        <f>$D68*0.1</f>
        <v>4712.2640000000001</v>
      </c>
      <c r="M68" s="22">
        <f t="shared" si="3"/>
        <v>47122.64</v>
      </c>
    </row>
    <row r="69" spans="1:13" ht="14.1" customHeight="1" x14ac:dyDescent="0.25">
      <c r="A69" s="11"/>
      <c r="B69" s="11"/>
      <c r="C69" s="5"/>
      <c r="D69" s="28"/>
      <c r="E69" s="40"/>
      <c r="F69" s="52">
        <f>F68/$D68</f>
        <v>0.15</v>
      </c>
      <c r="G69" s="52">
        <f>G68/$D68</f>
        <v>0.15</v>
      </c>
      <c r="H69" s="52">
        <f>H68/$D68</f>
        <v>0.3</v>
      </c>
      <c r="I69" s="52">
        <f t="shared" ref="I69" si="15">I68/$D68</f>
        <v>0.15</v>
      </c>
      <c r="J69" s="52">
        <f t="shared" ref="J69" si="16">J68/$D68</f>
        <v>0.15</v>
      </c>
      <c r="K69" s="66">
        <f>K68/$D68</f>
        <v>0.1</v>
      </c>
      <c r="M69" s="22">
        <f t="shared" si="3"/>
        <v>1</v>
      </c>
    </row>
    <row r="70" spans="1:13" ht="14.25" customHeight="1" x14ac:dyDescent="0.25">
      <c r="A70" s="11" t="s">
        <v>71</v>
      </c>
      <c r="B70" s="11" t="s">
        <v>72</v>
      </c>
      <c r="C70" s="5"/>
      <c r="D70" s="28">
        <v>25590.39</v>
      </c>
      <c r="E70" s="40"/>
      <c r="F70" s="21">
        <f>$D70*0.15</f>
        <v>3838.5584999999996</v>
      </c>
      <c r="G70" s="21">
        <f t="shared" ref="G70:J70" si="17">$D70*0.15</f>
        <v>3838.5584999999996</v>
      </c>
      <c r="H70" s="21">
        <f>$D70*0.3</f>
        <v>7677.1169999999993</v>
      </c>
      <c r="I70" s="21">
        <f t="shared" si="17"/>
        <v>3838.5584999999996</v>
      </c>
      <c r="J70" s="21">
        <f t="shared" si="17"/>
        <v>3838.5584999999996</v>
      </c>
      <c r="K70" s="65">
        <f>$D70*0.1</f>
        <v>2559.0390000000002</v>
      </c>
      <c r="M70" s="22">
        <f t="shared" si="3"/>
        <v>25590.39</v>
      </c>
    </row>
    <row r="71" spans="1:13" ht="14.1" customHeight="1" x14ac:dyDescent="0.25">
      <c r="A71" s="11"/>
      <c r="B71" s="11"/>
      <c r="C71" s="5"/>
      <c r="D71" s="28"/>
      <c r="E71" s="40"/>
      <c r="F71" s="52">
        <f>F70/$D70</f>
        <v>0.15</v>
      </c>
      <c r="G71" s="52">
        <f>G70/$D70</f>
        <v>0.15</v>
      </c>
      <c r="H71" s="52">
        <f>H70/$D70</f>
        <v>0.3</v>
      </c>
      <c r="I71" s="52">
        <f t="shared" ref="I71" si="18">I70/$D70</f>
        <v>0.15</v>
      </c>
      <c r="J71" s="52">
        <f t="shared" ref="J71" si="19">J70/$D70</f>
        <v>0.15</v>
      </c>
      <c r="K71" s="66">
        <f>K70/$D70</f>
        <v>0.1</v>
      </c>
      <c r="M71" s="22">
        <f t="shared" si="3"/>
        <v>1</v>
      </c>
    </row>
    <row r="72" spans="1:13" ht="14.25" customHeight="1" x14ac:dyDescent="0.25">
      <c r="A72" s="11" t="s">
        <v>73</v>
      </c>
      <c r="B72" s="11" t="s">
        <v>74</v>
      </c>
      <c r="C72" s="5"/>
      <c r="D72" s="28">
        <v>96471.95</v>
      </c>
      <c r="E72" s="40"/>
      <c r="F72" s="14"/>
      <c r="G72" s="14"/>
      <c r="H72" s="16"/>
      <c r="I72" s="16">
        <f>D72*0.25</f>
        <v>24117.987499999999</v>
      </c>
      <c r="J72" s="16">
        <f>D72/2</f>
        <v>48235.974999999999</v>
      </c>
      <c r="K72" s="62">
        <f>D72-(I72+J72)</f>
        <v>24117.987500000003</v>
      </c>
      <c r="M72" s="22">
        <f t="shared" si="3"/>
        <v>96471.95</v>
      </c>
    </row>
    <row r="73" spans="1:13" ht="14.1" customHeight="1" x14ac:dyDescent="0.25">
      <c r="A73" s="11"/>
      <c r="B73" s="11"/>
      <c r="C73" s="5"/>
      <c r="D73" s="28"/>
      <c r="E73" s="40"/>
      <c r="F73" s="14"/>
      <c r="G73" s="14"/>
      <c r="H73" s="20"/>
      <c r="I73" s="20">
        <f>I72/$D72</f>
        <v>0.25</v>
      </c>
      <c r="J73" s="20">
        <f>J72/$D72</f>
        <v>0.5</v>
      </c>
      <c r="K73" s="38">
        <f>K72/$D72</f>
        <v>0.25000000000000006</v>
      </c>
      <c r="M73" s="22">
        <f t="shared" si="3"/>
        <v>1</v>
      </c>
    </row>
    <row r="74" spans="1:13" ht="15" x14ac:dyDescent="0.25">
      <c r="A74" s="11" t="s">
        <v>75</v>
      </c>
      <c r="B74" s="11" t="s">
        <v>76</v>
      </c>
      <c r="C74" s="5"/>
      <c r="D74" s="28">
        <v>51655.13</v>
      </c>
      <c r="E74" s="40"/>
      <c r="F74" s="14"/>
      <c r="G74" s="14"/>
      <c r="H74" s="14"/>
      <c r="I74" s="14"/>
      <c r="J74" s="14"/>
      <c r="K74" s="42">
        <f>D74</f>
        <v>51655.13</v>
      </c>
      <c r="M74" s="22">
        <f t="shared" si="3"/>
        <v>51655.13</v>
      </c>
    </row>
    <row r="75" spans="1:13" ht="14.1" customHeight="1" x14ac:dyDescent="0.25">
      <c r="A75" s="11"/>
      <c r="B75" s="11"/>
      <c r="C75" s="5"/>
      <c r="D75" s="28"/>
      <c r="E75" s="40"/>
      <c r="F75" s="14"/>
      <c r="G75" s="14"/>
      <c r="H75" s="14"/>
      <c r="I75" s="14"/>
      <c r="J75" s="14"/>
      <c r="K75" s="38">
        <f>K74/$D74</f>
        <v>1</v>
      </c>
      <c r="M75" s="22">
        <f t="shared" ref="M75:M117" si="20">SUM(E75:K75)</f>
        <v>1</v>
      </c>
    </row>
    <row r="76" spans="1:13" ht="15" x14ac:dyDescent="0.25">
      <c r="A76" s="6" t="s">
        <v>77</v>
      </c>
      <c r="B76" s="6" t="s">
        <v>78</v>
      </c>
      <c r="C76" s="8">
        <v>73463.98</v>
      </c>
      <c r="D76" s="29">
        <f>C76</f>
        <v>73463.98</v>
      </c>
      <c r="E76" s="39"/>
      <c r="F76" s="18">
        <f>$D76*0.15</f>
        <v>11019.597</v>
      </c>
      <c r="G76" s="18">
        <f t="shared" ref="G76:I76" si="21">$D76*0.15</f>
        <v>11019.597</v>
      </c>
      <c r="H76" s="18">
        <f t="shared" si="21"/>
        <v>11019.597</v>
      </c>
      <c r="I76" s="18">
        <f t="shared" si="21"/>
        <v>11019.597</v>
      </c>
      <c r="J76" s="18">
        <f>$D76*0.2</f>
        <v>14692.796</v>
      </c>
      <c r="K76" s="43">
        <f>$D76*0.2</f>
        <v>14692.796</v>
      </c>
      <c r="M76" s="22">
        <f t="shared" si="20"/>
        <v>73463.98</v>
      </c>
    </row>
    <row r="77" spans="1:13" ht="14.1" customHeight="1" x14ac:dyDescent="0.25">
      <c r="A77" s="11"/>
      <c r="B77" s="11"/>
      <c r="C77" s="13"/>
      <c r="D77" s="28"/>
      <c r="E77" s="37"/>
      <c r="F77" s="52">
        <f>F76/$D76</f>
        <v>0.15</v>
      </c>
      <c r="G77" s="52">
        <f>G76/$D76</f>
        <v>0.15</v>
      </c>
      <c r="H77" s="52">
        <f>H76/$D76</f>
        <v>0.15</v>
      </c>
      <c r="I77" s="52">
        <f t="shared" ref="I77" si="22">I76/$D76</f>
        <v>0.15</v>
      </c>
      <c r="J77" s="52">
        <f t="shared" ref="J77" si="23">J76/$D76</f>
        <v>0.2</v>
      </c>
      <c r="K77" s="66">
        <f>K76/$D76</f>
        <v>0.2</v>
      </c>
      <c r="M77" s="22">
        <f t="shared" si="20"/>
        <v>1</v>
      </c>
    </row>
    <row r="78" spans="1:13" ht="15" x14ac:dyDescent="0.25">
      <c r="A78" s="6" t="s">
        <v>79</v>
      </c>
      <c r="B78" s="6" t="s">
        <v>80</v>
      </c>
      <c r="C78" s="8">
        <v>363805.96</v>
      </c>
      <c r="D78" s="29">
        <f t="shared" ref="D78:D88" si="24">C78</f>
        <v>363805.96</v>
      </c>
      <c r="E78" s="39"/>
      <c r="F78" s="18"/>
      <c r="G78" s="39">
        <f>$D78*0.15</f>
        <v>54570.894</v>
      </c>
      <c r="H78" s="39">
        <f t="shared" ref="H78:J78" si="25">$D78*0.25</f>
        <v>90951.49</v>
      </c>
      <c r="I78" s="39">
        <f>$D78*0.35</f>
        <v>127332.086</v>
      </c>
      <c r="J78" s="39">
        <f t="shared" si="25"/>
        <v>90951.49</v>
      </c>
      <c r="K78" s="33"/>
      <c r="M78" s="22">
        <f t="shared" si="20"/>
        <v>363805.96</v>
      </c>
    </row>
    <row r="79" spans="1:13" ht="14.1" customHeight="1" x14ac:dyDescent="0.25">
      <c r="A79" s="11"/>
      <c r="B79" s="11"/>
      <c r="C79" s="13"/>
      <c r="D79" s="28"/>
      <c r="E79" s="37"/>
      <c r="F79" s="20"/>
      <c r="G79" s="37">
        <f>G78/$D78</f>
        <v>0.15</v>
      </c>
      <c r="H79" s="20">
        <f>H78/$D78</f>
        <v>0.25</v>
      </c>
      <c r="I79" s="20">
        <f>I78/$D78</f>
        <v>0.35</v>
      </c>
      <c r="J79" s="20">
        <f>J78/$D78</f>
        <v>0.25</v>
      </c>
      <c r="K79" s="35"/>
      <c r="M79" s="22">
        <f t="shared" si="20"/>
        <v>1</v>
      </c>
    </row>
    <row r="80" spans="1:13" ht="14.25" customHeight="1" x14ac:dyDescent="0.25">
      <c r="A80" s="6" t="s">
        <v>81</v>
      </c>
      <c r="B80" s="6" t="s">
        <v>82</v>
      </c>
      <c r="C80" s="8">
        <v>87309.63</v>
      </c>
      <c r="D80" s="29">
        <f t="shared" si="24"/>
        <v>87309.63</v>
      </c>
      <c r="E80" s="41"/>
      <c r="F80" s="9"/>
      <c r="G80" s="18">
        <f>D80*0.12</f>
        <v>10477.1556</v>
      </c>
      <c r="H80" s="18">
        <f>D80*0.12</f>
        <v>10477.1556</v>
      </c>
      <c r="I80" s="19">
        <f>D80-(G80+H80)</f>
        <v>66355.318800000008</v>
      </c>
      <c r="J80" s="19"/>
      <c r="K80" s="33"/>
      <c r="M80" s="22">
        <f t="shared" si="20"/>
        <v>87309.63</v>
      </c>
    </row>
    <row r="81" spans="1:13" ht="14.1" customHeight="1" x14ac:dyDescent="0.25">
      <c r="A81" s="11"/>
      <c r="B81" s="11"/>
      <c r="C81" s="13"/>
      <c r="D81" s="28"/>
      <c r="E81" s="40"/>
      <c r="F81" s="14"/>
      <c r="G81" s="20">
        <f>G80/$D80</f>
        <v>0.12</v>
      </c>
      <c r="H81" s="20">
        <f>H80/$D80</f>
        <v>0.12</v>
      </c>
      <c r="I81" s="20">
        <f>I80/$D80</f>
        <v>0.76</v>
      </c>
      <c r="J81" s="20"/>
      <c r="K81" s="35"/>
      <c r="M81" s="22">
        <f t="shared" si="20"/>
        <v>1</v>
      </c>
    </row>
    <row r="82" spans="1:13" ht="15" x14ac:dyDescent="0.25">
      <c r="A82" s="6" t="s">
        <v>83</v>
      </c>
      <c r="B82" s="6" t="s">
        <v>84</v>
      </c>
      <c r="C82" s="8">
        <v>57729.98</v>
      </c>
      <c r="D82" s="29">
        <f t="shared" si="24"/>
        <v>57729.98</v>
      </c>
      <c r="E82" s="41"/>
      <c r="F82" s="9"/>
      <c r="G82" s="9"/>
      <c r="H82" s="10">
        <f>D82</f>
        <v>57729.98</v>
      </c>
      <c r="I82" s="10"/>
      <c r="J82" s="10"/>
      <c r="K82" s="33"/>
      <c r="M82" s="22">
        <f t="shared" si="20"/>
        <v>57729.98</v>
      </c>
    </row>
    <row r="83" spans="1:13" ht="15" x14ac:dyDescent="0.25">
      <c r="A83" s="11"/>
      <c r="B83" s="11"/>
      <c r="C83" s="13"/>
      <c r="D83" s="28"/>
      <c r="E83" s="40"/>
      <c r="F83" s="14"/>
      <c r="G83" s="14"/>
      <c r="H83" s="20">
        <f>H82/$D82</f>
        <v>1</v>
      </c>
      <c r="I83" s="20"/>
      <c r="J83" s="20"/>
      <c r="K83" s="35"/>
      <c r="M83" s="22">
        <f t="shared" si="20"/>
        <v>1</v>
      </c>
    </row>
    <row r="84" spans="1:13" ht="15" x14ac:dyDescent="0.25">
      <c r="A84" s="6" t="s">
        <v>85</v>
      </c>
      <c r="B84" s="6" t="s">
        <v>86</v>
      </c>
      <c r="C84" s="8">
        <v>153595.44</v>
      </c>
      <c r="D84" s="29">
        <f t="shared" si="24"/>
        <v>153595.44</v>
      </c>
      <c r="E84" s="41"/>
      <c r="F84" s="18">
        <f>D84*0.35</f>
        <v>53758.403999999995</v>
      </c>
      <c r="G84" s="19">
        <f>D84*0.3</f>
        <v>46078.631999999998</v>
      </c>
      <c r="H84" s="19">
        <f>D84-(F84+G84)</f>
        <v>53758.40400000001</v>
      </c>
      <c r="I84" s="9"/>
      <c r="J84" s="9"/>
      <c r="K84" s="33"/>
      <c r="M84" s="22">
        <f t="shared" si="20"/>
        <v>153595.44</v>
      </c>
    </row>
    <row r="85" spans="1:13" ht="14.1" customHeight="1" x14ac:dyDescent="0.25">
      <c r="A85" s="11"/>
      <c r="B85" s="11"/>
      <c r="C85" s="13"/>
      <c r="D85" s="28"/>
      <c r="E85" s="40"/>
      <c r="F85" s="20">
        <f>F84/$D84</f>
        <v>0.35</v>
      </c>
      <c r="G85" s="20">
        <f>G84/$D84</f>
        <v>0.3</v>
      </c>
      <c r="H85" s="20">
        <f>H84/$D84</f>
        <v>0.35000000000000003</v>
      </c>
      <c r="I85" s="14"/>
      <c r="J85" s="14"/>
      <c r="K85" s="35"/>
      <c r="M85" s="22">
        <f t="shared" si="20"/>
        <v>1</v>
      </c>
    </row>
    <row r="86" spans="1:13" ht="15" x14ac:dyDescent="0.25">
      <c r="A86" s="6" t="s">
        <v>87</v>
      </c>
      <c r="B86" s="6" t="s">
        <v>88</v>
      </c>
      <c r="C86" s="8">
        <v>204084.71</v>
      </c>
      <c r="D86" s="29">
        <f t="shared" si="24"/>
        <v>204084.71</v>
      </c>
      <c r="E86" s="41"/>
      <c r="F86" s="9"/>
      <c r="G86" s="9"/>
      <c r="H86" s="18"/>
      <c r="I86" s="18">
        <f>$D86*0.25</f>
        <v>51021.177499999998</v>
      </c>
      <c r="J86" s="18">
        <f>$D86*0.45</f>
        <v>91838.119500000001</v>
      </c>
      <c r="K86" s="43">
        <f>D86-(I86+J86)</f>
        <v>61225.413</v>
      </c>
      <c r="M86" s="22">
        <f t="shared" si="20"/>
        <v>204084.71</v>
      </c>
    </row>
    <row r="87" spans="1:13" ht="15" x14ac:dyDescent="0.25">
      <c r="A87" s="11"/>
      <c r="B87" s="11"/>
      <c r="C87" s="13"/>
      <c r="D87" s="28"/>
      <c r="E87" s="40"/>
      <c r="F87" s="14"/>
      <c r="G87" s="14"/>
      <c r="H87" s="20"/>
      <c r="I87" s="20">
        <f>I86/$D86</f>
        <v>0.25</v>
      </c>
      <c r="J87" s="20">
        <f>J86/$D86</f>
        <v>0.45</v>
      </c>
      <c r="K87" s="38">
        <f>K86/$D86</f>
        <v>0.3</v>
      </c>
      <c r="M87" s="22">
        <f t="shared" si="20"/>
        <v>1</v>
      </c>
    </row>
    <row r="88" spans="1:13" ht="15" x14ac:dyDescent="0.25">
      <c r="A88" s="6" t="s">
        <v>89</v>
      </c>
      <c r="B88" s="6" t="s">
        <v>90</v>
      </c>
      <c r="C88" s="8">
        <v>100736.67</v>
      </c>
      <c r="D88" s="29">
        <f t="shared" si="24"/>
        <v>100736.67</v>
      </c>
      <c r="E88" s="41"/>
      <c r="F88" s="9"/>
      <c r="G88" s="9"/>
      <c r="H88" s="9"/>
      <c r="I88" s="18"/>
      <c r="J88" s="18">
        <f>$D88*0.45</f>
        <v>45331.501499999998</v>
      </c>
      <c r="K88" s="43">
        <f>D88-(I88+J88)</f>
        <v>55405.1685</v>
      </c>
      <c r="M88" s="22">
        <f t="shared" si="20"/>
        <v>100736.67</v>
      </c>
    </row>
    <row r="89" spans="1:13" ht="15" x14ac:dyDescent="0.25">
      <c r="A89" s="11"/>
      <c r="B89" s="11"/>
      <c r="C89" s="13"/>
      <c r="D89" s="28"/>
      <c r="E89" s="40"/>
      <c r="F89" s="14"/>
      <c r="G89" s="14"/>
      <c r="H89" s="14"/>
      <c r="I89" s="20"/>
      <c r="J89" s="20">
        <f>J88/$D88</f>
        <v>0.45</v>
      </c>
      <c r="K89" s="38">
        <f>K88/$D88</f>
        <v>0.55000000000000004</v>
      </c>
      <c r="M89" s="22">
        <f t="shared" si="20"/>
        <v>1</v>
      </c>
    </row>
    <row r="90" spans="1:13" ht="15" x14ac:dyDescent="0.25">
      <c r="A90" s="6" t="s">
        <v>91</v>
      </c>
      <c r="B90" s="6" t="s">
        <v>92</v>
      </c>
      <c r="C90" s="8">
        <f>SUM(D92:D100)</f>
        <v>238408.52000000002</v>
      </c>
      <c r="D90" s="29"/>
      <c r="E90" s="32"/>
      <c r="F90" s="9"/>
      <c r="G90" s="9"/>
      <c r="H90" s="9"/>
      <c r="I90" s="9"/>
      <c r="J90" s="9"/>
      <c r="K90" s="33"/>
      <c r="M90" s="22">
        <f t="shared" si="20"/>
        <v>0</v>
      </c>
    </row>
    <row r="91" spans="1:13" ht="15" x14ac:dyDescent="0.25">
      <c r="A91" s="11"/>
      <c r="B91" s="11"/>
      <c r="C91" s="13"/>
      <c r="D91" s="28"/>
      <c r="E91" s="34"/>
      <c r="F91" s="14"/>
      <c r="G91" s="14"/>
      <c r="H91" s="14"/>
      <c r="I91" s="14"/>
      <c r="J91" s="14"/>
      <c r="K91" s="35"/>
      <c r="M91" s="22">
        <f t="shared" si="20"/>
        <v>0</v>
      </c>
    </row>
    <row r="92" spans="1:13" ht="15" x14ac:dyDescent="0.25">
      <c r="A92" s="11" t="s">
        <v>93</v>
      </c>
      <c r="B92" s="11" t="s">
        <v>125</v>
      </c>
      <c r="C92" s="5"/>
      <c r="D92" s="28">
        <v>169585.17</v>
      </c>
      <c r="E92" s="36"/>
      <c r="F92" s="16"/>
      <c r="G92" s="16"/>
      <c r="H92" s="21">
        <f>$D92*0.25</f>
        <v>42396.292500000003</v>
      </c>
      <c r="I92" s="21">
        <f>$D92*0.3</f>
        <v>50875.550999999999</v>
      </c>
      <c r="J92" s="21">
        <f>$D92*0.3</f>
        <v>50875.550999999999</v>
      </c>
      <c r="K92" s="65">
        <f>$D92*0.15</f>
        <v>25437.7755</v>
      </c>
      <c r="M92" s="22">
        <f t="shared" si="20"/>
        <v>169585.16999999998</v>
      </c>
    </row>
    <row r="93" spans="1:13" ht="15" x14ac:dyDescent="0.25">
      <c r="A93" s="11"/>
      <c r="B93" s="11"/>
      <c r="C93" s="5"/>
      <c r="D93" s="28"/>
      <c r="E93" s="37"/>
      <c r="F93" s="20"/>
      <c r="G93" s="20"/>
      <c r="H93" s="52">
        <f>H92/$D92</f>
        <v>0.25</v>
      </c>
      <c r="I93" s="52">
        <f t="shared" ref="I93" si="26">I92/$D92</f>
        <v>0.3</v>
      </c>
      <c r="J93" s="52">
        <f t="shared" ref="J93" si="27">J92/$D92</f>
        <v>0.3</v>
      </c>
      <c r="K93" s="66">
        <f>K92/$D92</f>
        <v>0.15</v>
      </c>
      <c r="M93" s="22">
        <f t="shared" si="20"/>
        <v>1</v>
      </c>
    </row>
    <row r="94" spans="1:13" ht="15" x14ac:dyDescent="0.25">
      <c r="A94" s="11" t="s">
        <v>94</v>
      </c>
      <c r="B94" s="11" t="s">
        <v>95</v>
      </c>
      <c r="C94" s="5"/>
      <c r="D94" s="28">
        <v>24000.79</v>
      </c>
      <c r="E94" s="40"/>
      <c r="F94" s="14"/>
      <c r="G94" s="14"/>
      <c r="H94" s="14"/>
      <c r="I94" s="14"/>
      <c r="J94" s="14"/>
      <c r="K94" s="42">
        <f>D94</f>
        <v>24000.79</v>
      </c>
      <c r="M94" s="22">
        <f t="shared" si="20"/>
        <v>24000.79</v>
      </c>
    </row>
    <row r="95" spans="1:13" ht="15" x14ac:dyDescent="0.25">
      <c r="A95" s="11"/>
      <c r="B95" s="11"/>
      <c r="C95" s="5"/>
      <c r="D95" s="28"/>
      <c r="E95" s="40"/>
      <c r="F95" s="14"/>
      <c r="G95" s="14"/>
      <c r="H95" s="14"/>
      <c r="I95" s="14"/>
      <c r="J95" s="14"/>
      <c r="K95" s="66">
        <f>K94/$D94</f>
        <v>1</v>
      </c>
      <c r="M95" s="22">
        <f t="shared" si="20"/>
        <v>1</v>
      </c>
    </row>
    <row r="96" spans="1:13" ht="15" x14ac:dyDescent="0.25">
      <c r="A96" s="11" t="s">
        <v>96</v>
      </c>
      <c r="B96" s="11" t="s">
        <v>97</v>
      </c>
      <c r="C96" s="5"/>
      <c r="D96" s="28">
        <v>28985.81</v>
      </c>
      <c r="E96" s="34"/>
      <c r="F96" s="14"/>
      <c r="G96" s="14"/>
      <c r="H96" s="14"/>
      <c r="I96" s="15">
        <f>D96</f>
        <v>28985.81</v>
      </c>
      <c r="J96" s="14"/>
      <c r="K96" s="35"/>
      <c r="M96" s="22">
        <f t="shared" si="20"/>
        <v>28985.81</v>
      </c>
    </row>
    <row r="97" spans="1:13" ht="15.75" customHeight="1" x14ac:dyDescent="0.25">
      <c r="A97" s="11"/>
      <c r="B97" s="11"/>
      <c r="C97" s="5"/>
      <c r="D97" s="28"/>
      <c r="E97" s="37"/>
      <c r="F97" s="14"/>
      <c r="G97" s="14"/>
      <c r="H97" s="14"/>
      <c r="I97" s="20">
        <f>I96/$D96</f>
        <v>1</v>
      </c>
      <c r="J97" s="14"/>
      <c r="K97" s="35"/>
      <c r="M97" s="22">
        <f t="shared" si="20"/>
        <v>1</v>
      </c>
    </row>
    <row r="98" spans="1:13" ht="15.75" customHeight="1" x14ac:dyDescent="0.25">
      <c r="A98" s="11" t="s">
        <v>127</v>
      </c>
      <c r="B98" s="11" t="s">
        <v>126</v>
      </c>
      <c r="C98" s="5"/>
      <c r="D98" s="28">
        <v>3549.76</v>
      </c>
      <c r="E98" s="37"/>
      <c r="F98" s="14"/>
      <c r="G98" s="14"/>
      <c r="H98" s="15">
        <f>D98</f>
        <v>3549.76</v>
      </c>
      <c r="I98" s="20"/>
      <c r="J98" s="14"/>
      <c r="K98" s="35"/>
      <c r="M98" s="22">
        <f t="shared" si="20"/>
        <v>3549.76</v>
      </c>
    </row>
    <row r="99" spans="1:13" ht="15.75" customHeight="1" x14ac:dyDescent="0.25">
      <c r="A99" s="11"/>
      <c r="B99" s="11"/>
      <c r="C99" s="5"/>
      <c r="D99" s="28"/>
      <c r="E99" s="37"/>
      <c r="F99" s="14"/>
      <c r="G99" s="14"/>
      <c r="H99" s="20">
        <f>H98/$D98</f>
        <v>1</v>
      </c>
      <c r="I99" s="20"/>
      <c r="J99" s="14"/>
      <c r="K99" s="35"/>
      <c r="M99" s="22">
        <f t="shared" si="20"/>
        <v>1</v>
      </c>
    </row>
    <row r="100" spans="1:13" ht="15.75" customHeight="1" x14ac:dyDescent="0.25">
      <c r="A100" s="11" t="s">
        <v>128</v>
      </c>
      <c r="B100" s="11" t="s">
        <v>129</v>
      </c>
      <c r="C100" s="5"/>
      <c r="D100" s="28">
        <v>12286.99</v>
      </c>
      <c r="E100" s="37"/>
      <c r="F100" s="14"/>
      <c r="G100" s="14"/>
      <c r="H100" s="14"/>
      <c r="I100" s="15">
        <f>D100</f>
        <v>12286.99</v>
      </c>
      <c r="J100" s="14"/>
      <c r="K100" s="35"/>
      <c r="M100" s="22">
        <f t="shared" si="20"/>
        <v>12286.99</v>
      </c>
    </row>
    <row r="101" spans="1:13" ht="15.75" customHeight="1" x14ac:dyDescent="0.25">
      <c r="A101" s="11"/>
      <c r="B101" s="11"/>
      <c r="C101" s="5"/>
      <c r="D101" s="28"/>
      <c r="E101" s="37"/>
      <c r="F101" s="14"/>
      <c r="G101" s="14"/>
      <c r="H101" s="14"/>
      <c r="I101" s="20">
        <f>I100/$D100</f>
        <v>1</v>
      </c>
      <c r="J101" s="14"/>
      <c r="K101" s="35"/>
      <c r="M101" s="22">
        <f t="shared" si="20"/>
        <v>1</v>
      </c>
    </row>
    <row r="102" spans="1:13" ht="15.75" customHeight="1" x14ac:dyDescent="0.25">
      <c r="A102" s="6" t="s">
        <v>98</v>
      </c>
      <c r="B102" s="6" t="s">
        <v>99</v>
      </c>
      <c r="C102" s="8">
        <v>8046.23</v>
      </c>
      <c r="D102" s="29">
        <f>C102</f>
        <v>8046.23</v>
      </c>
      <c r="E102" s="41"/>
      <c r="F102" s="9"/>
      <c r="G102" s="9"/>
      <c r="H102" s="9"/>
      <c r="I102" s="10">
        <f>D102</f>
        <v>8046.23</v>
      </c>
      <c r="J102" s="9"/>
      <c r="K102" s="33"/>
      <c r="M102" s="22">
        <f t="shared" si="20"/>
        <v>8046.23</v>
      </c>
    </row>
    <row r="103" spans="1:13" ht="14.25" customHeight="1" x14ac:dyDescent="0.25">
      <c r="A103" s="11"/>
      <c r="B103" s="11"/>
      <c r="C103" s="13"/>
      <c r="D103" s="28"/>
      <c r="E103" s="40"/>
      <c r="F103" s="14"/>
      <c r="G103" s="14"/>
      <c r="H103" s="14"/>
      <c r="I103" s="20">
        <f>I102/$D102</f>
        <v>1</v>
      </c>
      <c r="J103" s="14"/>
      <c r="K103" s="35"/>
      <c r="M103" s="22">
        <f t="shared" si="20"/>
        <v>1</v>
      </c>
    </row>
    <row r="104" spans="1:13" ht="15" x14ac:dyDescent="0.25">
      <c r="A104" s="6" t="s">
        <v>100</v>
      </c>
      <c r="B104" s="6" t="s">
        <v>101</v>
      </c>
      <c r="C104" s="8">
        <v>53540.59</v>
      </c>
      <c r="D104" s="29">
        <f>C104</f>
        <v>53540.59</v>
      </c>
      <c r="E104" s="41"/>
      <c r="F104" s="18">
        <f>$D104*0.15</f>
        <v>8031.0884999999989</v>
      </c>
      <c r="G104" s="18">
        <f t="shared" ref="G104:J104" si="28">$D104*0.15</f>
        <v>8031.0884999999989</v>
      </c>
      <c r="H104" s="18">
        <f>$D104*0.2</f>
        <v>10708.118</v>
      </c>
      <c r="I104" s="18">
        <f>$D104*0.2</f>
        <v>10708.118</v>
      </c>
      <c r="J104" s="18">
        <f t="shared" si="28"/>
        <v>8031.0884999999989</v>
      </c>
      <c r="K104" s="43">
        <f>$D104*0.15</f>
        <v>8031.0884999999989</v>
      </c>
      <c r="M104" s="22">
        <f t="shared" si="20"/>
        <v>53540.59</v>
      </c>
    </row>
    <row r="105" spans="1:13" ht="15" x14ac:dyDescent="0.25">
      <c r="A105" s="11"/>
      <c r="B105" s="11"/>
      <c r="C105" s="13"/>
      <c r="D105" s="28"/>
      <c r="E105" s="40"/>
      <c r="F105" s="52">
        <f>F104/$D104</f>
        <v>0.15</v>
      </c>
      <c r="G105" s="52">
        <f>G104/$D104</f>
        <v>0.15</v>
      </c>
      <c r="H105" s="52">
        <f>H104/$D104</f>
        <v>0.2</v>
      </c>
      <c r="I105" s="52">
        <f t="shared" ref="I105" si="29">I104/$D104</f>
        <v>0.2</v>
      </c>
      <c r="J105" s="52">
        <f t="shared" ref="J105" si="30">J104/$D104</f>
        <v>0.15</v>
      </c>
      <c r="K105" s="66">
        <f>K104/$D104</f>
        <v>0.15</v>
      </c>
      <c r="M105" s="22">
        <f t="shared" si="20"/>
        <v>1</v>
      </c>
    </row>
    <row r="106" spans="1:13" ht="15" x14ac:dyDescent="0.25">
      <c r="A106" s="6" t="s">
        <v>102</v>
      </c>
      <c r="B106" s="6" t="s">
        <v>103</v>
      </c>
      <c r="C106" s="8">
        <f>SUM(D108:D112)</f>
        <v>47120.02</v>
      </c>
      <c r="D106" s="26"/>
      <c r="E106" s="32"/>
      <c r="F106" s="9"/>
      <c r="G106" s="9"/>
      <c r="H106" s="9"/>
      <c r="I106" s="9"/>
      <c r="J106" s="9"/>
      <c r="K106" s="33"/>
      <c r="M106" s="22">
        <f t="shared" si="20"/>
        <v>0</v>
      </c>
    </row>
    <row r="107" spans="1:13" ht="15" x14ac:dyDescent="0.25">
      <c r="A107" s="11"/>
      <c r="B107" s="11"/>
      <c r="C107" s="13"/>
      <c r="D107" s="27"/>
      <c r="E107" s="34"/>
      <c r="F107" s="14"/>
      <c r="G107" s="14"/>
      <c r="H107" s="14"/>
      <c r="I107" s="14"/>
      <c r="J107" s="14"/>
      <c r="K107" s="35"/>
      <c r="M107" s="22">
        <f t="shared" si="20"/>
        <v>0</v>
      </c>
    </row>
    <row r="108" spans="1:13" ht="15" x14ac:dyDescent="0.25">
      <c r="A108" s="11" t="s">
        <v>104</v>
      </c>
      <c r="B108" s="11" t="s">
        <v>105</v>
      </c>
      <c r="C108" s="5"/>
      <c r="D108" s="28">
        <v>14054.38</v>
      </c>
      <c r="E108" s="40"/>
      <c r="F108" s="21">
        <f>$D108*0.15</f>
        <v>2108.1569999999997</v>
      </c>
      <c r="G108" s="21">
        <f t="shared" ref="G108:J112" si="31">$D108*0.15</f>
        <v>2108.1569999999997</v>
      </c>
      <c r="H108" s="21">
        <f>$D108*0.2</f>
        <v>2810.8760000000002</v>
      </c>
      <c r="I108" s="21">
        <f t="shared" si="31"/>
        <v>2108.1569999999997</v>
      </c>
      <c r="J108" s="21">
        <f t="shared" si="31"/>
        <v>2108.1569999999997</v>
      </c>
      <c r="K108" s="65">
        <f>$D108*0.2</f>
        <v>2810.8760000000002</v>
      </c>
      <c r="M108" s="22">
        <f t="shared" si="20"/>
        <v>14054.38</v>
      </c>
    </row>
    <row r="109" spans="1:13" ht="15" x14ac:dyDescent="0.25">
      <c r="A109" s="11"/>
      <c r="B109" s="11"/>
      <c r="C109" s="5"/>
      <c r="D109" s="28"/>
      <c r="E109" s="40"/>
      <c r="F109" s="52">
        <f>F108/$D108</f>
        <v>0.15</v>
      </c>
      <c r="G109" s="52">
        <f>G108/$D108</f>
        <v>0.15</v>
      </c>
      <c r="H109" s="52">
        <f>H108/$D108</f>
        <v>0.20000000000000004</v>
      </c>
      <c r="I109" s="52">
        <f t="shared" ref="I109" si="32">I108/$D108</f>
        <v>0.15</v>
      </c>
      <c r="J109" s="52">
        <f t="shared" ref="J109" si="33">J108/$D108</f>
        <v>0.15</v>
      </c>
      <c r="K109" s="66">
        <f>K108/$D108</f>
        <v>0.20000000000000004</v>
      </c>
      <c r="M109" s="22">
        <f t="shared" si="20"/>
        <v>1</v>
      </c>
    </row>
    <row r="110" spans="1:13" ht="15" x14ac:dyDescent="0.25">
      <c r="A110" s="11" t="s">
        <v>106</v>
      </c>
      <c r="B110" s="11" t="s">
        <v>107</v>
      </c>
      <c r="C110" s="5"/>
      <c r="D110" s="28">
        <v>11230.39</v>
      </c>
      <c r="E110" s="40"/>
      <c r="F110" s="21">
        <f>$D110*0.15</f>
        <v>1684.5584999999999</v>
      </c>
      <c r="G110" s="21">
        <f t="shared" si="31"/>
        <v>1684.5584999999999</v>
      </c>
      <c r="H110" s="21">
        <f>$D110*0.25</f>
        <v>2807.5974999999999</v>
      </c>
      <c r="I110" s="21">
        <f t="shared" si="31"/>
        <v>1684.5584999999999</v>
      </c>
      <c r="J110" s="21">
        <f t="shared" si="31"/>
        <v>1684.5584999999999</v>
      </c>
      <c r="K110" s="65">
        <f>$D110*0.15</f>
        <v>1684.5584999999999</v>
      </c>
      <c r="M110" s="22">
        <f t="shared" si="20"/>
        <v>11230.39</v>
      </c>
    </row>
    <row r="111" spans="1:13" ht="15" x14ac:dyDescent="0.25">
      <c r="A111" s="11"/>
      <c r="B111" s="11"/>
      <c r="C111" s="5"/>
      <c r="D111" s="28"/>
      <c r="E111" s="40"/>
      <c r="F111" s="52">
        <f>F110/$D110</f>
        <v>0.15</v>
      </c>
      <c r="G111" s="52">
        <f>G110/$D110</f>
        <v>0.15</v>
      </c>
      <c r="H111" s="52">
        <f>H110/$D110</f>
        <v>0.25</v>
      </c>
      <c r="I111" s="52">
        <f t="shared" ref="I111" si="34">I110/$D110</f>
        <v>0.15</v>
      </c>
      <c r="J111" s="52">
        <f t="shared" ref="J111" si="35">J110/$D110</f>
        <v>0.15</v>
      </c>
      <c r="K111" s="66">
        <f>K110/$D110</f>
        <v>0.15</v>
      </c>
      <c r="M111" s="22">
        <f t="shared" si="20"/>
        <v>1</v>
      </c>
    </row>
    <row r="112" spans="1:13" ht="14.25" customHeight="1" x14ac:dyDescent="0.25">
      <c r="A112" s="11" t="s">
        <v>108</v>
      </c>
      <c r="B112" s="11" t="s">
        <v>109</v>
      </c>
      <c r="C112" s="5"/>
      <c r="D112" s="28">
        <v>21835.25</v>
      </c>
      <c r="E112" s="40"/>
      <c r="F112" s="21">
        <f>$D112*0.15</f>
        <v>3275.2874999999999</v>
      </c>
      <c r="G112" s="21">
        <f t="shared" si="31"/>
        <v>3275.2874999999999</v>
      </c>
      <c r="H112" s="21">
        <f>$D112*0.25</f>
        <v>5458.8125</v>
      </c>
      <c r="I112" s="21">
        <f t="shared" si="31"/>
        <v>3275.2874999999999</v>
      </c>
      <c r="J112" s="21">
        <f t="shared" si="31"/>
        <v>3275.2874999999999</v>
      </c>
      <c r="K112" s="65">
        <f>$D112*0.15</f>
        <v>3275.2874999999999</v>
      </c>
      <c r="M112" s="22">
        <f t="shared" si="20"/>
        <v>21835.25</v>
      </c>
    </row>
    <row r="113" spans="1:14" ht="14.25" customHeight="1" x14ac:dyDescent="0.25">
      <c r="A113" s="48"/>
      <c r="B113" s="48"/>
      <c r="C113" s="49"/>
      <c r="D113" s="50"/>
      <c r="E113" s="51"/>
      <c r="F113" s="52">
        <f t="shared" ref="F113:K113" si="36">F112/$D112</f>
        <v>0.15</v>
      </c>
      <c r="G113" s="52">
        <f t="shared" si="36"/>
        <v>0.15</v>
      </c>
      <c r="H113" s="52">
        <f t="shared" si="36"/>
        <v>0.25</v>
      </c>
      <c r="I113" s="52">
        <f t="shared" si="36"/>
        <v>0.15</v>
      </c>
      <c r="J113" s="52">
        <f t="shared" si="36"/>
        <v>0.15</v>
      </c>
      <c r="K113" s="66">
        <f t="shared" si="36"/>
        <v>0.15</v>
      </c>
      <c r="M113" s="22">
        <f t="shared" si="20"/>
        <v>1</v>
      </c>
    </row>
    <row r="114" spans="1:14" ht="14.25" customHeight="1" x14ac:dyDescent="0.25">
      <c r="A114" s="6">
        <v>23</v>
      </c>
      <c r="B114" s="6" t="s">
        <v>130</v>
      </c>
      <c r="C114" s="8">
        <v>14198.73</v>
      </c>
      <c r="D114" s="29">
        <f>C114</f>
        <v>14198.73</v>
      </c>
      <c r="E114" s="39"/>
      <c r="F114" s="18"/>
      <c r="G114" s="18"/>
      <c r="H114" s="18"/>
      <c r="I114" s="18"/>
      <c r="J114" s="18"/>
      <c r="K114" s="43">
        <f>D114</f>
        <v>14198.73</v>
      </c>
      <c r="M114" s="22">
        <f t="shared" si="20"/>
        <v>14198.73</v>
      </c>
    </row>
    <row r="115" spans="1:14" ht="14.25" customHeight="1" thickBot="1" x14ac:dyDescent="0.3">
      <c r="A115" s="11"/>
      <c r="B115" s="11"/>
      <c r="C115" s="13"/>
      <c r="D115" s="28"/>
      <c r="E115" s="37"/>
      <c r="F115" s="52"/>
      <c r="G115" s="52"/>
      <c r="H115" s="52"/>
      <c r="I115" s="52"/>
      <c r="J115" s="52"/>
      <c r="K115" s="66">
        <f>K114/$D114</f>
        <v>1</v>
      </c>
      <c r="M115" s="22">
        <f t="shared" si="20"/>
        <v>1</v>
      </c>
    </row>
    <row r="116" spans="1:14" ht="15" x14ac:dyDescent="0.25">
      <c r="A116" s="53"/>
      <c r="B116" s="54" t="s">
        <v>118</v>
      </c>
      <c r="C116" s="71">
        <f>SUM(C8:C112)</f>
        <v>3313062.6599999997</v>
      </c>
      <c r="D116" s="72">
        <f>SUM(D8:D114)</f>
        <v>3327261.3899999992</v>
      </c>
      <c r="E116" s="55">
        <f>E10+E12+E14+E18+E20+E22+E24+E26+E28+E32+E34+E36+E38+E40+E42+E46+E48+E50+E52+E56+E58+E60+E62+E66+E68+E70+E72+E74+E76+E78+E80+E82+E84+E86+E88+E92+E94+E96++E98+E100+E102+E104+E108+E110+E112</f>
        <v>295078.62539733335</v>
      </c>
      <c r="F116" s="55">
        <f t="shared" ref="F116:J116" si="37">F10+F12+F14+F18+F20+F22+F24+F26+F28+F32+F34+F36+F38+F40+F42+F46+F48+F50+F52+F56+F58+F60+F62+F66+F68+F70+F72+F74+F76+F78+F80+F82+F84+F86+F88+F92+F94+F96++F98+F100+F102+F104+F108+F110+F112</f>
        <v>584326.48898800008</v>
      </c>
      <c r="G116" s="55">
        <f t="shared" si="37"/>
        <v>614466.69031066669</v>
      </c>
      <c r="H116" s="55">
        <f t="shared" si="37"/>
        <v>471726.6026959999</v>
      </c>
      <c r="I116" s="55">
        <f t="shared" si="37"/>
        <v>486308.25341999991</v>
      </c>
      <c r="J116" s="55">
        <f t="shared" si="37"/>
        <v>484916.04084399994</v>
      </c>
      <c r="K116" s="55">
        <f>K10+K12+K14+K18+K20+K22+K24+K26+K28+K32+K34+K36+K38+K40+K42+K46+K48+K50+K52+K56+K58+K60+K62+K66+K68+K70+K72+K74+K76+K78+K80+K82+K84+K86+K88+K92+K94+K96++K98+K100+K102+K104+K108+K110+K112+K114</f>
        <v>390438.68834399991</v>
      </c>
      <c r="M116" s="70">
        <f t="shared" si="20"/>
        <v>3327261.3899999997</v>
      </c>
      <c r="N116" s="22">
        <f>D116-M116</f>
        <v>0</v>
      </c>
    </row>
    <row r="117" spans="1:14" ht="15" x14ac:dyDescent="0.25">
      <c r="A117" s="40"/>
      <c r="B117" s="5" t="s">
        <v>119</v>
      </c>
      <c r="C117" s="14"/>
      <c r="D117" s="27"/>
      <c r="E117" s="44">
        <f>E116/$D116</f>
        <v>8.8685134953383815E-2</v>
      </c>
      <c r="F117" s="24">
        <f t="shared" ref="F117:K117" si="38">F116/$D116</f>
        <v>0.17561784918497197</v>
      </c>
      <c r="G117" s="24">
        <f t="shared" si="38"/>
        <v>0.18467641050307346</v>
      </c>
      <c r="H117" s="24">
        <f t="shared" si="38"/>
        <v>0.14177623799373335</v>
      </c>
      <c r="I117" s="24">
        <f t="shared" si="38"/>
        <v>0.14615871625883894</v>
      </c>
      <c r="J117" s="24">
        <f t="shared" si="38"/>
        <v>0.14574029028840443</v>
      </c>
      <c r="K117" s="67">
        <f t="shared" si="38"/>
        <v>0.1173453608175942</v>
      </c>
      <c r="M117" s="70">
        <f t="shared" si="20"/>
        <v>1.0000000000000002</v>
      </c>
    </row>
    <row r="118" spans="1:14" ht="15" x14ac:dyDescent="0.25">
      <c r="A118" s="40"/>
      <c r="B118" s="5" t="s">
        <v>120</v>
      </c>
      <c r="C118" s="14"/>
      <c r="D118" s="27"/>
      <c r="E118" s="45">
        <f>E116</f>
        <v>295078.62539733335</v>
      </c>
      <c r="F118" s="23">
        <f t="shared" ref="F118:H118" si="39">E118+F116</f>
        <v>879405.11438533338</v>
      </c>
      <c r="G118" s="23">
        <f t="shared" si="39"/>
        <v>1493871.8046960002</v>
      </c>
      <c r="H118" s="23">
        <f t="shared" si="39"/>
        <v>1965598.4073920001</v>
      </c>
      <c r="I118" s="23">
        <f t="shared" ref="I118" si="40">H118+I116</f>
        <v>2451906.6608119998</v>
      </c>
      <c r="J118" s="23">
        <f t="shared" ref="J118" si="41">I118+J116</f>
        <v>2936822.7016559998</v>
      </c>
      <c r="K118" s="68">
        <f>J118+K116</f>
        <v>3327261.3899999997</v>
      </c>
    </row>
    <row r="119" spans="1:14" ht="15.75" thickBot="1" x14ac:dyDescent="0.3">
      <c r="A119" s="56"/>
      <c r="B119" s="57" t="s">
        <v>121</v>
      </c>
      <c r="C119" s="58"/>
      <c r="D119" s="59"/>
      <c r="E119" s="46">
        <f>E118/D116</f>
        <v>8.8685134953383815E-2</v>
      </c>
      <c r="F119" s="47">
        <f>F118/D116</f>
        <v>0.26430298413835579</v>
      </c>
      <c r="G119" s="47">
        <f>G118/D116</f>
        <v>0.44897939464142927</v>
      </c>
      <c r="H119" s="47">
        <f>H118/D116</f>
        <v>0.59075563263516262</v>
      </c>
      <c r="I119" s="47">
        <f>I118/D116</f>
        <v>0.73691434889400154</v>
      </c>
      <c r="J119" s="47">
        <f>J118/D116</f>
        <v>0.88265463918240594</v>
      </c>
      <c r="K119" s="69">
        <f>K118/D116</f>
        <v>1.0000000000000002</v>
      </c>
    </row>
    <row r="121" spans="1:14" x14ac:dyDescent="0.2">
      <c r="D121" s="3"/>
    </row>
    <row r="122" spans="1:14" hidden="1" x14ac:dyDescent="0.2">
      <c r="E122" s="60">
        <v>9.1899999999999996E-2</v>
      </c>
      <c r="F122" s="60">
        <v>0.1648</v>
      </c>
      <c r="G122" s="60">
        <v>0.1749</v>
      </c>
      <c r="H122" s="60">
        <v>0.14410000000000001</v>
      </c>
      <c r="I122" s="60">
        <v>0.152</v>
      </c>
      <c r="J122" s="60">
        <v>0.15490000000000001</v>
      </c>
      <c r="K122" s="60">
        <v>0.1174</v>
      </c>
    </row>
    <row r="123" spans="1:14" x14ac:dyDescent="0.2">
      <c r="E123" s="61"/>
      <c r="F123" s="61"/>
      <c r="G123" s="61"/>
      <c r="H123" s="61"/>
      <c r="I123" s="61"/>
      <c r="J123" s="61"/>
      <c r="K123" s="61"/>
    </row>
  </sheetData>
  <mergeCells count="7">
    <mergeCell ref="A5:K5"/>
    <mergeCell ref="C1:D1"/>
    <mergeCell ref="E1:F1"/>
    <mergeCell ref="G1:H1"/>
    <mergeCell ref="C2:D2"/>
    <mergeCell ref="E2:F2"/>
    <mergeCell ref="G2:H2"/>
  </mergeCells>
  <printOptions horizontalCentered="1"/>
  <pageMargins left="0.31496062992125984" right="0.31496062992125984" top="0.59055118110236227" bottom="0.59055118110236227" header="0.31496062992125984" footer="0.31496062992125984"/>
  <pageSetup paperSize="8" scale="70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Maria Zileide Moreira Gonçalves</cp:lastModifiedBy>
  <cp:revision>0</cp:revision>
  <cp:lastPrinted>2024-07-22T16:24:42Z</cp:lastPrinted>
  <dcterms:created xsi:type="dcterms:W3CDTF">2024-05-27T18:34:16Z</dcterms:created>
  <dcterms:modified xsi:type="dcterms:W3CDTF">2024-07-22T16:43:30Z</dcterms:modified>
</cp:coreProperties>
</file>