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18" activeTab="12"/>
  </bookViews>
  <sheets>
    <sheet name="sup" sheetId="1" r:id="rId1"/>
    <sheet name="aaop" sheetId="2" r:id="rId2"/>
    <sheet name="aaopsat" sheetId="3" r:id="rId3"/>
    <sheet name="HE1treina" sheetId="5" r:id="rId4"/>
    <sheet name="HE1insem" sheetId="6" r:id="rId5"/>
    <sheet name="HE1pleito" sheetId="7" r:id="rId6"/>
    <sheet name="HE2insem" sheetId="16" r:id="rId7"/>
    <sheet name="HE2pleito" sheetId="17" r:id="rId8"/>
    <sheet name="resumoHE" sheetId="10" r:id="rId9"/>
    <sheet name="insumos" sheetId="11" r:id="rId10"/>
    <sheet name="nivtec" sheetId="14" r:id="rId11"/>
    <sheet name="obs4ze" sheetId="18" r:id="rId12"/>
    <sheet name="TOTAL" sheetId="12" r:id="rId13"/>
  </sheets>
  <definedNames>
    <definedName name="_xlnm.Print_Area" localSheetId="9">insumos!$A$1:$F$11</definedName>
    <definedName name="_xlnm.Print_Area" localSheetId="10">nivtec!$A$1:$F$7</definedName>
    <definedName name="_xlnm.Print_Area" localSheetId="11">obs4ze!$A$1:$F$9</definedName>
    <definedName name="_xlnm.Print_Area" localSheetId="8">resumoHE!$A$1:$E$15</definedName>
    <definedName name="_xlnm.Print_Titles" localSheetId="4">HE1insem!$1:$1</definedName>
    <definedName name="_xlnm.Print_Titles" localSheetId="5">HE1pleito!$1:$1</definedName>
    <definedName name="_xlnm.Print_Titles" localSheetId="3">HE1treina!$1:$1</definedName>
    <definedName name="_xlnm.Print_Titles" localSheetId="6">HE2insem!$1:$1</definedName>
    <definedName name="_xlnm.Print_Titles" localSheetId="7">HE2pleito!$1:$1</definedName>
    <definedName name="_xlnm.Print_Titles" localSheetId="8">resumoHE!$1:$1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6" i="18" l="1"/>
  <c r="E6" i="14"/>
  <c r="E10" i="11"/>
  <c r="F4" i="18"/>
  <c r="F3" i="18"/>
  <c r="F5" i="18" l="1"/>
  <c r="F6" i="18" s="1"/>
  <c r="F7" i="18" s="1"/>
  <c r="F3" i="14"/>
  <c r="G21" i="12" l="1"/>
  <c r="F9" i="18"/>
  <c r="F8" i="18"/>
  <c r="G29" i="12" s="1"/>
  <c r="E11" i="10"/>
  <c r="E10" i="10"/>
  <c r="E57" i="17"/>
  <c r="E57" i="16"/>
  <c r="C52" i="17"/>
  <c r="D51" i="17"/>
  <c r="E50" i="17"/>
  <c r="E51" i="17" s="1"/>
  <c r="D50" i="17"/>
  <c r="E49" i="17"/>
  <c r="D34" i="17"/>
  <c r="D33" i="17"/>
  <c r="D32" i="17"/>
  <c r="E32" i="17" s="1"/>
  <c r="E31" i="17"/>
  <c r="C25" i="17"/>
  <c r="E23" i="17"/>
  <c r="D23" i="17"/>
  <c r="D24" i="17" s="1"/>
  <c r="E22" i="17"/>
  <c r="E24" i="17" s="1"/>
  <c r="D7" i="17"/>
  <c r="D6" i="17"/>
  <c r="D5" i="17"/>
  <c r="E4" i="17"/>
  <c r="E5" i="17" s="1"/>
  <c r="C52" i="16"/>
  <c r="E50" i="16"/>
  <c r="D50" i="16"/>
  <c r="D51" i="16" s="1"/>
  <c r="E49" i="16"/>
  <c r="E51" i="16" s="1"/>
  <c r="D34" i="16"/>
  <c r="D33" i="16"/>
  <c r="D32" i="16"/>
  <c r="E31" i="16"/>
  <c r="C25" i="16"/>
  <c r="E24" i="16"/>
  <c r="E23" i="16"/>
  <c r="D23" i="16"/>
  <c r="D24" i="16" s="1"/>
  <c r="E22" i="16"/>
  <c r="D7" i="16"/>
  <c r="D6" i="16"/>
  <c r="D5" i="16"/>
  <c r="E4" i="16"/>
  <c r="C79" i="7"/>
  <c r="D61" i="7"/>
  <c r="D59" i="7"/>
  <c r="C52" i="7"/>
  <c r="E77" i="7"/>
  <c r="D77" i="7"/>
  <c r="E76" i="7"/>
  <c r="E50" i="7"/>
  <c r="D50" i="7"/>
  <c r="E49" i="7"/>
  <c r="D34" i="7"/>
  <c r="D32" i="7"/>
  <c r="C25" i="7"/>
  <c r="E106" i="6"/>
  <c r="D106" i="6"/>
  <c r="D104" i="6"/>
  <c r="E104" i="6"/>
  <c r="E103" i="6"/>
  <c r="E86" i="6"/>
  <c r="C106" i="6"/>
  <c r="D88" i="6"/>
  <c r="D86" i="6"/>
  <c r="C79" i="6"/>
  <c r="E77" i="6"/>
  <c r="D77" i="6"/>
  <c r="E76" i="6"/>
  <c r="D61" i="6"/>
  <c r="D59" i="6"/>
  <c r="C52" i="6"/>
  <c r="E50" i="6"/>
  <c r="D50" i="6"/>
  <c r="E49" i="6"/>
  <c r="D34" i="6"/>
  <c r="D32" i="6"/>
  <c r="C25" i="6"/>
  <c r="C52" i="5"/>
  <c r="E50" i="5"/>
  <c r="D50" i="5"/>
  <c r="E49" i="5"/>
  <c r="D34" i="5"/>
  <c r="E32" i="5"/>
  <c r="E33" i="5" s="1"/>
  <c r="D32" i="5"/>
  <c r="C25" i="5"/>
  <c r="E23" i="6"/>
  <c r="E23" i="7"/>
  <c r="E23" i="5"/>
  <c r="D23" i="6"/>
  <c r="D23" i="7"/>
  <c r="D23" i="5"/>
  <c r="E22" i="6"/>
  <c r="E22" i="7"/>
  <c r="E22" i="5"/>
  <c r="D7" i="6"/>
  <c r="D7" i="7"/>
  <c r="D7" i="5"/>
  <c r="D5" i="6"/>
  <c r="D5" i="7"/>
  <c r="D5" i="5"/>
  <c r="D64" i="1"/>
  <c r="D64" i="2"/>
  <c r="D64" i="3"/>
  <c r="D63" i="1"/>
  <c r="D63" i="2"/>
  <c r="D63" i="3"/>
  <c r="F4" i="14"/>
  <c r="F5" i="14" s="1"/>
  <c r="B18" i="12"/>
  <c r="E33" i="17" l="1"/>
  <c r="E5" i="16"/>
  <c r="E6" i="16" s="1"/>
  <c r="E52" i="16"/>
  <c r="E53" i="16" s="1"/>
  <c r="D52" i="16"/>
  <c r="D53" i="16" s="1"/>
  <c r="E25" i="17"/>
  <c r="E26" i="17" s="1"/>
  <c r="D25" i="17"/>
  <c r="D26" i="17" s="1"/>
  <c r="D25" i="16"/>
  <c r="D26" i="16" s="1"/>
  <c r="E7" i="16"/>
  <c r="E8" i="16" s="1"/>
  <c r="E9" i="16" s="1"/>
  <c r="E25" i="16"/>
  <c r="E26" i="16" s="1"/>
  <c r="E32" i="16"/>
  <c r="E33" i="16" s="1"/>
  <c r="E6" i="17"/>
  <c r="D52" i="17"/>
  <c r="D53" i="17" s="1"/>
  <c r="E34" i="17"/>
  <c r="E52" i="17"/>
  <c r="E53" i="17" s="1"/>
  <c r="E7" i="17"/>
  <c r="E8" i="17" s="1"/>
  <c r="E9" i="17" s="1"/>
  <c r="E35" i="17"/>
  <c r="E36" i="17" s="1"/>
  <c r="E87" i="6"/>
  <c r="E88" i="6" s="1"/>
  <c r="E34" i="5"/>
  <c r="F6" i="14"/>
  <c r="E54" i="17" l="1"/>
  <c r="E27" i="17"/>
  <c r="E27" i="16"/>
  <c r="E11" i="17"/>
  <c r="E10" i="17"/>
  <c r="E10" i="16"/>
  <c r="E11" i="16"/>
  <c r="E37" i="17"/>
  <c r="E38" i="17"/>
  <c r="E54" i="16"/>
  <c r="E34" i="16"/>
  <c r="E35" i="16" s="1"/>
  <c r="E36" i="16" s="1"/>
  <c r="B17" i="12"/>
  <c r="E38" i="16" l="1"/>
  <c r="E37" i="16"/>
  <c r="E43" i="17"/>
  <c r="E42" i="17"/>
  <c r="E41" i="17"/>
  <c r="E40" i="17"/>
  <c r="E14" i="17"/>
  <c r="E13" i="17"/>
  <c r="E16" i="16"/>
  <c r="E15" i="16"/>
  <c r="E16" i="17"/>
  <c r="E15" i="17"/>
  <c r="E14" i="16"/>
  <c r="E13" i="16"/>
  <c r="F7" i="14"/>
  <c r="G38" i="12" s="1"/>
  <c r="D129" i="2"/>
  <c r="D129" i="3"/>
  <c r="D129" i="1"/>
  <c r="E44" i="17" l="1"/>
  <c r="E46" i="17" s="1"/>
  <c r="E55" i="17" s="1"/>
  <c r="E41" i="16"/>
  <c r="E40" i="16"/>
  <c r="E43" i="16"/>
  <c r="E42" i="16"/>
  <c r="E17" i="16"/>
  <c r="E19" i="16" s="1"/>
  <c r="E28" i="16" s="1"/>
  <c r="E17" i="17"/>
  <c r="E19" i="17" s="1"/>
  <c r="E28" i="17" s="1"/>
  <c r="F3" i="11"/>
  <c r="D68" i="3"/>
  <c r="D76" i="3" s="1"/>
  <c r="D68" i="2"/>
  <c r="D76" i="2" s="1"/>
  <c r="D68" i="1"/>
  <c r="D76" i="1" s="1"/>
  <c r="B27" i="12"/>
  <c r="B26" i="12"/>
  <c r="B19" i="12"/>
  <c r="B16" i="12"/>
  <c r="F8" i="11"/>
  <c r="F7" i="11"/>
  <c r="F6" i="11"/>
  <c r="F5" i="11"/>
  <c r="F4" i="11"/>
  <c r="E78" i="7"/>
  <c r="D78" i="7"/>
  <c r="E51" i="7"/>
  <c r="D51" i="7"/>
  <c r="E24" i="7"/>
  <c r="D24" i="7"/>
  <c r="D25" i="7" s="1"/>
  <c r="E105" i="6"/>
  <c r="D105" i="6"/>
  <c r="E78" i="6"/>
  <c r="E79" i="6" s="1"/>
  <c r="D78" i="6"/>
  <c r="D79" i="6" s="1"/>
  <c r="E51" i="6"/>
  <c r="D51" i="6"/>
  <c r="E24" i="6"/>
  <c r="D24" i="6"/>
  <c r="E51" i="5"/>
  <c r="D51" i="5"/>
  <c r="E24" i="5"/>
  <c r="D24" i="5"/>
  <c r="D154" i="3"/>
  <c r="C144" i="3"/>
  <c r="C137" i="3"/>
  <c r="C102" i="3"/>
  <c r="C101" i="3"/>
  <c r="C100" i="3"/>
  <c r="C99" i="3"/>
  <c r="C98" i="3"/>
  <c r="C88" i="3"/>
  <c r="C86" i="3"/>
  <c r="C85" i="3"/>
  <c r="C83" i="3"/>
  <c r="C57" i="3"/>
  <c r="C42" i="3"/>
  <c r="C41" i="3"/>
  <c r="C43" i="3" s="1"/>
  <c r="D33" i="3"/>
  <c r="D154" i="2"/>
  <c r="C144" i="2"/>
  <c r="C137" i="2"/>
  <c r="C102" i="2"/>
  <c r="C101" i="2"/>
  <c r="C100" i="2"/>
  <c r="C99" i="2"/>
  <c r="C98" i="2"/>
  <c r="D88" i="2"/>
  <c r="C88" i="2"/>
  <c r="C87" i="2"/>
  <c r="C86" i="2"/>
  <c r="C85" i="2"/>
  <c r="C83" i="2"/>
  <c r="C57" i="2"/>
  <c r="C42" i="2"/>
  <c r="C41" i="2"/>
  <c r="C43" i="2" s="1"/>
  <c r="D33" i="2"/>
  <c r="D150" i="2" s="1"/>
  <c r="D154" i="1"/>
  <c r="C144" i="1"/>
  <c r="C137" i="1"/>
  <c r="C102" i="1"/>
  <c r="C101" i="1"/>
  <c r="C100" i="1"/>
  <c r="C99" i="1"/>
  <c r="C98" i="1"/>
  <c r="C88" i="1"/>
  <c r="C86" i="1"/>
  <c r="C85" i="1"/>
  <c r="C83" i="1"/>
  <c r="C57" i="1"/>
  <c r="C42" i="1"/>
  <c r="C41" i="1"/>
  <c r="D33" i="1"/>
  <c r="D88" i="1" s="1"/>
  <c r="E44" i="16" l="1"/>
  <c r="E46" i="16" s="1"/>
  <c r="E55" i="16" s="1"/>
  <c r="E52" i="5"/>
  <c r="E25" i="6"/>
  <c r="D25" i="5"/>
  <c r="D25" i="6"/>
  <c r="E52" i="6"/>
  <c r="E31" i="7"/>
  <c r="F9" i="11"/>
  <c r="F10" i="11" s="1"/>
  <c r="D83" i="2"/>
  <c r="D84" i="2" s="1"/>
  <c r="D85" i="2"/>
  <c r="D41" i="2"/>
  <c r="D43" i="2" s="1"/>
  <c r="D53" i="2" s="1"/>
  <c r="E31" i="6"/>
  <c r="D42" i="2"/>
  <c r="E31" i="5"/>
  <c r="E4" i="5"/>
  <c r="D150" i="1"/>
  <c r="D41" i="1"/>
  <c r="D85" i="1"/>
  <c r="D42" i="1"/>
  <c r="C43" i="1"/>
  <c r="D60" i="7"/>
  <c r="C87" i="3"/>
  <c r="D87" i="6"/>
  <c r="E4" i="6"/>
  <c r="D83" i="1"/>
  <c r="E4" i="7"/>
  <c r="D86" i="1"/>
  <c r="D33" i="7"/>
  <c r="D60" i="6"/>
  <c r="D33" i="6"/>
  <c r="D33" i="5"/>
  <c r="D6" i="7"/>
  <c r="D6" i="6"/>
  <c r="C87" i="1"/>
  <c r="D6" i="5"/>
  <c r="D43" i="1"/>
  <c r="D49" i="1" s="1"/>
  <c r="E58" i="7"/>
  <c r="D83" i="3"/>
  <c r="E85" i="6"/>
  <c r="D150" i="3"/>
  <c r="D88" i="3"/>
  <c r="D85" i="3"/>
  <c r="D42" i="3"/>
  <c r="D86" i="3"/>
  <c r="D87" i="3" s="1"/>
  <c r="D52" i="5"/>
  <c r="D41" i="3"/>
  <c r="D52" i="7"/>
  <c r="E25" i="5"/>
  <c r="E52" i="7"/>
  <c r="D86" i="2"/>
  <c r="D87" i="2" s="1"/>
  <c r="D52" i="6"/>
  <c r="E58" i="6"/>
  <c r="E25" i="7"/>
  <c r="D79" i="7"/>
  <c r="E79" i="7"/>
  <c r="E59" i="7" l="1"/>
  <c r="E60" i="7"/>
  <c r="E61" i="7"/>
  <c r="E32" i="7"/>
  <c r="E33" i="7" s="1"/>
  <c r="E34" i="7" s="1"/>
  <c r="E59" i="6"/>
  <c r="E60" i="6" s="1"/>
  <c r="E61" i="6" s="1"/>
  <c r="E32" i="6"/>
  <c r="E33" i="6" s="1"/>
  <c r="E34" i="6" s="1"/>
  <c r="D80" i="6"/>
  <c r="D107" i="6"/>
  <c r="E7" i="5"/>
  <c r="E5" i="7"/>
  <c r="E6" i="7" s="1"/>
  <c r="E5" i="5"/>
  <c r="E6" i="5" s="1"/>
  <c r="E5" i="6"/>
  <c r="E6" i="6"/>
  <c r="D53" i="7"/>
  <c r="D26" i="7"/>
  <c r="E80" i="6"/>
  <c r="E53" i="5"/>
  <c r="D89" i="2"/>
  <c r="D152" i="2" s="1"/>
  <c r="E53" i="7"/>
  <c r="E53" i="6"/>
  <c r="D43" i="3"/>
  <c r="D74" i="3" s="1"/>
  <c r="D55" i="1"/>
  <c r="D50" i="1"/>
  <c r="D54" i="1"/>
  <c r="E26" i="6"/>
  <c r="D80" i="7"/>
  <c r="E107" i="6"/>
  <c r="D84" i="1"/>
  <c r="D89" i="1" s="1"/>
  <c r="D152" i="1" s="1"/>
  <c r="D54" i="2"/>
  <c r="D26" i="6"/>
  <c r="D55" i="3"/>
  <c r="D87" i="1"/>
  <c r="D53" i="6"/>
  <c r="D84" i="3"/>
  <c r="D89" i="3" s="1"/>
  <c r="D152" i="3" s="1"/>
  <c r="D52" i="1"/>
  <c r="D74" i="1"/>
  <c r="D51" i="1"/>
  <c r="D56" i="1"/>
  <c r="D53" i="1"/>
  <c r="D26" i="5"/>
  <c r="E26" i="7"/>
  <c r="E26" i="5"/>
  <c r="D55" i="2"/>
  <c r="D52" i="2"/>
  <c r="D51" i="2"/>
  <c r="D50" i="2"/>
  <c r="D49" i="2"/>
  <c r="D74" i="2"/>
  <c r="D56" i="2"/>
  <c r="E35" i="7" l="1"/>
  <c r="E36" i="7" s="1"/>
  <c r="E38" i="7" s="1"/>
  <c r="E7" i="7"/>
  <c r="E8" i="7" s="1"/>
  <c r="E9" i="7" s="1"/>
  <c r="E10" i="7" s="1"/>
  <c r="E27" i="7"/>
  <c r="E108" i="6"/>
  <c r="E7" i="6"/>
  <c r="E8" i="6" s="1"/>
  <c r="E9" i="6" s="1"/>
  <c r="E81" i="6"/>
  <c r="E54" i="7"/>
  <c r="E27" i="5"/>
  <c r="E62" i="6"/>
  <c r="E63" i="6" s="1"/>
  <c r="E80" i="7"/>
  <c r="E81" i="7" s="1"/>
  <c r="E27" i="6"/>
  <c r="E54" i="6"/>
  <c r="D49" i="3"/>
  <c r="D50" i="3"/>
  <c r="D56" i="3"/>
  <c r="D53" i="3"/>
  <c r="E35" i="6"/>
  <c r="E36" i="6" s="1"/>
  <c r="E38" i="6" s="1"/>
  <c r="D51" i="3"/>
  <c r="D52" i="3"/>
  <c r="D54" i="3"/>
  <c r="D57" i="1"/>
  <c r="D75" i="1" s="1"/>
  <c r="D53" i="5"/>
  <c r="E54" i="5" s="1"/>
  <c r="D57" i="2"/>
  <c r="D75" i="2" s="1"/>
  <c r="D77" i="2" s="1"/>
  <c r="E62" i="7"/>
  <c r="E63" i="7" s="1"/>
  <c r="D77" i="1"/>
  <c r="F11" i="11"/>
  <c r="G37" i="12" s="1"/>
  <c r="E89" i="6" l="1"/>
  <c r="E90" i="6" s="1"/>
  <c r="E91" i="6" s="1"/>
  <c r="E37" i="6"/>
  <c r="E40" i="6" s="1"/>
  <c r="E37" i="7"/>
  <c r="E41" i="7" s="1"/>
  <c r="D57" i="3"/>
  <c r="D75" i="3" s="1"/>
  <c r="D77" i="3" s="1"/>
  <c r="D110" i="3" s="1"/>
  <c r="D111" i="3" s="1"/>
  <c r="D118" i="3" s="1"/>
  <c r="E35" i="5"/>
  <c r="E36" i="5" s="1"/>
  <c r="E37" i="5" s="1"/>
  <c r="E11" i="7"/>
  <c r="E15" i="7" s="1"/>
  <c r="E64" i="6"/>
  <c r="E65" i="6"/>
  <c r="E65" i="7"/>
  <c r="E64" i="7"/>
  <c r="D151" i="2"/>
  <c r="D101" i="2"/>
  <c r="D103" i="2"/>
  <c r="D99" i="2"/>
  <c r="D102" i="2"/>
  <c r="D98" i="2"/>
  <c r="D100" i="2"/>
  <c r="D110" i="2"/>
  <c r="D111" i="2" s="1"/>
  <c r="D118" i="2" s="1"/>
  <c r="E42" i="7"/>
  <c r="E43" i="7"/>
  <c r="E43" i="6"/>
  <c r="E42" i="6"/>
  <c r="E14" i="7"/>
  <c r="E13" i="7"/>
  <c r="E11" i="6"/>
  <c r="E10" i="6"/>
  <c r="D151" i="1"/>
  <c r="D100" i="1"/>
  <c r="D102" i="1"/>
  <c r="D103" i="1"/>
  <c r="D101" i="1"/>
  <c r="D110" i="1"/>
  <c r="D111" i="1" s="1"/>
  <c r="D118" i="1" s="1"/>
  <c r="D99" i="1"/>
  <c r="D98" i="1"/>
  <c r="E8" i="5"/>
  <c r="E9" i="5" s="1"/>
  <c r="E41" i="6" l="1"/>
  <c r="E44" i="6" s="1"/>
  <c r="E46" i="6" s="1"/>
  <c r="E55" i="6" s="1"/>
  <c r="E92" i="6"/>
  <c r="E97" i="6" s="1"/>
  <c r="D103" i="3"/>
  <c r="D99" i="3"/>
  <c r="D151" i="3"/>
  <c r="D101" i="3"/>
  <c r="D100" i="3"/>
  <c r="E16" i="7"/>
  <c r="E17" i="7" s="1"/>
  <c r="E19" i="7" s="1"/>
  <c r="E28" i="7" s="1"/>
  <c r="D102" i="3"/>
  <c r="E38" i="5"/>
  <c r="E43" i="5" s="1"/>
  <c r="D98" i="3"/>
  <c r="E40" i="7"/>
  <c r="E44" i="7" s="1"/>
  <c r="E46" i="7" s="1"/>
  <c r="E55" i="7" s="1"/>
  <c r="E84" i="7" s="1"/>
  <c r="E11" i="5"/>
  <c r="E10" i="5"/>
  <c r="E16" i="6"/>
  <c r="E15" i="6"/>
  <c r="E41" i="5"/>
  <c r="E40" i="5"/>
  <c r="E68" i="7"/>
  <c r="E67" i="7"/>
  <c r="D104" i="1"/>
  <c r="D117" i="1" s="1"/>
  <c r="D119" i="1" s="1"/>
  <c r="D153" i="1" s="1"/>
  <c r="D155" i="1" s="1"/>
  <c r="E95" i="6"/>
  <c r="E94" i="6"/>
  <c r="D104" i="2"/>
  <c r="D117" i="2" s="1"/>
  <c r="D119" i="2" s="1"/>
  <c r="D153" i="2" s="1"/>
  <c r="D155" i="2" s="1"/>
  <c r="E70" i="7"/>
  <c r="E69" i="7"/>
  <c r="E70" i="6"/>
  <c r="E69" i="6"/>
  <c r="E14" i="6"/>
  <c r="E13" i="6"/>
  <c r="E68" i="6"/>
  <c r="E67" i="6"/>
  <c r="E96" i="6" l="1"/>
  <c r="E98" i="6" s="1"/>
  <c r="E100" i="6" s="1"/>
  <c r="E109" i="6" s="1"/>
  <c r="E17" i="6"/>
  <c r="E19" i="6" s="1"/>
  <c r="E28" i="6" s="1"/>
  <c r="D104" i="3"/>
  <c r="D117" i="3" s="1"/>
  <c r="D119" i="3" s="1"/>
  <c r="D153" i="3" s="1"/>
  <c r="D155" i="3" s="1"/>
  <c r="D135" i="3" s="1"/>
  <c r="D136" i="3" s="1"/>
  <c r="D137" i="3" s="1"/>
  <c r="E71" i="6"/>
  <c r="E73" i="6" s="1"/>
  <c r="E82" i="6" s="1"/>
  <c r="E42" i="5"/>
  <c r="E44" i="5" s="1"/>
  <c r="E46" i="5" s="1"/>
  <c r="E55" i="5" s="1"/>
  <c r="D135" i="1"/>
  <c r="D136" i="1" s="1"/>
  <c r="D135" i="2"/>
  <c r="E16" i="5"/>
  <c r="E15" i="5"/>
  <c r="E71" i="7"/>
  <c r="E73" i="7" s="1"/>
  <c r="E82" i="7" s="1"/>
  <c r="E14" i="5"/>
  <c r="E13" i="5"/>
  <c r="E111" i="6" l="1"/>
  <c r="E5" i="10" s="1"/>
  <c r="E6" i="10"/>
  <c r="D137" i="1"/>
  <c r="D144" i="1" s="1"/>
  <c r="D156" i="1" s="1"/>
  <c r="D157" i="1" s="1"/>
  <c r="E17" i="5"/>
  <c r="E19" i="5" s="1"/>
  <c r="E28" i="5" s="1"/>
  <c r="E57" i="5" s="1"/>
  <c r="E4" i="10" s="1"/>
  <c r="D136" i="2"/>
  <c r="D137" i="2" s="1"/>
  <c r="D144" i="3"/>
  <c r="D156" i="3" s="1"/>
  <c r="D157" i="3" s="1"/>
  <c r="E7" i="10" l="1"/>
  <c r="G20" i="12" s="1"/>
  <c r="C16" i="12"/>
  <c r="E16" i="12" s="1"/>
  <c r="G16" i="12" s="1"/>
  <c r="C26" i="12"/>
  <c r="E26" i="12" s="1"/>
  <c r="G26" i="12" s="1"/>
  <c r="D142" i="1"/>
  <c r="D141" i="1"/>
  <c r="D139" i="1"/>
  <c r="D138" i="1"/>
  <c r="D143" i="1"/>
  <c r="D140" i="1"/>
  <c r="C19" i="12"/>
  <c r="E19" i="12" s="1"/>
  <c r="G19" i="12" s="1"/>
  <c r="D142" i="3"/>
  <c r="D141" i="3"/>
  <c r="D140" i="3"/>
  <c r="D139" i="3"/>
  <c r="D138" i="3"/>
  <c r="D143" i="3"/>
  <c r="D144" i="2"/>
  <c r="D156" i="2" s="1"/>
  <c r="D157" i="2" s="1"/>
  <c r="E12" i="10"/>
  <c r="G28" i="12" s="1"/>
  <c r="C18" i="12" l="1"/>
  <c r="E18" i="12" s="1"/>
  <c r="G18" i="12" s="1"/>
  <c r="C17" i="12"/>
  <c r="E17" i="12" s="1"/>
  <c r="G17" i="12" s="1"/>
  <c r="E14" i="10"/>
  <c r="C27" i="12"/>
  <c r="E27" i="12" s="1"/>
  <c r="G27" i="12" s="1"/>
  <c r="G30" i="12" s="1"/>
  <c r="D143" i="2"/>
  <c r="D141" i="2"/>
  <c r="D140" i="2"/>
  <c r="D142" i="2"/>
  <c r="D139" i="2"/>
  <c r="D138" i="2"/>
  <c r="G22" i="12" l="1"/>
  <c r="G35" i="12" s="1"/>
  <c r="G36" i="12"/>
  <c r="G39" i="12" l="1"/>
</calcChain>
</file>

<file path=xl/sharedStrings.xml><?xml version="1.0" encoding="utf-8"?>
<sst xmlns="http://schemas.openxmlformats.org/spreadsheetml/2006/main" count="1259" uniqueCount="218">
  <si>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</si>
  <si>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</si>
  <si>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</si>
  <si>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</si>
  <si>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</si>
  <si>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</si>
  <si>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</si>
  <si>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</si>
  <si>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</si>
  <si>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</si>
  <si>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</si>
  <si>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</si>
  <si>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</si>
  <si>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</si>
  <si>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Supervisor</t>
  </si>
  <si>
    <t>posto de serviço</t>
  </si>
  <si>
    <t>1 empregado por posto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</si>
  <si>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</si>
  <si>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</si>
  <si>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</si>
  <si>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4101-05</t>
  </si>
  <si>
    <t>Salário Normativo da Categoria Profissional</t>
  </si>
  <si>
    <t>Categoria profissional (vinculada à execução contratual)</t>
  </si>
  <si>
    <t>SEAC/BA x SINDILIMP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</si>
  <si>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</si>
  <si>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</si>
  <si>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</si>
  <si>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</si>
  <si>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</si>
  <si>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</si>
  <si>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</si>
  <si>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</si>
  <si>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</si>
  <si>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</si>
  <si>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</si>
  <si>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</si>
  <si>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</si>
  <si>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</si>
  <si>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</si>
  <si>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</si>
  <si>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</si>
  <si>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</si>
  <si>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</si>
  <si>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</si>
  <si>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</si>
  <si>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</si>
  <si>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</si>
  <si>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</si>
  <si>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</si>
  <si>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</si>
  <si>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</si>
  <si>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</si>
  <si>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</si>
  <si>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</si>
  <si>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</si>
  <si>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</si>
  <si>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</si>
  <si>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</si>
  <si>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</si>
  <si>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</si>
  <si>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</si>
  <si>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</si>
  <si>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</si>
  <si>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</t>
  </si>
  <si>
    <t>Assistência Odontológica</t>
  </si>
  <si>
    <t>Seguro de Vida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</si>
  <si>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</si>
  <si>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</si>
  <si>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</si>
  <si>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</si>
  <si>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</si>
  <si>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</si>
  <si>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</si>
  <si>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</si>
  <si>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</si>
  <si>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</si>
  <si>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</si>
  <si>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</si>
  <si>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</si>
  <si>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</si>
  <si>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</si>
  <si>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</si>
  <si>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</si>
  <si>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</si>
  <si>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</si>
  <si>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</si>
  <si>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</si>
  <si>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</si>
  <si>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</si>
  <si>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</si>
  <si>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</si>
  <si>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</si>
  <si>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</si>
  <si>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</si>
  <si>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</si>
  <si>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</si>
  <si>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</si>
  <si>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</si>
  <si>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</si>
  <si>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</si>
  <si>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</si>
  <si>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</si>
  <si>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</si>
  <si>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</si>
  <si>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</si>
  <si>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C.2. Tributos Estaduais (especificar)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</si>
  <si>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</si>
  <si>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</si>
  <si>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</si>
  <si>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</si>
  <si>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</si>
  <si>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</si>
  <si>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</si>
  <si>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Auxiliar Administrativo e Operacional</t>
  </si>
  <si>
    <t>4110-05</t>
  </si>
  <si>
    <t>Auxiliar Administrativo e Operacional - AAOP-SAT</t>
  </si>
  <si>
    <t>HORAS SUPLEMENTARES - 1.º turno - treinamento de mesários</t>
  </si>
  <si>
    <t>Remuneração</t>
  </si>
  <si>
    <t>Encargos</t>
  </si>
  <si>
    <t>Subtotal</t>
  </si>
  <si>
    <t>Valor da hora normal</t>
  </si>
  <si>
    <t>Valor da hora extra</t>
  </si>
  <si>
    <t>Qtde H.E.</t>
  </si>
  <si>
    <t>Valor</t>
  </si>
  <si>
    <t>I</t>
  </si>
  <si>
    <t>Segunda a Sexta</t>
  </si>
  <si>
    <t>J</t>
  </si>
  <si>
    <t>Sábados</t>
  </si>
  <si>
    <t>K</t>
  </si>
  <si>
    <t>Domingos</t>
  </si>
  <si>
    <t>L</t>
  </si>
  <si>
    <t>Feriados</t>
  </si>
  <si>
    <t>Total com horas extras - por posto</t>
  </si>
  <si>
    <t>Quantidade de profissionais</t>
  </si>
  <si>
    <t>Total com horas extras</t>
  </si>
  <si>
    <t>Transporte e alimentação</t>
  </si>
  <si>
    <t>Dom./Fer.</t>
  </si>
  <si>
    <t>Qtde dias com horas extras</t>
  </si>
  <si>
    <t>M</t>
  </si>
  <si>
    <t>Vale transporte</t>
  </si>
  <si>
    <t>N</t>
  </si>
  <si>
    <t>Vale alimentação</t>
  </si>
  <si>
    <t>Subtotal1</t>
  </si>
  <si>
    <t>O</t>
  </si>
  <si>
    <t>P</t>
  </si>
  <si>
    <t>Subtotal2</t>
  </si>
  <si>
    <t>Total transporte e alimentação com horas extras</t>
  </si>
  <si>
    <t>Custo Total com Hora Extra</t>
  </si>
  <si>
    <t>Total com Horas Suplementares - 1.º turno - treinamento de mesários</t>
  </si>
  <si>
    <t>HORAS SUPLEMENTARES - 1.º turno - inseminação das urnas</t>
  </si>
  <si>
    <t>Auxiliar Administrativo e Operacional – exceto os que atuam em polos de urnas</t>
  </si>
  <si>
    <t>Auxiliar Administrativo e Operacional – apenas os que atuam em polos de urnas</t>
  </si>
  <si>
    <t>Total com Horas Suplementares - 1.º turno - inseminação de urnas</t>
  </si>
  <si>
    <t>HORAS SUPLEMENTARES - 1.º turno - véspera e dia do pleito</t>
  </si>
  <si>
    <t>Total com Horas Suplementares - 1.º turno - véspera e dia do pleito</t>
  </si>
  <si>
    <t>HORAS SUPLEMENTARES - 2.º turno - véspera e dia do pleito</t>
  </si>
  <si>
    <t>Total com Horas Suplementares - 2.º turno - véspera e dia do pleito</t>
  </si>
  <si>
    <t>HORAS SUPLEMENTARES - resumo</t>
  </si>
  <si>
    <t>1.º turno</t>
  </si>
  <si>
    <t>Semana de treinamento de mesários</t>
  </si>
  <si>
    <t>Inseminação das urnas</t>
  </si>
  <si>
    <t>Véspera e dia do pleito</t>
  </si>
  <si>
    <t>Total com horas suplementares - 1.º turno</t>
  </si>
  <si>
    <t>2.º turno</t>
  </si>
  <si>
    <t>Total com horas suplementares - 2.º turno</t>
  </si>
  <si>
    <t>Total com horas suplementares estimado para contratação</t>
  </si>
  <si>
    <t>Item</t>
  </si>
  <si>
    <t>Descrição</t>
  </si>
  <si>
    <t>Unidade de Fornecimento</t>
  </si>
  <si>
    <t>Quantidade</t>
  </si>
  <si>
    <t>Valor Unitário</t>
  </si>
  <si>
    <t>Valor Total</t>
  </si>
  <si>
    <t>chave de fenda (3/16”)</t>
  </si>
  <si>
    <t>unidade</t>
  </si>
  <si>
    <t>chave para energia (chave teste)</t>
  </si>
  <si>
    <t>chave Phillips (3/16”)</t>
  </si>
  <si>
    <t>colete</t>
  </si>
  <si>
    <t>crachá</t>
  </si>
  <si>
    <t>exemplar impresso do manual de operação das urnas</t>
  </si>
  <si>
    <t>Valor total - insumos</t>
  </si>
  <si>
    <t>QUADRO RESUMO - VALORES ESTIMADOS</t>
  </si>
  <si>
    <t>Modelo de Proposta</t>
  </si>
  <si>
    <t>#</t>
  </si>
  <si>
    <t>especificação</t>
  </si>
  <si>
    <t>valor mensal unitário</t>
  </si>
  <si>
    <t>quantidade prevista</t>
  </si>
  <si>
    <t>valor diário unitário</t>
  </si>
  <si>
    <t>quantidade de dias úteis</t>
  </si>
  <si>
    <t>valor total</t>
  </si>
  <si>
    <t>Serviço extraordinário</t>
  </si>
  <si>
    <t>Total - Primeiro Turno</t>
  </si>
  <si>
    <t>Total - Segundo Turno</t>
  </si>
  <si>
    <t>TOTAIS</t>
  </si>
  <si>
    <t>item</t>
  </si>
  <si>
    <t>Primeiro Turno</t>
  </si>
  <si>
    <t>Segundo Turno</t>
  </si>
  <si>
    <t>Fardamento, crachá, ferramentas e equipamentos</t>
  </si>
  <si>
    <t>Total estimado para a contratação</t>
  </si>
  <si>
    <t>Total com Horas Suplementares - 2.º turno - inseminação de urnas</t>
  </si>
  <si>
    <t>INSUMOS - tópico 7.1.24 do TR e tópico 4 do Anexo I-A (material didático)</t>
  </si>
  <si>
    <t>Serviços terceirizados de apoio administrativo e operacional à realização das Eleições 2024</t>
  </si>
  <si>
    <t>Auxiliares Administrativo e Operacional - AAOP-SAT</t>
  </si>
  <si>
    <t>Profissional</t>
  </si>
  <si>
    <t>custo por aluno</t>
  </si>
  <si>
    <t>Valor total - nivelamento técnico</t>
  </si>
  <si>
    <t>Nivelamento técnico</t>
  </si>
  <si>
    <t>Incidência de 13º, férias e adicional</t>
  </si>
  <si>
    <t>Custos Indiretos, Lucro e Tributos</t>
  </si>
  <si>
    <t>HORAS SUPLEMENTARES - 2.º turno - inseminação das urnas</t>
  </si>
  <si>
    <t>Auxiliares Administrativo e Operacional</t>
  </si>
  <si>
    <t>DESLOCAMENTO 4ª ZE - observação 4 do Anexo I-A</t>
  </si>
  <si>
    <t>Evento</t>
  </si>
  <si>
    <t>Simulado JE Connect</t>
  </si>
  <si>
    <t>Sábado e domingo de eleição</t>
  </si>
  <si>
    <t>por evento</t>
  </si>
  <si>
    <t>TOTAL</t>
  </si>
  <si>
    <t>NIVELAMENTO TÉCNICO - tópico 4 do Anexo I-A (deslocamento e hospedagem)</t>
  </si>
  <si>
    <t>Deslocamento AAOPs 4ª Zona Eleitoral - Ilha de Maré e Bom Jesus dos Passos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</si>
</sst>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&quot;R$ &quot;* #,##0.00_-;&quot;-R$ &quot;* #,##0.00_-;_-&quot;R$ &quot;* \-??_-;_-@_-"/>
    <numFmt numFmtId="165" formatCode="[$R$-416]\ #,##0.00;[Red]\-[$R$-416]\ #,##0.00"/>
    <numFmt numFmtId="166" formatCode="_(* #,##0.00_);_(* \(#,##0.00\);_(* \-??_);_(@_)"/>
    <numFmt numFmtId="167" formatCode="_-* #,##0.00_-;\-* #,##0.00_-;_-* \-??_-;_-@_-"/>
    <numFmt numFmtId="168" formatCode="[$-416]d/m/yyyy"/>
  </numFmts>
  <fonts count="26">
    <font>
      <sz val="11"/>
      <color rgb="FF000000"/>
      <name val="Calibri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FF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8000"/>
      <name val="Mangal"/>
      <family val="2"/>
      <charset val="1"/>
    </font>
    <font>
      <sz val="10"/>
      <name val="Arial"/>
      <family val="2"/>
      <charset val="1"/>
    </font>
    <font>
      <sz val="10"/>
      <color rgb="FF8080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3"/>
      <color rgb="FFFFFFFF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12"/>
      <name val="Times New Roman"/>
      <family val="1"/>
      <charset val="1"/>
    </font>
    <font>
      <b/>
      <sz val="11"/>
      <name val="Times New Roman"/>
      <family val="1"/>
      <charset val="1"/>
    </font>
    <font>
      <b/>
      <sz val="11"/>
      <color rgb="FFFFFFFF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1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7F7F7F"/>
      </patternFill>
    </fill>
    <fill>
      <patternFill patternType="solid">
        <fgColor rgb="FFCCCCFF"/>
        <bgColor rgb="FFD9D9D9"/>
      </patternFill>
    </fill>
    <fill>
      <patternFill patternType="solid">
        <fgColor rgb="FFFFCC99"/>
        <bgColor rgb="FFE6B9B8"/>
      </patternFill>
    </fill>
    <fill>
      <patternFill patternType="solid">
        <fgColor rgb="FFFF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595959"/>
        <bgColor rgb="FF7F7F7F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D9D9D9"/>
        <bgColor rgb="FFCCCCFF"/>
      </patternFill>
    </fill>
    <fill>
      <patternFill patternType="solid">
        <fgColor rgb="FFA6A6A6"/>
        <bgColor rgb="FFBFBFBF"/>
      </patternFill>
    </fill>
    <fill>
      <patternFill patternType="solid">
        <fgColor theme="0" tint="-4.9989318521683403E-2"/>
        <bgColor rgb="FF808080"/>
      </patternFill>
    </fill>
    <fill>
      <patternFill patternType="solid">
        <fgColor theme="0" tint="-4.9989318521683403E-2"/>
        <bgColor rgb="FFE6B9B8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36">
    <xf numFmtId="0" fontId="0" fillId="0" borderId="0"/>
    <xf numFmtId="167" fontId="24" fillId="0" borderId="0" applyBorder="0" applyProtection="0"/>
    <xf numFmtId="9" fontId="24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164" fontId="24" fillId="0" borderId="0" applyBorder="0" applyProtection="0"/>
    <xf numFmtId="164" fontId="6" fillId="0" borderId="0" applyBorder="0" applyProtection="0"/>
    <xf numFmtId="0" fontId="7" fillId="8" borderId="0" applyBorder="0" applyProtection="0"/>
    <xf numFmtId="0" fontId="24" fillId="0" borderId="0"/>
    <xf numFmtId="0" fontId="6" fillId="0" borderId="0"/>
    <xf numFmtId="0" fontId="8" fillId="8" borderId="1" applyProtection="0"/>
    <xf numFmtId="0" fontId="9" fillId="0" borderId="0" applyBorder="0" applyProtection="0"/>
    <xf numFmtId="165" fontId="9" fillId="0" borderId="0" applyBorder="0" applyProtection="0"/>
    <xf numFmtId="166" fontId="24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>
      <alignment horizontal="center" textRotation="90"/>
    </xf>
    <xf numFmtId="166" fontId="6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6" fontId="24" fillId="0" borderId="0" applyBorder="0" applyProtection="0"/>
    <xf numFmtId="0" fontId="3" fillId="0" borderId="0" applyBorder="0" applyProtection="0"/>
  </cellStyleXfs>
  <cellXfs count="105">
    <xf numFmtId="0" fontId="0" fillId="0" borderId="0" xfId="0"/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1" fillId="0" borderId="2" xfId="0" applyFont="1" applyBorder="1"/>
    <xf numFmtId="0" fontId="11" fillId="0" borderId="3" xfId="0" applyFont="1" applyBorder="1"/>
    <xf numFmtId="0" fontId="11" fillId="0" borderId="4" xfId="0" applyFont="1" applyBorder="1" applyAlignment="1"/>
    <xf numFmtId="0" fontId="11" fillId="0" borderId="2" xfId="0" applyFont="1" applyBorder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67" fontId="11" fillId="0" borderId="2" xfId="1" applyFont="1" applyBorder="1" applyAlignment="1" applyProtection="1">
      <alignment horizontal="center" vertical="center" wrapText="1"/>
    </xf>
    <xf numFmtId="167" fontId="13" fillId="0" borderId="2" xfId="1" applyFont="1" applyBorder="1" applyAlignment="1" applyProtection="1">
      <alignment horizontal="center" vertical="center" wrapText="1"/>
    </xf>
    <xf numFmtId="0" fontId="13" fillId="0" borderId="0" xfId="0" applyFont="1" applyAlignment="1">
      <alignment vertical="center"/>
    </xf>
    <xf numFmtId="10" fontId="11" fillId="0" borderId="2" xfId="2" applyNumberFormat="1" applyFont="1" applyBorder="1" applyAlignment="1" applyProtection="1">
      <alignment horizontal="center" vertical="center" wrapText="1"/>
    </xf>
    <xf numFmtId="10" fontId="13" fillId="0" borderId="4" xfId="0" applyNumberFormat="1" applyFont="1" applyBorder="1" applyAlignment="1">
      <alignment vertical="center" wrapText="1"/>
    </xf>
    <xf numFmtId="167" fontId="13" fillId="0" borderId="2" xfId="0" applyNumberFormat="1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0" fontId="11" fillId="11" borderId="2" xfId="2" applyNumberFormat="1" applyFont="1" applyFill="1" applyBorder="1" applyAlignment="1" applyProtection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67" fontId="11" fillId="0" borderId="2" xfId="0" applyNumberFormat="1" applyFont="1" applyBorder="1" applyAlignment="1">
      <alignment horizontal="center" vertical="center" wrapText="1"/>
    </xf>
    <xf numFmtId="10" fontId="11" fillId="0" borderId="0" xfId="2" applyNumberFormat="1" applyFont="1" applyBorder="1" applyAlignment="1" applyProtection="1"/>
    <xf numFmtId="167" fontId="11" fillId="0" borderId="0" xfId="0" applyNumberFormat="1" applyFont="1"/>
    <xf numFmtId="0" fontId="11" fillId="0" borderId="2" xfId="0" applyFont="1" applyBorder="1" applyAlignment="1">
      <alignment horizontal="justify" vertical="center" wrapText="1"/>
    </xf>
    <xf numFmtId="0" fontId="13" fillId="0" borderId="2" xfId="0" applyFont="1" applyBorder="1" applyAlignment="1">
      <alignment vertical="center" wrapText="1"/>
    </xf>
    <xf numFmtId="10" fontId="14" fillId="0" borderId="4" xfId="2" applyNumberFormat="1" applyFont="1" applyBorder="1" applyAlignment="1" applyProtection="1">
      <alignment horizontal="center" vertical="center" wrapText="1"/>
    </xf>
    <xf numFmtId="167" fontId="11" fillId="0" borderId="2" xfId="0" applyNumberFormat="1" applyFont="1" applyBorder="1" applyAlignment="1">
      <alignment vertical="center" wrapText="1"/>
    </xf>
    <xf numFmtId="167" fontId="13" fillId="0" borderId="2" xfId="0" applyNumberFormat="1" applyFont="1" applyBorder="1" applyAlignment="1">
      <alignment vertical="center" wrapText="1"/>
    </xf>
    <xf numFmtId="167" fontId="11" fillId="0" borderId="2" xfId="1" applyFont="1" applyBorder="1" applyAlignment="1" applyProtection="1">
      <alignment vertical="center" wrapText="1"/>
    </xf>
    <xf numFmtId="0" fontId="15" fillId="0" borderId="0" xfId="18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/>
    <xf numFmtId="167" fontId="17" fillId="0" borderId="2" xfId="1" applyFont="1" applyBorder="1" applyAlignment="1" applyProtection="1"/>
    <xf numFmtId="10" fontId="17" fillId="0" borderId="2" xfId="0" applyNumberFormat="1" applyFont="1" applyBorder="1"/>
    <xf numFmtId="167" fontId="19" fillId="0" borderId="2" xfId="0" applyNumberFormat="1" applyFont="1" applyBorder="1"/>
    <xf numFmtId="0" fontId="15" fillId="0" borderId="0" xfId="18" applyFont="1" applyAlignment="1">
      <alignment wrapText="1"/>
    </xf>
    <xf numFmtId="0" fontId="15" fillId="0" borderId="0" xfId="18" applyFont="1" applyAlignment="1"/>
    <xf numFmtId="0" fontId="16" fillId="0" borderId="5" xfId="18" applyFont="1" applyBorder="1" applyAlignment="1">
      <alignment horizontal="center" vertical="center" wrapText="1"/>
    </xf>
    <xf numFmtId="0" fontId="15" fillId="0" borderId="5" xfId="18" applyFont="1" applyBorder="1" applyAlignment="1">
      <alignment horizontal="center" vertical="center" wrapText="1"/>
    </xf>
    <xf numFmtId="0" fontId="15" fillId="0" borderId="5" xfId="18" applyFont="1" applyBorder="1" applyAlignment="1">
      <alignment vertical="center" wrapText="1"/>
    </xf>
    <xf numFmtId="164" fontId="15" fillId="0" borderId="5" xfId="15" applyFont="1" applyBorder="1" applyAlignment="1" applyProtection="1">
      <alignment vertical="center" wrapText="1"/>
    </xf>
    <xf numFmtId="0" fontId="20" fillId="0" borderId="6" xfId="18" applyFont="1" applyBorder="1" applyAlignment="1">
      <alignment wrapText="1"/>
    </xf>
    <xf numFmtId="164" fontId="21" fillId="0" borderId="5" xfId="18" applyNumberFormat="1" applyFont="1" applyBorder="1" applyAlignment="1">
      <alignment wrapText="1"/>
    </xf>
    <xf numFmtId="10" fontId="16" fillId="0" borderId="5" xfId="18" applyNumberFormat="1" applyFont="1" applyBorder="1" applyAlignment="1">
      <alignment wrapText="1"/>
    </xf>
    <xf numFmtId="164" fontId="16" fillId="0" borderId="5" xfId="18" applyNumberFormat="1" applyFont="1" applyBorder="1" applyAlignment="1">
      <alignment wrapText="1"/>
    </xf>
    <xf numFmtId="164" fontId="20" fillId="10" borderId="5" xfId="18" applyNumberFormat="1" applyFont="1" applyFill="1" applyBorder="1" applyAlignment="1">
      <alignment wrapText="1"/>
    </xf>
    <xf numFmtId="0" fontId="17" fillId="0" borderId="0" xfId="0" applyFont="1" applyAlignment="1">
      <alignment wrapText="1"/>
    </xf>
    <xf numFmtId="0" fontId="19" fillId="0" borderId="0" xfId="0" applyFont="1"/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167" fontId="17" fillId="0" borderId="2" xfId="0" applyNumberFormat="1" applyFont="1" applyBorder="1" applyAlignment="1">
      <alignment vertical="center"/>
    </xf>
    <xf numFmtId="0" fontId="17" fillId="0" borderId="2" xfId="0" applyFont="1" applyBorder="1" applyAlignment="1">
      <alignment vertical="center" wrapText="1"/>
    </xf>
    <xf numFmtId="167" fontId="19" fillId="0" borderId="2" xfId="0" applyNumberFormat="1" applyFont="1" applyBorder="1" applyAlignment="1">
      <alignment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167" fontId="17" fillId="0" borderId="0" xfId="0" applyNumberFormat="1" applyFont="1" applyAlignment="1">
      <alignment vertical="center"/>
    </xf>
    <xf numFmtId="0" fontId="19" fillId="0" borderId="0" xfId="0" applyFont="1" applyAlignment="1">
      <alignment horizontal="center"/>
    </xf>
    <xf numFmtId="167" fontId="17" fillId="0" borderId="0" xfId="0" applyNumberFormat="1" applyFont="1"/>
    <xf numFmtId="0" fontId="19" fillId="0" borderId="0" xfId="0" applyFont="1" applyAlignment="1">
      <alignment horizontal="center" wrapText="1"/>
    </xf>
    <xf numFmtId="0" fontId="19" fillId="0" borderId="2" xfId="0" applyFont="1" applyBorder="1" applyAlignment="1">
      <alignment horizontal="right" vertical="center"/>
    </xf>
    <xf numFmtId="167" fontId="17" fillId="0" borderId="2" xfId="0" applyNumberFormat="1" applyFont="1" applyBorder="1"/>
    <xf numFmtId="167" fontId="19" fillId="12" borderId="2" xfId="0" applyNumberFormat="1" applyFont="1" applyFill="1" applyBorder="1"/>
    <xf numFmtId="0" fontId="25" fillId="0" borderId="0" xfId="0" applyFont="1" applyAlignment="1">
      <alignment horizontal="left" vertical="center"/>
    </xf>
    <xf numFmtId="0" fontId="17" fillId="0" borderId="2" xfId="0" applyFont="1" applyBorder="1"/>
    <xf numFmtId="0" fontId="17" fillId="0" borderId="2" xfId="0" applyFont="1" applyBorder="1" applyAlignment="1">
      <alignment horizontal="center" vertical="center"/>
    </xf>
    <xf numFmtId="164" fontId="20" fillId="15" borderId="5" xfId="18" applyNumberFormat="1" applyFont="1" applyFill="1" applyBorder="1" applyAlignment="1">
      <alignment wrapText="1"/>
    </xf>
    <xf numFmtId="0" fontId="12" fillId="9" borderId="0" xfId="0" applyFont="1" applyFill="1" applyBorder="1" applyAlignment="1">
      <alignment horizontal="center"/>
    </xf>
    <xf numFmtId="0" fontId="13" fillId="14" borderId="0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167" fontId="11" fillId="0" borderId="2" xfId="1" applyFont="1" applyBorder="1" applyAlignment="1" applyProtection="1">
      <alignment horizontal="center" vertical="center"/>
    </xf>
    <xf numFmtId="168" fontId="11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3" fillId="10" borderId="0" xfId="0" applyFont="1" applyFill="1" applyBorder="1" applyAlignment="1">
      <alignment horizontal="center" vertical="center"/>
    </xf>
    <xf numFmtId="0" fontId="13" fillId="10" borderId="0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right"/>
    </xf>
    <xf numFmtId="0" fontId="17" fillId="0" borderId="2" xfId="0" applyFont="1" applyBorder="1"/>
    <xf numFmtId="0" fontId="18" fillId="9" borderId="0" xfId="0" applyFont="1" applyFill="1" applyBorder="1" applyAlignment="1">
      <alignment horizontal="center"/>
    </xf>
    <xf numFmtId="0" fontId="19" fillId="12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/>
    </xf>
    <xf numFmtId="0" fontId="17" fillId="12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right" vertical="center"/>
    </xf>
    <xf numFmtId="0" fontId="20" fillId="10" borderId="5" xfId="18" applyFont="1" applyFill="1" applyBorder="1" applyAlignment="1">
      <alignment horizontal="center" wrapText="1"/>
    </xf>
    <xf numFmtId="0" fontId="12" fillId="9" borderId="5" xfId="18" applyFont="1" applyFill="1" applyBorder="1" applyAlignment="1">
      <alignment horizontal="center" wrapText="1"/>
    </xf>
    <xf numFmtId="0" fontId="21" fillId="0" borderId="5" xfId="18" applyFont="1" applyBorder="1" applyAlignment="1">
      <alignment horizontal="right" wrapText="1"/>
    </xf>
    <xf numFmtId="0" fontId="16" fillId="0" borderId="5" xfId="18" applyFont="1" applyBorder="1" applyAlignment="1">
      <alignment horizontal="center" wrapText="1"/>
    </xf>
    <xf numFmtId="0" fontId="20" fillId="15" borderId="5" xfId="18" applyFont="1" applyFill="1" applyBorder="1" applyAlignment="1">
      <alignment horizontal="center" wrapText="1"/>
    </xf>
    <xf numFmtId="0" fontId="22" fillId="3" borderId="0" xfId="0" applyFont="1" applyFill="1" applyBorder="1" applyAlignment="1">
      <alignment horizontal="center"/>
    </xf>
    <xf numFmtId="0" fontId="19" fillId="10" borderId="2" xfId="0" applyFont="1" applyFill="1" applyBorder="1" applyAlignment="1">
      <alignment horizontal="center"/>
    </xf>
    <xf numFmtId="0" fontId="17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23" fillId="13" borderId="0" xfId="0" applyFont="1" applyFill="1" applyBorder="1" applyAlignment="1">
      <alignment horizontal="center" wrapText="1"/>
    </xf>
    <xf numFmtId="0" fontId="17" fillId="0" borderId="2" xfId="0" applyFont="1" applyBorder="1" applyAlignment="1">
      <alignment wrapText="1"/>
    </xf>
  </cellXfs>
  <cellStyles count="36">
    <cellStyle name="Accent 1 1" xfId="3"/>
    <cellStyle name="Accent 2 1" xfId="4"/>
    <cellStyle name="Accent 3 1" xfId="5"/>
    <cellStyle name="Accent 4" xfId="6"/>
    <cellStyle name="Bad 1" xfId="7"/>
    <cellStyle name="Error 1" xfId="8"/>
    <cellStyle name="Footnote 1" xfId="9"/>
    <cellStyle name="Good 1" xfId="10"/>
    <cellStyle name="Heading 1 1" xfId="11"/>
    <cellStyle name="Heading 2 1" xfId="12"/>
    <cellStyle name="Heading 3" xfId="13"/>
    <cellStyle name="Moeda 2" xfId="14"/>
    <cellStyle name="Moeda 3" xfId="15"/>
    <cellStyle name="Neutral 1" xfId="16"/>
    <cellStyle name="Normal" xfId="0" builtinId="0"/>
    <cellStyle name="Normal 2" xfId="17"/>
    <cellStyle name="Normal 3" xfId="18"/>
    <cellStyle name="Note 1" xfId="19"/>
    <cellStyle name="Porcentagem" xfId="2" builtinId="5"/>
    <cellStyle name="Resultado" xfId="20"/>
    <cellStyle name="Resultado2" xfId="21"/>
    <cellStyle name="Separador de milhares 2" xfId="22"/>
    <cellStyle name="Status 1" xfId="23"/>
    <cellStyle name="Text 1" xfId="24"/>
    <cellStyle name="Título1" xfId="25"/>
    <cellStyle name="Vírgula" xfId="1" builtinId="3"/>
    <cellStyle name="Vírgula 2" xfId="26"/>
    <cellStyle name="Vírgula 3" xfId="27"/>
    <cellStyle name="Vírgula 3 2" xfId="28"/>
    <cellStyle name="Vírgula 4" xfId="29"/>
    <cellStyle name="Vírgula 4 2" xfId="30"/>
    <cellStyle name="Vírgula 5" xfId="31"/>
    <cellStyle name="Vírgula 5 2" xfId="32"/>
    <cellStyle name="Vírgula 6" xfId="33"/>
    <cellStyle name="Vírgula 7" xfId="34"/>
    <cellStyle name="Warning 1" xfId="3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9D9D9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E6B9B8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A6A6A6"/>
      <rgbColor rgb="FF003366"/>
      <rgbColor rgb="FF7F7F7F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1438275</xdr:colOff>
      <xdr:row>0</xdr:row>
      <xdr:rowOff>0</xdr:rowOff>
    </xdr:from>
    <xdr:to>
      <xdr:col>4</xdr:col>
      <xdr:colOff>609600</xdr:colOff>
      <xdr:row>6</xdr:row>
      <xdr:rowOff>114274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3125" y="0"/>
          <a:ext cx="3305175" cy="12572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52" zoomScaleNormal="115" workbookViewId="0">
      <selection activeCell="D68" sqref="D68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72" t="s">
        <v>0</v>
      </c>
      <c r="B1" s="72"/>
      <c r="C1" s="72"/>
      <c r="D1" s="72"/>
    </row>
    <row r="2" spans="1:4" ht="15.75">
      <c r="A2" s="2"/>
      <c r="B2" s="2"/>
      <c r="C2" s="2"/>
      <c r="D2" s="2"/>
    </row>
    <row r="3" spans="1:4">
      <c r="A3" s="73" t="s">
        <v>1</v>
      </c>
      <c r="B3" s="73"/>
      <c r="C3" s="73"/>
      <c r="D3" s="73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73" t="s">
        <v>10</v>
      </c>
      <c r="B10" s="73"/>
      <c r="C10" s="73"/>
      <c r="D10" s="73"/>
    </row>
    <row r="11" spans="1:4">
      <c r="A11" s="3"/>
      <c r="B11" s="3"/>
      <c r="C11" s="3"/>
      <c r="D11" s="3"/>
    </row>
    <row r="12" spans="1:4" ht="38.25" customHeight="1">
      <c r="A12" s="74" t="s">
        <v>11</v>
      </c>
      <c r="B12" s="74"/>
      <c r="C12" s="8" t="s">
        <v>12</v>
      </c>
      <c r="D12" s="9" t="s">
        <v>13</v>
      </c>
    </row>
    <row r="13" spans="1:4" s="11" customFormat="1" ht="12.75">
      <c r="A13" s="75" t="s">
        <v>14</v>
      </c>
      <c r="B13" s="75"/>
      <c r="C13" s="10" t="s">
        <v>15</v>
      </c>
      <c r="D13" s="10" t="s">
        <v>16</v>
      </c>
    </row>
    <row r="15" spans="1:4">
      <c r="A15" s="73" t="s">
        <v>17</v>
      </c>
      <c r="B15" s="73"/>
      <c r="C15" s="73"/>
      <c r="D15" s="73"/>
    </row>
    <row r="16" spans="1:4">
      <c r="A16" s="3"/>
      <c r="B16" s="3"/>
      <c r="C16" s="3"/>
      <c r="D16" s="3"/>
    </row>
    <row r="17" spans="1:4">
      <c r="A17" s="4">
        <v>1</v>
      </c>
      <c r="B17" s="4" t="s">
        <v>18</v>
      </c>
      <c r="C17" s="76" t="s">
        <v>14</v>
      </c>
      <c r="D17" s="76"/>
    </row>
    <row r="18" spans="1:4">
      <c r="A18" s="4">
        <v>2</v>
      </c>
      <c r="B18" s="4" t="s">
        <v>19</v>
      </c>
      <c r="C18" s="76" t="s">
        <v>20</v>
      </c>
      <c r="D18" s="76"/>
    </row>
    <row r="19" spans="1:4">
      <c r="A19" s="4">
        <v>3</v>
      </c>
      <c r="B19" s="4" t="s">
        <v>21</v>
      </c>
      <c r="C19" s="77">
        <v>1963.81</v>
      </c>
      <c r="D19" s="77"/>
    </row>
    <row r="20" spans="1:4">
      <c r="A20" s="4">
        <v>4</v>
      </c>
      <c r="B20" s="4" t="s">
        <v>22</v>
      </c>
      <c r="C20" s="76" t="s">
        <v>23</v>
      </c>
      <c r="D20" s="76"/>
    </row>
    <row r="21" spans="1:4">
      <c r="A21" s="4">
        <v>5</v>
      </c>
      <c r="B21" s="4" t="s">
        <v>24</v>
      </c>
      <c r="C21" s="78">
        <v>45292</v>
      </c>
      <c r="D21" s="78"/>
    </row>
    <row r="23" spans="1:4">
      <c r="A23" s="73" t="s">
        <v>25</v>
      </c>
      <c r="B23" s="73"/>
      <c r="C23" s="73"/>
      <c r="D23" s="73"/>
    </row>
    <row r="25" spans="1:4" ht="12.75" customHeight="1">
      <c r="A25" s="12">
        <v>1</v>
      </c>
      <c r="B25" s="79" t="s">
        <v>26</v>
      </c>
      <c r="C25" s="79"/>
      <c r="D25" s="12" t="s">
        <v>27</v>
      </c>
    </row>
    <row r="26" spans="1:4" ht="12.75" customHeight="1">
      <c r="A26" s="8" t="s">
        <v>2</v>
      </c>
      <c r="B26" s="80" t="s">
        <v>28</v>
      </c>
      <c r="C26" s="80"/>
      <c r="D26" s="14">
        <v>1963.81</v>
      </c>
    </row>
    <row r="27" spans="1:4" ht="12.75" customHeight="1">
      <c r="A27" s="8" t="s">
        <v>4</v>
      </c>
      <c r="B27" s="80" t="s">
        <v>29</v>
      </c>
      <c r="C27" s="80"/>
      <c r="D27" s="14"/>
    </row>
    <row r="28" spans="1:4" ht="12.75" customHeight="1">
      <c r="A28" s="8" t="s">
        <v>6</v>
      </c>
      <c r="B28" s="80" t="s">
        <v>30</v>
      </c>
      <c r="C28" s="80"/>
      <c r="D28" s="14"/>
    </row>
    <row r="29" spans="1:4" ht="12.75" customHeight="1">
      <c r="A29" s="8" t="s">
        <v>8</v>
      </c>
      <c r="B29" s="80" t="s">
        <v>31</v>
      </c>
      <c r="C29" s="80"/>
      <c r="D29" s="14"/>
    </row>
    <row r="30" spans="1:4" ht="12.75" customHeight="1">
      <c r="A30" s="8" t="s">
        <v>32</v>
      </c>
      <c r="B30" s="80" t="s">
        <v>33</v>
      </c>
      <c r="C30" s="80"/>
      <c r="D30" s="14"/>
    </row>
    <row r="31" spans="1:4">
      <c r="A31" s="8"/>
      <c r="B31" s="80"/>
      <c r="C31" s="80"/>
      <c r="D31" s="14"/>
    </row>
    <row r="32" spans="1:4" ht="12.75" customHeight="1">
      <c r="A32" s="8" t="s">
        <v>34</v>
      </c>
      <c r="B32" s="80" t="s">
        <v>35</v>
      </c>
      <c r="C32" s="80"/>
      <c r="D32" s="14"/>
    </row>
    <row r="33" spans="1:4" ht="12.75" customHeight="1">
      <c r="A33" s="79" t="s">
        <v>36</v>
      </c>
      <c r="B33" s="79"/>
      <c r="C33" s="79"/>
      <c r="D33" s="15">
        <f>SUM(D26:D32)</f>
        <v>1963.81</v>
      </c>
    </row>
    <row r="36" spans="1:4">
      <c r="A36" s="73" t="s">
        <v>37</v>
      </c>
      <c r="B36" s="73"/>
      <c r="C36" s="73"/>
      <c r="D36" s="73"/>
    </row>
    <row r="37" spans="1:4">
      <c r="A37" s="16"/>
    </row>
    <row r="38" spans="1:4">
      <c r="A38" s="81" t="s">
        <v>38</v>
      </c>
      <c r="B38" s="81"/>
      <c r="C38" s="81"/>
      <c r="D38" s="81"/>
    </row>
    <row r="40" spans="1:4" ht="12.75" customHeight="1">
      <c r="A40" s="12" t="s">
        <v>39</v>
      </c>
      <c r="B40" s="79" t="s">
        <v>40</v>
      </c>
      <c r="C40" s="79"/>
      <c r="D40" s="12" t="s">
        <v>27</v>
      </c>
    </row>
    <row r="41" spans="1:4">
      <c r="A41" s="8" t="s">
        <v>2</v>
      </c>
      <c r="B41" s="13" t="s">
        <v>41</v>
      </c>
      <c r="C41" s="17">
        <f>TRUNC(1/12,4)</f>
        <v>8.3299999999999999E-2</v>
      </c>
      <c r="D41" s="14">
        <f>TRUNC($D$33*C41,2)</f>
        <v>163.58000000000001</v>
      </c>
    </row>
    <row r="42" spans="1:4">
      <c r="A42" s="8" t="s">
        <v>4</v>
      </c>
      <c r="B42" s="13" t="s">
        <v>42</v>
      </c>
      <c r="C42" s="17">
        <f>TRUNC(((1+1/3)/12),4)</f>
        <v>0.1111</v>
      </c>
      <c r="D42" s="14">
        <f>TRUNC($D$33*C42,2)</f>
        <v>218.17</v>
      </c>
    </row>
    <row r="43" spans="1:4" ht="12.75" customHeight="1">
      <c r="A43" s="79" t="s">
        <v>36</v>
      </c>
      <c r="B43" s="79"/>
      <c r="C43" s="18">
        <f>SUM(C41:C42)</f>
        <v>0.19440000000000002</v>
      </c>
      <c r="D43" s="19">
        <f>SUM(D41:D42)</f>
        <v>381.75</v>
      </c>
    </row>
    <row r="46" spans="1:4" ht="12.75" customHeight="1">
      <c r="A46" s="82" t="s">
        <v>43</v>
      </c>
      <c r="B46" s="82"/>
      <c r="C46" s="82"/>
      <c r="D46" s="82"/>
    </row>
    <row r="48" spans="1:4">
      <c r="A48" s="12" t="s">
        <v>44</v>
      </c>
      <c r="B48" s="12" t="s">
        <v>45</v>
      </c>
      <c r="C48" s="12" t="s">
        <v>46</v>
      </c>
      <c r="D48" s="12" t="s">
        <v>27</v>
      </c>
    </row>
    <row r="49" spans="1:4">
      <c r="A49" s="8" t="s">
        <v>2</v>
      </c>
      <c r="B49" s="13" t="s">
        <v>47</v>
      </c>
      <c r="C49" s="20">
        <v>0.2</v>
      </c>
      <c r="D49" s="14">
        <f t="shared" ref="D49:D56" si="0">TRUNC(($D$33+$D$43)*C49,2)</f>
        <v>469.11</v>
      </c>
    </row>
    <row r="50" spans="1:4">
      <c r="A50" s="8" t="s">
        <v>4</v>
      </c>
      <c r="B50" s="13" t="s">
        <v>48</v>
      </c>
      <c r="C50" s="20">
        <v>2.5000000000000001E-2</v>
      </c>
      <c r="D50" s="14">
        <f t="shared" si="0"/>
        <v>58.63</v>
      </c>
    </row>
    <row r="51" spans="1:4">
      <c r="A51" s="8" t="s">
        <v>6</v>
      </c>
      <c r="B51" s="13" t="s">
        <v>49</v>
      </c>
      <c r="C51" s="21">
        <v>0.03</v>
      </c>
      <c r="D51" s="14">
        <f t="shared" si="0"/>
        <v>70.36</v>
      </c>
    </row>
    <row r="52" spans="1:4">
      <c r="A52" s="8" t="s">
        <v>8</v>
      </c>
      <c r="B52" s="13" t="s">
        <v>50</v>
      </c>
      <c r="C52" s="20">
        <v>1.4999999999999999E-2</v>
      </c>
      <c r="D52" s="14">
        <f t="shared" si="0"/>
        <v>35.18</v>
      </c>
    </row>
    <row r="53" spans="1:4">
      <c r="A53" s="8" t="s">
        <v>32</v>
      </c>
      <c r="B53" s="13" t="s">
        <v>51</v>
      </c>
      <c r="C53" s="20">
        <v>0.01</v>
      </c>
      <c r="D53" s="14">
        <f t="shared" si="0"/>
        <v>23.45</v>
      </c>
    </row>
    <row r="54" spans="1:4">
      <c r="A54" s="8" t="s">
        <v>52</v>
      </c>
      <c r="B54" s="13" t="s">
        <v>53</v>
      </c>
      <c r="C54" s="20">
        <v>6.0000000000000001E-3</v>
      </c>
      <c r="D54" s="14">
        <f t="shared" si="0"/>
        <v>14.07</v>
      </c>
    </row>
    <row r="55" spans="1:4">
      <c r="A55" s="8" t="s">
        <v>34</v>
      </c>
      <c r="B55" s="13" t="s">
        <v>54</v>
      </c>
      <c r="C55" s="20">
        <v>2E-3</v>
      </c>
      <c r="D55" s="14">
        <f t="shared" si="0"/>
        <v>4.6900000000000004</v>
      </c>
    </row>
    <row r="56" spans="1:4">
      <c r="A56" s="8" t="s">
        <v>55</v>
      </c>
      <c r="B56" s="13" t="s">
        <v>56</v>
      </c>
      <c r="C56" s="20">
        <v>0.08</v>
      </c>
      <c r="D56" s="14">
        <f t="shared" si="0"/>
        <v>187.64</v>
      </c>
    </row>
    <row r="57" spans="1:4" ht="12.75" customHeight="1">
      <c r="A57" s="79" t="s">
        <v>57</v>
      </c>
      <c r="B57" s="79"/>
      <c r="C57" s="22">
        <f>SUM(C49:C56)</f>
        <v>0.36800000000000005</v>
      </c>
      <c r="D57" s="19">
        <f>SUM(D49:D56)</f>
        <v>863.13000000000011</v>
      </c>
    </row>
    <row r="60" spans="1:4">
      <c r="A60" s="81" t="s">
        <v>58</v>
      </c>
      <c r="B60" s="81"/>
      <c r="C60" s="81"/>
      <c r="D60" s="81"/>
    </row>
    <row r="62" spans="1:4" ht="12.75" customHeight="1">
      <c r="A62" s="12" t="s">
        <v>59</v>
      </c>
      <c r="B62" s="83" t="s">
        <v>60</v>
      </c>
      <c r="C62" s="83"/>
      <c r="D62" s="12" t="s">
        <v>27</v>
      </c>
    </row>
    <row r="63" spans="1:4" ht="12.75" customHeight="1">
      <c r="A63" s="8" t="s">
        <v>2</v>
      </c>
      <c r="B63" s="80" t="s">
        <v>61</v>
      </c>
      <c r="C63" s="80"/>
      <c r="D63" s="14">
        <f>(26*2*5.2)-(D26*0.06)</f>
        <v>152.57140000000004</v>
      </c>
    </row>
    <row r="64" spans="1:4" ht="12.75" customHeight="1">
      <c r="A64" s="8" t="s">
        <v>4</v>
      </c>
      <c r="B64" s="80" t="s">
        <v>62</v>
      </c>
      <c r="C64" s="80"/>
      <c r="D64" s="14">
        <f>17*22*0.8</f>
        <v>299.2</v>
      </c>
    </row>
    <row r="65" spans="1:5" ht="12.75" customHeight="1">
      <c r="A65" s="8" t="s">
        <v>6</v>
      </c>
      <c r="B65" s="80" t="s">
        <v>63</v>
      </c>
      <c r="C65" s="80"/>
      <c r="D65" s="14">
        <v>170</v>
      </c>
    </row>
    <row r="66" spans="1:5" ht="12.75" customHeight="1">
      <c r="A66" s="8" t="s">
        <v>8</v>
      </c>
      <c r="B66" s="80" t="s">
        <v>64</v>
      </c>
      <c r="C66" s="80"/>
      <c r="D66" s="14">
        <v>14</v>
      </c>
    </row>
    <row r="67" spans="1:5" ht="12.75" customHeight="1">
      <c r="A67" s="8" t="s">
        <v>32</v>
      </c>
      <c r="B67" s="80" t="s">
        <v>65</v>
      </c>
      <c r="C67" s="80"/>
      <c r="D67" s="14">
        <v>4.4800000000000004</v>
      </c>
    </row>
    <row r="68" spans="1:5" ht="12.75" customHeight="1">
      <c r="A68" s="79" t="s">
        <v>36</v>
      </c>
      <c r="B68" s="79"/>
      <c r="C68" s="79"/>
      <c r="D68" s="19">
        <f>SUM(D63:D67)</f>
        <v>640.2514000000001</v>
      </c>
    </row>
    <row r="71" spans="1:5">
      <c r="A71" s="81" t="s">
        <v>66</v>
      </c>
      <c r="B71" s="81"/>
      <c r="C71" s="81"/>
      <c r="D71" s="81"/>
    </row>
    <row r="73" spans="1:5" ht="12.75" customHeight="1">
      <c r="A73" s="12">
        <v>2</v>
      </c>
      <c r="B73" s="83" t="s">
        <v>67</v>
      </c>
      <c r="C73" s="83"/>
      <c r="D73" s="12" t="s">
        <v>27</v>
      </c>
    </row>
    <row r="74" spans="1:5" ht="12.75" customHeight="1">
      <c r="A74" s="8" t="s">
        <v>39</v>
      </c>
      <c r="B74" s="80" t="s">
        <v>40</v>
      </c>
      <c r="C74" s="80"/>
      <c r="D74" s="23">
        <f>D43</f>
        <v>381.75</v>
      </c>
    </row>
    <row r="75" spans="1:5" ht="12.75" customHeight="1">
      <c r="A75" s="8" t="s">
        <v>44</v>
      </c>
      <c r="B75" s="80" t="s">
        <v>45</v>
      </c>
      <c r="C75" s="80"/>
      <c r="D75" s="23">
        <f>D57</f>
        <v>863.13000000000011</v>
      </c>
    </row>
    <row r="76" spans="1:5" ht="12.75" customHeight="1">
      <c r="A76" s="8" t="s">
        <v>59</v>
      </c>
      <c r="B76" s="80" t="s">
        <v>60</v>
      </c>
      <c r="C76" s="80"/>
      <c r="D76" s="23">
        <f>D68</f>
        <v>640.2514000000001</v>
      </c>
    </row>
    <row r="77" spans="1:5" ht="12.75" customHeight="1">
      <c r="A77" s="79" t="s">
        <v>36</v>
      </c>
      <c r="B77" s="79"/>
      <c r="C77" s="79"/>
      <c r="D77" s="19">
        <f>SUM(D74:D76)</f>
        <v>1885.1314000000002</v>
      </c>
    </row>
    <row r="78" spans="1:5">
      <c r="A78" s="11"/>
      <c r="E78" s="24"/>
    </row>
    <row r="80" spans="1:5">
      <c r="A80" s="73" t="s">
        <v>68</v>
      </c>
      <c r="B80" s="73"/>
      <c r="C80" s="73"/>
      <c r="D80" s="73"/>
      <c r="E80" s="25"/>
    </row>
    <row r="81" spans="1:5" ht="12.75" customHeight="1">
      <c r="E81" s="24"/>
    </row>
    <row r="82" spans="1:5" ht="12.75" customHeight="1">
      <c r="A82" s="12">
        <v>3</v>
      </c>
      <c r="B82" s="83" t="s">
        <v>69</v>
      </c>
      <c r="C82" s="83"/>
      <c r="D82" s="12" t="s">
        <v>27</v>
      </c>
    </row>
    <row r="83" spans="1:5">
      <c r="A83" s="8" t="s">
        <v>2</v>
      </c>
      <c r="B83" s="26" t="s">
        <v>70</v>
      </c>
      <c r="C83" s="20">
        <f>TRUNC(((1/12)*5%),4)*0</f>
        <v>0</v>
      </c>
      <c r="D83" s="14">
        <f>TRUNC($D$33*C83,2)</f>
        <v>0</v>
      </c>
    </row>
    <row r="84" spans="1:5">
      <c r="A84" s="8" t="s">
        <v>4</v>
      </c>
      <c r="B84" s="26" t="s">
        <v>71</v>
      </c>
      <c r="C84" s="20">
        <v>0.08</v>
      </c>
      <c r="D84" s="14">
        <f>TRUNC(D83*C84,2)</f>
        <v>0</v>
      </c>
    </row>
    <row r="85" spans="1:5">
      <c r="A85" s="8" t="s">
        <v>6</v>
      </c>
      <c r="B85" s="26" t="s">
        <v>72</v>
      </c>
      <c r="C85" s="20">
        <f>TRUNC(8%*5%*40%,4)*0</f>
        <v>0</v>
      </c>
      <c r="D85" s="14">
        <f>TRUNC($D$33*C85,2)</f>
        <v>0</v>
      </c>
    </row>
    <row r="86" spans="1:5">
      <c r="A86" s="8" t="s">
        <v>8</v>
      </c>
      <c r="B86" s="26" t="s">
        <v>73</v>
      </c>
      <c r="C86" s="20">
        <f>TRUNC(((7/30)/12)*95%,4)*0</f>
        <v>0</v>
      </c>
      <c r="D86" s="14">
        <f>TRUNC($D$33*C86,2)</f>
        <v>0</v>
      </c>
    </row>
    <row r="87" spans="1:5" ht="25.5">
      <c r="A87" s="8" t="s">
        <v>32</v>
      </c>
      <c r="B87" s="26" t="s">
        <v>74</v>
      </c>
      <c r="C87" s="20">
        <f>C57</f>
        <v>0.36800000000000005</v>
      </c>
      <c r="D87" s="14">
        <f>TRUNC(D86*C87,2)</f>
        <v>0</v>
      </c>
    </row>
    <row r="88" spans="1:5">
      <c r="A88" s="8" t="s">
        <v>52</v>
      </c>
      <c r="B88" s="26" t="s">
        <v>75</v>
      </c>
      <c r="C88" s="20">
        <f>TRUNC(8%*95%*40%,4)*0</f>
        <v>0</v>
      </c>
      <c r="D88" s="14">
        <f>TRUNC($D$33*C88,2)</f>
        <v>0</v>
      </c>
    </row>
    <row r="89" spans="1:5" ht="12.75" customHeight="1">
      <c r="A89" s="79" t="s">
        <v>36</v>
      </c>
      <c r="B89" s="79"/>
      <c r="C89" s="79"/>
      <c r="D89" s="19">
        <f>SUM(D83:D88)</f>
        <v>0</v>
      </c>
    </row>
    <row r="92" spans="1:5">
      <c r="A92" s="73" t="s">
        <v>76</v>
      </c>
      <c r="B92" s="73"/>
      <c r="C92" s="73"/>
      <c r="D92" s="73"/>
    </row>
    <row r="95" spans="1:5">
      <c r="A95" s="81" t="s">
        <v>77</v>
      </c>
      <c r="B95" s="81"/>
      <c r="C95" s="81"/>
      <c r="D95" s="81"/>
    </row>
    <row r="96" spans="1:5">
      <c r="A96" s="16"/>
    </row>
    <row r="97" spans="1:6" ht="12.75" customHeight="1">
      <c r="A97" s="12" t="s">
        <v>78</v>
      </c>
      <c r="B97" s="83" t="s">
        <v>79</v>
      </c>
      <c r="C97" s="83"/>
      <c r="D97" s="12" t="s">
        <v>27</v>
      </c>
    </row>
    <row r="98" spans="1:6">
      <c r="A98" s="8" t="s">
        <v>2</v>
      </c>
      <c r="B98" s="13" t="s">
        <v>80</v>
      </c>
      <c r="C98" s="20">
        <f>TRUNC(((1+1/3)/12)/12,4)*0</f>
        <v>0</v>
      </c>
      <c r="D98" s="14">
        <f t="shared" ref="D98:D103" si="1">TRUNC(($D$33+$D$77+$D$89)*C98,2)</f>
        <v>0</v>
      </c>
    </row>
    <row r="99" spans="1:6">
      <c r="A99" s="8" t="s">
        <v>4</v>
      </c>
      <c r="B99" s="13" t="s">
        <v>81</v>
      </c>
      <c r="C99" s="20">
        <f>TRUNC(((2/30)/12),4)</f>
        <v>5.4999999999999997E-3</v>
      </c>
      <c r="D99" s="14">
        <f t="shared" si="1"/>
        <v>21.16</v>
      </c>
    </row>
    <row r="100" spans="1:6">
      <c r="A100" s="8" t="s">
        <v>6</v>
      </c>
      <c r="B100" s="13" t="s">
        <v>82</v>
      </c>
      <c r="C100" s="20">
        <f>TRUNC(((5/30)/12)*2%,4)*0</f>
        <v>0</v>
      </c>
      <c r="D100" s="14">
        <f t="shared" si="1"/>
        <v>0</v>
      </c>
    </row>
    <row r="101" spans="1:6">
      <c r="A101" s="8" t="s">
        <v>8</v>
      </c>
      <c r="B101" s="13" t="s">
        <v>83</v>
      </c>
      <c r="C101" s="20">
        <f>TRUNC(((15/30)/12)*8%,4)*0</f>
        <v>0</v>
      </c>
      <c r="D101" s="14">
        <f t="shared" si="1"/>
        <v>0</v>
      </c>
    </row>
    <row r="102" spans="1:6">
      <c r="A102" s="8" t="s">
        <v>32</v>
      </c>
      <c r="B102" s="13" t="s">
        <v>84</v>
      </c>
      <c r="C102" s="20">
        <f>((1+1/3)/12)*3%*(4/12)*0</f>
        <v>0</v>
      </c>
      <c r="D102" s="14">
        <f t="shared" si="1"/>
        <v>0</v>
      </c>
    </row>
    <row r="103" spans="1:6">
      <c r="A103" s="8" t="s">
        <v>52</v>
      </c>
      <c r="B103" s="13" t="s">
        <v>85</v>
      </c>
      <c r="C103" s="20"/>
      <c r="D103" s="14">
        <f t="shared" si="1"/>
        <v>0</v>
      </c>
    </row>
    <row r="104" spans="1:6" ht="12.75" customHeight="1">
      <c r="A104" s="79" t="s">
        <v>57</v>
      </c>
      <c r="B104" s="79"/>
      <c r="C104" s="79"/>
      <c r="D104" s="19">
        <f>SUM(D98:D103)</f>
        <v>21.16</v>
      </c>
      <c r="E104" s="25"/>
      <c r="F104" s="25"/>
    </row>
    <row r="107" spans="1:6">
      <c r="A107" s="81" t="s">
        <v>86</v>
      </c>
      <c r="B107" s="81"/>
      <c r="C107" s="81"/>
      <c r="D107" s="81"/>
    </row>
    <row r="108" spans="1:6">
      <c r="A108" s="16"/>
    </row>
    <row r="109" spans="1:6" ht="12.75" customHeight="1">
      <c r="A109" s="12" t="s">
        <v>87</v>
      </c>
      <c r="B109" s="83" t="s">
        <v>88</v>
      </c>
      <c r="C109" s="83"/>
      <c r="D109" s="12" t="s">
        <v>27</v>
      </c>
    </row>
    <row r="110" spans="1:6" ht="12.75" customHeight="1">
      <c r="A110" s="8" t="s">
        <v>2</v>
      </c>
      <c r="B110" s="80" t="s">
        <v>89</v>
      </c>
      <c r="C110" s="80"/>
      <c r="D110" s="14">
        <f>((D33+D77+D89)/220)*22*0</f>
        <v>0</v>
      </c>
    </row>
    <row r="111" spans="1:6" ht="12.75" customHeight="1">
      <c r="A111" s="79" t="s">
        <v>36</v>
      </c>
      <c r="B111" s="79"/>
      <c r="C111" s="79"/>
      <c r="D111" s="19">
        <f>SUM(D110)</f>
        <v>0</v>
      </c>
    </row>
    <row r="114" spans="1:4">
      <c r="A114" s="81" t="s">
        <v>90</v>
      </c>
      <c r="B114" s="81"/>
      <c r="C114" s="81"/>
      <c r="D114" s="81"/>
    </row>
    <row r="115" spans="1:4">
      <c r="A115" s="16"/>
    </row>
    <row r="116" spans="1:4" ht="12.75" customHeight="1">
      <c r="A116" s="12">
        <v>4</v>
      </c>
      <c r="B116" s="79" t="s">
        <v>91</v>
      </c>
      <c r="C116" s="79"/>
      <c r="D116" s="12" t="s">
        <v>27</v>
      </c>
    </row>
    <row r="117" spans="1:4" ht="12.75" customHeight="1">
      <c r="A117" s="8" t="s">
        <v>78</v>
      </c>
      <c r="B117" s="80" t="s">
        <v>79</v>
      </c>
      <c r="C117" s="80"/>
      <c r="D117" s="23">
        <f>D104</f>
        <v>21.16</v>
      </c>
    </row>
    <row r="118" spans="1:4" ht="12.75" customHeight="1">
      <c r="A118" s="8" t="s">
        <v>87</v>
      </c>
      <c r="B118" s="80" t="s">
        <v>88</v>
      </c>
      <c r="C118" s="80"/>
      <c r="D118" s="23">
        <f>D111</f>
        <v>0</v>
      </c>
    </row>
    <row r="119" spans="1:4" ht="12.75" customHeight="1">
      <c r="A119" s="79" t="s">
        <v>36</v>
      </c>
      <c r="B119" s="79"/>
      <c r="C119" s="79"/>
      <c r="D119" s="19">
        <f>SUM(D117:D118)</f>
        <v>21.16</v>
      </c>
    </row>
    <row r="122" spans="1:4">
      <c r="A122" s="73" t="s">
        <v>92</v>
      </c>
      <c r="B122" s="73"/>
      <c r="C122" s="73"/>
      <c r="D122" s="73"/>
    </row>
    <row r="124" spans="1:4" ht="12.75" customHeight="1">
      <c r="A124" s="12">
        <v>5</v>
      </c>
      <c r="B124" s="84" t="s">
        <v>93</v>
      </c>
      <c r="C124" s="84"/>
      <c r="D124" s="12" t="s">
        <v>27</v>
      </c>
    </row>
    <row r="125" spans="1:4">
      <c r="A125" s="8" t="s">
        <v>2</v>
      </c>
      <c r="B125" s="13" t="s">
        <v>94</v>
      </c>
      <c r="C125" s="13"/>
      <c r="D125" s="14"/>
    </row>
    <row r="126" spans="1:4">
      <c r="A126" s="8" t="s">
        <v>4</v>
      </c>
      <c r="B126" s="13" t="s">
        <v>95</v>
      </c>
      <c r="C126" s="13"/>
      <c r="D126" s="14"/>
    </row>
    <row r="127" spans="1:4">
      <c r="A127" s="8" t="s">
        <v>6</v>
      </c>
      <c r="B127" s="13" t="s">
        <v>96</v>
      </c>
      <c r="C127" s="13"/>
      <c r="D127" s="14"/>
    </row>
    <row r="128" spans="1:4">
      <c r="A128" s="8" t="s">
        <v>8</v>
      </c>
      <c r="B128" s="13" t="s">
        <v>35</v>
      </c>
      <c r="C128" s="13"/>
      <c r="D128" s="14"/>
    </row>
    <row r="129" spans="1:4" ht="12.75" customHeight="1">
      <c r="A129" s="79" t="s">
        <v>57</v>
      </c>
      <c r="B129" s="79"/>
      <c r="C129" s="79"/>
      <c r="D129" s="15">
        <f>SUM(D125:D128)</f>
        <v>0</v>
      </c>
    </row>
    <row r="132" spans="1:4">
      <c r="A132" s="73" t="s">
        <v>97</v>
      </c>
      <c r="B132" s="73"/>
      <c r="C132" s="73"/>
      <c r="D132" s="73"/>
    </row>
    <row r="134" spans="1:4">
      <c r="A134" s="12">
        <v>6</v>
      </c>
      <c r="B134" s="27" t="s">
        <v>98</v>
      </c>
      <c r="C134" s="12" t="s">
        <v>46</v>
      </c>
      <c r="D134" s="12" t="s">
        <v>27</v>
      </c>
    </row>
    <row r="135" spans="1:4">
      <c r="A135" s="8" t="s">
        <v>2</v>
      </c>
      <c r="B135" s="13" t="s">
        <v>99</v>
      </c>
      <c r="C135" s="20">
        <v>0.05</v>
      </c>
      <c r="D135" s="23">
        <f>D155*C135</f>
        <v>193.50507000000002</v>
      </c>
    </row>
    <row r="136" spans="1:4">
      <c r="A136" s="8" t="s">
        <v>4</v>
      </c>
      <c r="B136" s="13" t="s">
        <v>100</v>
      </c>
      <c r="C136" s="20">
        <v>0.06</v>
      </c>
      <c r="D136" s="14">
        <f>(D155+D135)*C136</f>
        <v>243.81638820000001</v>
      </c>
    </row>
    <row r="137" spans="1:4">
      <c r="A137" s="8" t="s">
        <v>6</v>
      </c>
      <c r="B137" s="13" t="s">
        <v>101</v>
      </c>
      <c r="C137" s="17">
        <f>SUM(C138:C143)</f>
        <v>8.6499999999999994E-2</v>
      </c>
      <c r="D137" s="14">
        <f>(D155+D135+D136)*C137/(1-C137)</f>
        <v>407.8731004206897</v>
      </c>
    </row>
    <row r="138" spans="1:4">
      <c r="A138" s="8"/>
      <c r="B138" s="13" t="s">
        <v>102</v>
      </c>
      <c r="C138" s="20"/>
      <c r="D138" s="23">
        <f t="shared" ref="D138:D143" si="2">$D$157*C138</f>
        <v>0</v>
      </c>
    </row>
    <row r="139" spans="1:4">
      <c r="A139" s="8"/>
      <c r="B139" s="13" t="s">
        <v>103</v>
      </c>
      <c r="C139" s="20">
        <v>6.4999999999999997E-3</v>
      </c>
      <c r="D139" s="23">
        <f t="shared" si="2"/>
        <v>30.649423731034481</v>
      </c>
    </row>
    <row r="140" spans="1:4">
      <c r="A140" s="8"/>
      <c r="B140" s="13" t="s">
        <v>104</v>
      </c>
      <c r="C140" s="20">
        <v>0.03</v>
      </c>
      <c r="D140" s="23">
        <f t="shared" si="2"/>
        <v>141.4588787586207</v>
      </c>
    </row>
    <row r="141" spans="1:4">
      <c r="A141" s="8"/>
      <c r="B141" s="13" t="s">
        <v>105</v>
      </c>
      <c r="C141" s="8"/>
      <c r="D141" s="23">
        <f t="shared" si="2"/>
        <v>0</v>
      </c>
    </row>
    <row r="142" spans="1:4">
      <c r="A142" s="8"/>
      <c r="B142" s="13" t="s">
        <v>106</v>
      </c>
      <c r="C142" s="20"/>
      <c r="D142" s="23">
        <f t="shared" si="2"/>
        <v>0</v>
      </c>
    </row>
    <row r="143" spans="1:4">
      <c r="A143" s="8"/>
      <c r="B143" s="13" t="s">
        <v>107</v>
      </c>
      <c r="C143" s="20">
        <v>0.05</v>
      </c>
      <c r="D143" s="23">
        <f t="shared" si="2"/>
        <v>235.76479793103451</v>
      </c>
    </row>
    <row r="144" spans="1:4" ht="13.5" customHeight="1">
      <c r="A144" s="85" t="s">
        <v>57</v>
      </c>
      <c r="B144" s="85"/>
      <c r="C144" s="28">
        <f>(1+C136)*(1+C135)/(1-C137)-1</f>
        <v>0.21839080459770144</v>
      </c>
      <c r="D144" s="19">
        <f>SUM(D135:D137)</f>
        <v>845.1945586206898</v>
      </c>
    </row>
    <row r="147" spans="1:4">
      <c r="A147" s="73" t="s">
        <v>108</v>
      </c>
      <c r="B147" s="73"/>
      <c r="C147" s="73"/>
      <c r="D147" s="73"/>
    </row>
    <row r="149" spans="1:4" ht="12.75" customHeight="1">
      <c r="A149" s="12"/>
      <c r="B149" s="79" t="s">
        <v>109</v>
      </c>
      <c r="C149" s="79"/>
      <c r="D149" s="12" t="s">
        <v>27</v>
      </c>
    </row>
    <row r="150" spans="1:4" ht="12.75" customHeight="1">
      <c r="A150" s="12" t="s">
        <v>2</v>
      </c>
      <c r="B150" s="80" t="s">
        <v>25</v>
      </c>
      <c r="C150" s="80"/>
      <c r="D150" s="29">
        <f>D33</f>
        <v>1963.81</v>
      </c>
    </row>
    <row r="151" spans="1:4" ht="12.75" customHeight="1">
      <c r="A151" s="12" t="s">
        <v>4</v>
      </c>
      <c r="B151" s="80" t="s">
        <v>37</v>
      </c>
      <c r="C151" s="80"/>
      <c r="D151" s="29">
        <f>D77</f>
        <v>1885.1314000000002</v>
      </c>
    </row>
    <row r="152" spans="1:4" ht="12.75" customHeight="1">
      <c r="A152" s="12" t="s">
        <v>6</v>
      </c>
      <c r="B152" s="80" t="s">
        <v>68</v>
      </c>
      <c r="C152" s="80"/>
      <c r="D152" s="29">
        <f>D89</f>
        <v>0</v>
      </c>
    </row>
    <row r="153" spans="1:4" ht="12.75" customHeight="1">
      <c r="A153" s="12" t="s">
        <v>8</v>
      </c>
      <c r="B153" s="80" t="s">
        <v>76</v>
      </c>
      <c r="C153" s="80"/>
      <c r="D153" s="29">
        <f>D119</f>
        <v>21.16</v>
      </c>
    </row>
    <row r="154" spans="1:4" ht="12.75" customHeight="1">
      <c r="A154" s="12" t="s">
        <v>32</v>
      </c>
      <c r="B154" s="80" t="s">
        <v>92</v>
      </c>
      <c r="C154" s="80"/>
      <c r="D154" s="29">
        <f>D129</f>
        <v>0</v>
      </c>
    </row>
    <row r="155" spans="1:4" ht="12.75" customHeight="1">
      <c r="A155" s="79" t="s">
        <v>110</v>
      </c>
      <c r="B155" s="79"/>
      <c r="C155" s="79"/>
      <c r="D155" s="30">
        <f>SUM(D150:D154)</f>
        <v>3870.1014</v>
      </c>
    </row>
    <row r="156" spans="1:4" ht="12.75" customHeight="1">
      <c r="A156" s="12" t="s">
        <v>52</v>
      </c>
      <c r="B156" s="80" t="s">
        <v>111</v>
      </c>
      <c r="C156" s="80"/>
      <c r="D156" s="31">
        <f>D144</f>
        <v>845.1945586206898</v>
      </c>
    </row>
    <row r="157" spans="1:4" ht="12.75" customHeight="1">
      <c r="A157" s="79" t="s">
        <v>112</v>
      </c>
      <c r="B157" s="79"/>
      <c r="C157" s="79"/>
      <c r="D157" s="30">
        <f>SUM(D155:D156)</f>
        <v>4715.2959586206898</v>
      </c>
    </row>
  </sheetData>
  <mergeCells count="72">
    <mergeCell ref="B156:C156"/>
    <mergeCell ref="A157:C157"/>
    <mergeCell ref="B151:C151"/>
    <mergeCell ref="B152:C152"/>
    <mergeCell ref="B153:C153"/>
    <mergeCell ref="B154:C154"/>
    <mergeCell ref="A155:C155"/>
    <mergeCell ref="A132:D132"/>
    <mergeCell ref="A144:B144"/>
    <mergeCell ref="A147:D147"/>
    <mergeCell ref="B149:C149"/>
    <mergeCell ref="B150:C150"/>
    <mergeCell ref="B118:C118"/>
    <mergeCell ref="A119:C119"/>
    <mergeCell ref="A122:D122"/>
    <mergeCell ref="B124:C124"/>
    <mergeCell ref="A129:C129"/>
    <mergeCell ref="B110:C110"/>
    <mergeCell ref="A111:C111"/>
    <mergeCell ref="A114:D114"/>
    <mergeCell ref="B116:C116"/>
    <mergeCell ref="B117:C117"/>
    <mergeCell ref="A95:D95"/>
    <mergeCell ref="B97:C97"/>
    <mergeCell ref="A104:C104"/>
    <mergeCell ref="A107:D107"/>
    <mergeCell ref="B109:C109"/>
    <mergeCell ref="A77:C77"/>
    <mergeCell ref="A80:D80"/>
    <mergeCell ref="B82:C82"/>
    <mergeCell ref="A89:C89"/>
    <mergeCell ref="A92:D92"/>
    <mergeCell ref="A71:D71"/>
    <mergeCell ref="B73:C73"/>
    <mergeCell ref="B74:C74"/>
    <mergeCell ref="B75:C75"/>
    <mergeCell ref="B76:C76"/>
    <mergeCell ref="B64:C64"/>
    <mergeCell ref="B65:C65"/>
    <mergeCell ref="B66:C66"/>
    <mergeCell ref="B67:C67"/>
    <mergeCell ref="A68:C68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1"/>
  <sheetViews>
    <sheetView view="pageBreakPreview" zoomScaleNormal="100" workbookViewId="0">
      <selection activeCell="D5" sqref="D5"/>
    </sheetView>
  </sheetViews>
  <sheetFormatPr defaultColWidth="9.140625" defaultRowHeight="15"/>
  <cols>
    <col min="1" max="1" width="9.28515625" style="40" customWidth="1"/>
    <col min="2" max="2" width="44.42578125" style="40" customWidth="1"/>
    <col min="3" max="6" width="16" style="40" customWidth="1"/>
    <col min="7" max="14" width="9.140625" style="41"/>
    <col min="15" max="1024" width="9.140625" style="40"/>
  </cols>
  <sheetData>
    <row r="1" spans="1:7" s="41" customFormat="1" ht="15.75" customHeight="1">
      <c r="A1" s="95" t="s">
        <v>199</v>
      </c>
      <c r="B1" s="95"/>
      <c r="C1" s="95"/>
      <c r="D1" s="95"/>
      <c r="E1" s="95"/>
      <c r="F1" s="95"/>
    </row>
    <row r="2" spans="1:7" s="41" customFormat="1" ht="25.5">
      <c r="A2" s="42" t="s">
        <v>166</v>
      </c>
      <c r="B2" s="42" t="s">
        <v>167</v>
      </c>
      <c r="C2" s="42" t="s">
        <v>168</v>
      </c>
      <c r="D2" s="42" t="s">
        <v>169</v>
      </c>
      <c r="E2" s="42" t="s">
        <v>170</v>
      </c>
      <c r="F2" s="42" t="s">
        <v>171</v>
      </c>
    </row>
    <row r="3" spans="1:7" s="41" customFormat="1" ht="12.75">
      <c r="A3" s="43">
        <v>1</v>
      </c>
      <c r="B3" s="44" t="s">
        <v>172</v>
      </c>
      <c r="C3" s="43" t="s">
        <v>173</v>
      </c>
      <c r="D3" s="43">
        <v>1480</v>
      </c>
      <c r="E3" s="45">
        <v>4.99</v>
      </c>
      <c r="F3" s="45">
        <f t="shared" ref="F3:F8" si="0">(ROUND(E3,2)*D3)</f>
        <v>7385.2000000000007</v>
      </c>
      <c r="G3" s="32"/>
    </row>
    <row r="4" spans="1:7" s="41" customFormat="1" ht="12.75">
      <c r="A4" s="43">
        <v>2</v>
      </c>
      <c r="B4" s="44" t="s">
        <v>174</v>
      </c>
      <c r="C4" s="43" t="s">
        <v>173</v>
      </c>
      <c r="D4" s="43">
        <v>1480</v>
      </c>
      <c r="E4" s="45">
        <v>6.92</v>
      </c>
      <c r="F4" s="45">
        <f t="shared" si="0"/>
        <v>10241.6</v>
      </c>
    </row>
    <row r="5" spans="1:7" s="41" customFormat="1" ht="12.75">
      <c r="A5" s="43">
        <v>3</v>
      </c>
      <c r="B5" s="44" t="s">
        <v>175</v>
      </c>
      <c r="C5" s="43" t="s">
        <v>173</v>
      </c>
      <c r="D5" s="43">
        <v>1480</v>
      </c>
      <c r="E5" s="45">
        <v>4.54</v>
      </c>
      <c r="F5" s="45">
        <f t="shared" si="0"/>
        <v>6719.2</v>
      </c>
    </row>
    <row r="6" spans="1:7" s="41" customFormat="1" ht="12.75">
      <c r="A6" s="43">
        <v>4</v>
      </c>
      <c r="B6" s="44" t="s">
        <v>176</v>
      </c>
      <c r="C6" s="43" t="s">
        <v>173</v>
      </c>
      <c r="D6" s="43">
        <v>1480</v>
      </c>
      <c r="E6" s="45">
        <v>40.93</v>
      </c>
      <c r="F6" s="45">
        <f t="shared" si="0"/>
        <v>60576.4</v>
      </c>
    </row>
    <row r="7" spans="1:7" s="41" customFormat="1" ht="12.75">
      <c r="A7" s="43">
        <v>5</v>
      </c>
      <c r="B7" s="44" t="s">
        <v>177</v>
      </c>
      <c r="C7" s="43" t="s">
        <v>173</v>
      </c>
      <c r="D7" s="43">
        <v>1480</v>
      </c>
      <c r="E7" s="45">
        <v>4.6500000000000004</v>
      </c>
      <c r="F7" s="45">
        <f t="shared" si="0"/>
        <v>6882.0000000000009</v>
      </c>
    </row>
    <row r="8" spans="1:7" s="41" customFormat="1" ht="12.75">
      <c r="A8" s="43">
        <v>6</v>
      </c>
      <c r="B8" s="44" t="s">
        <v>178</v>
      </c>
      <c r="C8" s="43" t="s">
        <v>173</v>
      </c>
      <c r="D8" s="43">
        <v>1480</v>
      </c>
      <c r="E8" s="45">
        <v>2.68</v>
      </c>
      <c r="F8" s="45">
        <f t="shared" si="0"/>
        <v>3966.4</v>
      </c>
    </row>
    <row r="9" spans="1:7" s="41" customFormat="1" ht="15.75" customHeight="1">
      <c r="A9" s="46"/>
      <c r="B9" s="46"/>
      <c r="C9" s="96" t="s">
        <v>119</v>
      </c>
      <c r="D9" s="96"/>
      <c r="E9" s="96"/>
      <c r="F9" s="47">
        <f>SUM(F3:F8)</f>
        <v>95770.8</v>
      </c>
    </row>
    <row r="10" spans="1:7" ht="12.75" customHeight="1">
      <c r="C10" s="97" t="s">
        <v>207</v>
      </c>
      <c r="D10" s="97"/>
      <c r="E10" s="48">
        <f>aaop!C144</f>
        <v>0.21839080459770144</v>
      </c>
      <c r="F10" s="49">
        <f>TRUNC(F9*E10,2)</f>
        <v>20915.46</v>
      </c>
    </row>
    <row r="11" spans="1:7" ht="15.75" customHeight="1">
      <c r="C11" s="94" t="s">
        <v>179</v>
      </c>
      <c r="D11" s="94"/>
      <c r="E11" s="94"/>
      <c r="F11" s="50">
        <f>SUM(F9:F10)</f>
        <v>116686.26000000001</v>
      </c>
    </row>
  </sheetData>
  <mergeCells count="4">
    <mergeCell ref="C11:E11"/>
    <mergeCell ref="A1:F1"/>
    <mergeCell ref="C9:E9"/>
    <mergeCell ref="C10:D10"/>
  </mergeCells>
  <pageMargins left="0.51180555555555496" right="0.51180555555555496" top="0.78749999999999998" bottom="0.78749999999999998" header="0.51180555555555496" footer="0.51180555555555496"/>
  <pageSetup paperSize="9" scale="78" firstPageNumber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"/>
  <sheetViews>
    <sheetView view="pageBreakPreview" zoomScaleNormal="100" workbookViewId="0">
      <selection activeCell="C5" sqref="C5:E5"/>
    </sheetView>
  </sheetViews>
  <sheetFormatPr defaultColWidth="9.140625" defaultRowHeight="15"/>
  <cols>
    <col min="1" max="1" width="9.28515625" style="40" customWidth="1"/>
    <col min="2" max="2" width="44.42578125" style="40" customWidth="1"/>
    <col min="3" max="6" width="16" style="40" customWidth="1"/>
    <col min="7" max="14" width="9.140625" style="41"/>
    <col min="15" max="1024" width="9.140625" style="40"/>
  </cols>
  <sheetData>
    <row r="1" spans="1:1024" s="41" customFormat="1" ht="15.75" customHeight="1">
      <c r="A1" s="95" t="s">
        <v>216</v>
      </c>
      <c r="B1" s="95"/>
      <c r="C1" s="95"/>
      <c r="D1" s="95"/>
      <c r="E1" s="95"/>
      <c r="F1" s="95"/>
    </row>
    <row r="2" spans="1:1024" s="41" customFormat="1" ht="12.75">
      <c r="A2" s="42" t="s">
        <v>166</v>
      </c>
      <c r="B2" s="42" t="s">
        <v>202</v>
      </c>
      <c r="C2" s="42" t="s">
        <v>12</v>
      </c>
      <c r="D2" s="42" t="s">
        <v>169</v>
      </c>
      <c r="E2" s="42" t="s">
        <v>170</v>
      </c>
      <c r="F2" s="42" t="s">
        <v>171</v>
      </c>
    </row>
    <row r="3" spans="1:1024" s="41" customFormat="1" ht="12.75">
      <c r="A3" s="43">
        <v>1</v>
      </c>
      <c r="B3" s="44" t="s">
        <v>209</v>
      </c>
      <c r="C3" s="43" t="s">
        <v>203</v>
      </c>
      <c r="D3" s="43">
        <v>144</v>
      </c>
      <c r="E3" s="45">
        <v>564.38</v>
      </c>
      <c r="F3" s="45">
        <f t="shared" ref="F3" si="0">(ROUND(E3,2)*D3)</f>
        <v>81270.720000000001</v>
      </c>
    </row>
    <row r="4" spans="1:1024" s="41" customFormat="1" ht="12.75">
      <c r="A4" s="43">
        <v>2</v>
      </c>
      <c r="B4" s="44" t="s">
        <v>201</v>
      </c>
      <c r="C4" s="43" t="s">
        <v>203</v>
      </c>
      <c r="D4" s="43">
        <v>10</v>
      </c>
      <c r="E4" s="45">
        <v>1198.94</v>
      </c>
      <c r="F4" s="45">
        <f t="shared" ref="F4" si="1">(ROUND(E4,2)*D4)</f>
        <v>11989.400000000001</v>
      </c>
      <c r="G4" s="32"/>
    </row>
    <row r="5" spans="1:1024" s="41" customFormat="1" ht="15.75" customHeight="1">
      <c r="A5" s="46"/>
      <c r="B5" s="46"/>
      <c r="C5" s="96" t="s">
        <v>119</v>
      </c>
      <c r="D5" s="96"/>
      <c r="E5" s="96"/>
      <c r="F5" s="47">
        <f>SUM(F3:F4)</f>
        <v>93260.12</v>
      </c>
    </row>
    <row r="6" spans="1:1024" s="41" customFormat="1" ht="12.75">
      <c r="A6" s="40"/>
      <c r="B6" s="40"/>
      <c r="C6" s="97" t="s">
        <v>207</v>
      </c>
      <c r="D6" s="97"/>
      <c r="E6" s="48">
        <f>aaop!C144</f>
        <v>0.21839080459770144</v>
      </c>
      <c r="F6" s="49">
        <f>TRUNC(F5*E6,2)</f>
        <v>20367.150000000001</v>
      </c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  <c r="IW6" s="40"/>
      <c r="IX6" s="40"/>
      <c r="IY6" s="40"/>
      <c r="IZ6" s="40"/>
      <c r="JA6" s="40"/>
      <c r="JB6" s="40"/>
      <c r="JC6" s="40"/>
      <c r="JD6" s="40"/>
      <c r="JE6" s="40"/>
      <c r="JF6" s="40"/>
      <c r="JG6" s="40"/>
      <c r="JH6" s="40"/>
      <c r="JI6" s="40"/>
      <c r="JJ6" s="40"/>
      <c r="JK6" s="40"/>
      <c r="JL6" s="40"/>
      <c r="JM6" s="40"/>
      <c r="JN6" s="40"/>
      <c r="JO6" s="40"/>
      <c r="JP6" s="40"/>
      <c r="JQ6" s="40"/>
      <c r="JR6" s="40"/>
      <c r="JS6" s="40"/>
      <c r="JT6" s="40"/>
      <c r="JU6" s="40"/>
      <c r="JV6" s="40"/>
      <c r="JW6" s="40"/>
      <c r="JX6" s="40"/>
      <c r="JY6" s="40"/>
      <c r="JZ6" s="40"/>
      <c r="KA6" s="40"/>
      <c r="KB6" s="40"/>
      <c r="KC6" s="40"/>
      <c r="KD6" s="40"/>
      <c r="KE6" s="40"/>
      <c r="KF6" s="40"/>
      <c r="KG6" s="40"/>
      <c r="KH6" s="40"/>
      <c r="KI6" s="40"/>
      <c r="KJ6" s="40"/>
      <c r="KK6" s="40"/>
      <c r="KL6" s="40"/>
      <c r="KM6" s="40"/>
      <c r="KN6" s="40"/>
      <c r="KO6" s="40"/>
      <c r="KP6" s="40"/>
      <c r="KQ6" s="40"/>
      <c r="KR6" s="40"/>
      <c r="KS6" s="40"/>
      <c r="KT6" s="40"/>
      <c r="KU6" s="40"/>
      <c r="KV6" s="40"/>
      <c r="KW6" s="40"/>
      <c r="KX6" s="40"/>
      <c r="KY6" s="40"/>
      <c r="KZ6" s="40"/>
      <c r="LA6" s="40"/>
      <c r="LB6" s="40"/>
      <c r="LC6" s="40"/>
      <c r="LD6" s="40"/>
      <c r="LE6" s="40"/>
      <c r="LF6" s="40"/>
      <c r="LG6" s="40"/>
      <c r="LH6" s="40"/>
      <c r="LI6" s="40"/>
      <c r="LJ6" s="40"/>
      <c r="LK6" s="40"/>
      <c r="LL6" s="40"/>
      <c r="LM6" s="40"/>
      <c r="LN6" s="40"/>
      <c r="LO6" s="40"/>
      <c r="LP6" s="40"/>
      <c r="LQ6" s="40"/>
      <c r="LR6" s="40"/>
      <c r="LS6" s="40"/>
      <c r="LT6" s="40"/>
      <c r="LU6" s="40"/>
      <c r="LV6" s="40"/>
      <c r="LW6" s="40"/>
      <c r="LX6" s="40"/>
      <c r="LY6" s="40"/>
      <c r="LZ6" s="40"/>
      <c r="MA6" s="40"/>
      <c r="MB6" s="40"/>
      <c r="MC6" s="40"/>
      <c r="MD6" s="40"/>
      <c r="ME6" s="40"/>
      <c r="MF6" s="40"/>
      <c r="MG6" s="40"/>
      <c r="MH6" s="40"/>
      <c r="MI6" s="40"/>
      <c r="MJ6" s="40"/>
      <c r="MK6" s="40"/>
      <c r="ML6" s="40"/>
      <c r="MM6" s="40"/>
      <c r="MN6" s="40"/>
      <c r="MO6" s="40"/>
      <c r="MP6" s="40"/>
      <c r="MQ6" s="40"/>
      <c r="MR6" s="40"/>
      <c r="MS6" s="40"/>
      <c r="MT6" s="40"/>
      <c r="MU6" s="40"/>
      <c r="MV6" s="40"/>
      <c r="MW6" s="40"/>
      <c r="MX6" s="40"/>
      <c r="MY6" s="40"/>
      <c r="MZ6" s="40"/>
      <c r="NA6" s="40"/>
      <c r="NB6" s="40"/>
      <c r="NC6" s="40"/>
      <c r="ND6" s="40"/>
      <c r="NE6" s="40"/>
      <c r="NF6" s="40"/>
      <c r="NG6" s="40"/>
      <c r="NH6" s="40"/>
      <c r="NI6" s="40"/>
      <c r="NJ6" s="40"/>
      <c r="NK6" s="40"/>
      <c r="NL6" s="40"/>
      <c r="NM6" s="40"/>
      <c r="NN6" s="40"/>
      <c r="NO6" s="40"/>
      <c r="NP6" s="40"/>
      <c r="NQ6" s="40"/>
      <c r="NR6" s="40"/>
      <c r="NS6" s="40"/>
      <c r="NT6" s="40"/>
      <c r="NU6" s="40"/>
      <c r="NV6" s="40"/>
      <c r="NW6" s="40"/>
      <c r="NX6" s="40"/>
      <c r="NY6" s="40"/>
      <c r="NZ6" s="40"/>
      <c r="OA6" s="40"/>
      <c r="OB6" s="40"/>
      <c r="OC6" s="40"/>
      <c r="OD6" s="40"/>
      <c r="OE6" s="40"/>
      <c r="OF6" s="40"/>
      <c r="OG6" s="40"/>
      <c r="OH6" s="40"/>
      <c r="OI6" s="40"/>
      <c r="OJ6" s="40"/>
      <c r="OK6" s="40"/>
      <c r="OL6" s="40"/>
      <c r="OM6" s="40"/>
      <c r="ON6" s="40"/>
      <c r="OO6" s="40"/>
      <c r="OP6" s="40"/>
      <c r="OQ6" s="40"/>
      <c r="OR6" s="40"/>
      <c r="OS6" s="40"/>
      <c r="OT6" s="40"/>
      <c r="OU6" s="40"/>
      <c r="OV6" s="40"/>
      <c r="OW6" s="40"/>
      <c r="OX6" s="40"/>
      <c r="OY6" s="40"/>
      <c r="OZ6" s="40"/>
      <c r="PA6" s="40"/>
      <c r="PB6" s="40"/>
      <c r="PC6" s="40"/>
      <c r="PD6" s="40"/>
      <c r="PE6" s="40"/>
      <c r="PF6" s="40"/>
      <c r="PG6" s="40"/>
      <c r="PH6" s="40"/>
      <c r="PI6" s="40"/>
      <c r="PJ6" s="40"/>
      <c r="PK6" s="40"/>
      <c r="PL6" s="40"/>
      <c r="PM6" s="40"/>
      <c r="PN6" s="40"/>
      <c r="PO6" s="40"/>
      <c r="PP6" s="40"/>
      <c r="PQ6" s="40"/>
      <c r="PR6" s="40"/>
      <c r="PS6" s="40"/>
      <c r="PT6" s="40"/>
      <c r="PU6" s="40"/>
      <c r="PV6" s="40"/>
      <c r="PW6" s="40"/>
      <c r="PX6" s="40"/>
      <c r="PY6" s="40"/>
      <c r="PZ6" s="40"/>
      <c r="QA6" s="40"/>
      <c r="QB6" s="40"/>
      <c r="QC6" s="40"/>
      <c r="QD6" s="40"/>
      <c r="QE6" s="40"/>
      <c r="QF6" s="40"/>
      <c r="QG6" s="40"/>
      <c r="QH6" s="40"/>
      <c r="QI6" s="40"/>
      <c r="QJ6" s="40"/>
      <c r="QK6" s="40"/>
      <c r="QL6" s="40"/>
      <c r="QM6" s="40"/>
      <c r="QN6" s="40"/>
      <c r="QO6" s="40"/>
      <c r="QP6" s="40"/>
      <c r="QQ6" s="40"/>
      <c r="QR6" s="40"/>
      <c r="QS6" s="40"/>
      <c r="QT6" s="40"/>
      <c r="QU6" s="40"/>
      <c r="QV6" s="40"/>
      <c r="QW6" s="40"/>
      <c r="QX6" s="40"/>
      <c r="QY6" s="40"/>
      <c r="QZ6" s="40"/>
      <c r="RA6" s="40"/>
      <c r="RB6" s="40"/>
      <c r="RC6" s="40"/>
      <c r="RD6" s="40"/>
      <c r="RE6" s="40"/>
      <c r="RF6" s="40"/>
      <c r="RG6" s="40"/>
      <c r="RH6" s="40"/>
      <c r="RI6" s="40"/>
      <c r="RJ6" s="40"/>
      <c r="RK6" s="40"/>
      <c r="RL6" s="40"/>
      <c r="RM6" s="40"/>
      <c r="RN6" s="40"/>
      <c r="RO6" s="40"/>
      <c r="RP6" s="40"/>
      <c r="RQ6" s="40"/>
      <c r="RR6" s="40"/>
      <c r="RS6" s="40"/>
      <c r="RT6" s="40"/>
      <c r="RU6" s="40"/>
      <c r="RV6" s="40"/>
      <c r="RW6" s="40"/>
      <c r="RX6" s="40"/>
      <c r="RY6" s="40"/>
      <c r="RZ6" s="40"/>
      <c r="SA6" s="40"/>
      <c r="SB6" s="40"/>
      <c r="SC6" s="40"/>
      <c r="SD6" s="40"/>
      <c r="SE6" s="40"/>
      <c r="SF6" s="40"/>
      <c r="SG6" s="40"/>
      <c r="SH6" s="40"/>
      <c r="SI6" s="40"/>
      <c r="SJ6" s="40"/>
      <c r="SK6" s="40"/>
      <c r="SL6" s="40"/>
      <c r="SM6" s="40"/>
      <c r="SN6" s="40"/>
      <c r="SO6" s="40"/>
      <c r="SP6" s="40"/>
      <c r="SQ6" s="40"/>
      <c r="SR6" s="40"/>
      <c r="SS6" s="40"/>
      <c r="ST6" s="40"/>
      <c r="SU6" s="40"/>
      <c r="SV6" s="40"/>
      <c r="SW6" s="40"/>
      <c r="SX6" s="40"/>
      <c r="SY6" s="40"/>
      <c r="SZ6" s="40"/>
      <c r="TA6" s="40"/>
      <c r="TB6" s="40"/>
      <c r="TC6" s="40"/>
      <c r="TD6" s="40"/>
      <c r="TE6" s="40"/>
      <c r="TF6" s="40"/>
      <c r="TG6" s="40"/>
      <c r="TH6" s="40"/>
      <c r="TI6" s="40"/>
      <c r="TJ6" s="40"/>
      <c r="TK6" s="40"/>
      <c r="TL6" s="40"/>
      <c r="TM6" s="40"/>
      <c r="TN6" s="40"/>
      <c r="TO6" s="40"/>
      <c r="TP6" s="40"/>
      <c r="TQ6" s="40"/>
      <c r="TR6" s="40"/>
      <c r="TS6" s="40"/>
      <c r="TT6" s="40"/>
      <c r="TU6" s="40"/>
      <c r="TV6" s="40"/>
      <c r="TW6" s="40"/>
      <c r="TX6" s="40"/>
      <c r="TY6" s="40"/>
      <c r="TZ6" s="40"/>
      <c r="UA6" s="40"/>
      <c r="UB6" s="40"/>
      <c r="UC6" s="40"/>
      <c r="UD6" s="40"/>
      <c r="UE6" s="40"/>
      <c r="UF6" s="40"/>
      <c r="UG6" s="40"/>
      <c r="UH6" s="40"/>
      <c r="UI6" s="40"/>
      <c r="UJ6" s="40"/>
      <c r="UK6" s="40"/>
      <c r="UL6" s="40"/>
      <c r="UM6" s="40"/>
      <c r="UN6" s="40"/>
      <c r="UO6" s="40"/>
      <c r="UP6" s="40"/>
      <c r="UQ6" s="40"/>
      <c r="UR6" s="40"/>
      <c r="US6" s="40"/>
      <c r="UT6" s="40"/>
      <c r="UU6" s="40"/>
      <c r="UV6" s="40"/>
      <c r="UW6" s="40"/>
      <c r="UX6" s="40"/>
      <c r="UY6" s="40"/>
      <c r="UZ6" s="40"/>
      <c r="VA6" s="40"/>
      <c r="VB6" s="40"/>
      <c r="VC6" s="40"/>
      <c r="VD6" s="40"/>
      <c r="VE6" s="40"/>
      <c r="VF6" s="40"/>
      <c r="VG6" s="40"/>
      <c r="VH6" s="40"/>
      <c r="VI6" s="40"/>
      <c r="VJ6" s="40"/>
      <c r="VK6" s="40"/>
      <c r="VL6" s="40"/>
      <c r="VM6" s="40"/>
      <c r="VN6" s="40"/>
      <c r="VO6" s="40"/>
      <c r="VP6" s="40"/>
      <c r="VQ6" s="40"/>
      <c r="VR6" s="40"/>
      <c r="VS6" s="40"/>
      <c r="VT6" s="40"/>
      <c r="VU6" s="40"/>
      <c r="VV6" s="40"/>
      <c r="VW6" s="40"/>
      <c r="VX6" s="40"/>
      <c r="VY6" s="40"/>
      <c r="VZ6" s="40"/>
      <c r="WA6" s="40"/>
      <c r="WB6" s="40"/>
      <c r="WC6" s="40"/>
      <c r="WD6" s="40"/>
      <c r="WE6" s="40"/>
      <c r="WF6" s="40"/>
      <c r="WG6" s="40"/>
      <c r="WH6" s="40"/>
      <c r="WI6" s="40"/>
      <c r="WJ6" s="40"/>
      <c r="WK6" s="40"/>
      <c r="WL6" s="40"/>
      <c r="WM6" s="40"/>
      <c r="WN6" s="40"/>
      <c r="WO6" s="40"/>
      <c r="WP6" s="40"/>
      <c r="WQ6" s="40"/>
      <c r="WR6" s="40"/>
      <c r="WS6" s="40"/>
      <c r="WT6" s="40"/>
      <c r="WU6" s="40"/>
      <c r="WV6" s="40"/>
      <c r="WW6" s="40"/>
      <c r="WX6" s="40"/>
      <c r="WY6" s="40"/>
      <c r="WZ6" s="40"/>
      <c r="XA6" s="40"/>
      <c r="XB6" s="40"/>
      <c r="XC6" s="40"/>
      <c r="XD6" s="40"/>
      <c r="XE6" s="40"/>
      <c r="XF6" s="40"/>
      <c r="XG6" s="40"/>
      <c r="XH6" s="40"/>
      <c r="XI6" s="40"/>
      <c r="XJ6" s="40"/>
      <c r="XK6" s="40"/>
      <c r="XL6" s="40"/>
      <c r="XM6" s="40"/>
      <c r="XN6" s="40"/>
      <c r="XO6" s="40"/>
      <c r="XP6" s="40"/>
      <c r="XQ6" s="40"/>
      <c r="XR6" s="40"/>
      <c r="XS6" s="40"/>
      <c r="XT6" s="40"/>
      <c r="XU6" s="40"/>
      <c r="XV6" s="40"/>
      <c r="XW6" s="40"/>
      <c r="XX6" s="40"/>
      <c r="XY6" s="40"/>
      <c r="XZ6" s="40"/>
      <c r="YA6" s="40"/>
      <c r="YB6" s="40"/>
      <c r="YC6" s="40"/>
      <c r="YD6" s="40"/>
      <c r="YE6" s="40"/>
      <c r="YF6" s="40"/>
      <c r="YG6" s="40"/>
      <c r="YH6" s="40"/>
      <c r="YI6" s="40"/>
      <c r="YJ6" s="40"/>
      <c r="YK6" s="40"/>
      <c r="YL6" s="40"/>
      <c r="YM6" s="40"/>
      <c r="YN6" s="40"/>
      <c r="YO6" s="40"/>
      <c r="YP6" s="40"/>
      <c r="YQ6" s="40"/>
      <c r="YR6" s="40"/>
      <c r="YS6" s="40"/>
      <c r="YT6" s="40"/>
      <c r="YU6" s="40"/>
      <c r="YV6" s="40"/>
      <c r="YW6" s="40"/>
      <c r="YX6" s="40"/>
      <c r="YY6" s="40"/>
      <c r="YZ6" s="40"/>
      <c r="ZA6" s="40"/>
      <c r="ZB6" s="40"/>
      <c r="ZC6" s="40"/>
      <c r="ZD6" s="40"/>
      <c r="ZE6" s="40"/>
      <c r="ZF6" s="40"/>
      <c r="ZG6" s="40"/>
      <c r="ZH6" s="40"/>
      <c r="ZI6" s="40"/>
      <c r="ZJ6" s="40"/>
      <c r="ZK6" s="40"/>
      <c r="ZL6" s="40"/>
      <c r="ZM6" s="40"/>
      <c r="ZN6" s="40"/>
      <c r="ZO6" s="40"/>
      <c r="ZP6" s="40"/>
      <c r="ZQ6" s="40"/>
      <c r="ZR6" s="40"/>
      <c r="ZS6" s="40"/>
      <c r="ZT6" s="40"/>
      <c r="ZU6" s="40"/>
      <c r="ZV6" s="40"/>
      <c r="ZW6" s="40"/>
      <c r="ZX6" s="40"/>
      <c r="ZY6" s="40"/>
      <c r="ZZ6" s="40"/>
      <c r="AAA6" s="40"/>
      <c r="AAB6" s="40"/>
      <c r="AAC6" s="40"/>
      <c r="AAD6" s="40"/>
      <c r="AAE6" s="40"/>
      <c r="AAF6" s="40"/>
      <c r="AAG6" s="40"/>
      <c r="AAH6" s="40"/>
      <c r="AAI6" s="40"/>
      <c r="AAJ6" s="40"/>
      <c r="AAK6" s="40"/>
      <c r="AAL6" s="40"/>
      <c r="AAM6" s="40"/>
      <c r="AAN6" s="40"/>
      <c r="AAO6" s="40"/>
      <c r="AAP6" s="40"/>
      <c r="AAQ6" s="40"/>
      <c r="AAR6" s="40"/>
      <c r="AAS6" s="40"/>
      <c r="AAT6" s="40"/>
      <c r="AAU6" s="40"/>
      <c r="AAV6" s="40"/>
      <c r="AAW6" s="40"/>
      <c r="AAX6" s="40"/>
      <c r="AAY6" s="40"/>
      <c r="AAZ6" s="40"/>
      <c r="ABA6" s="40"/>
      <c r="ABB6" s="40"/>
      <c r="ABC6" s="40"/>
      <c r="ABD6" s="40"/>
      <c r="ABE6" s="40"/>
      <c r="ABF6" s="40"/>
      <c r="ABG6" s="40"/>
      <c r="ABH6" s="40"/>
      <c r="ABI6" s="40"/>
      <c r="ABJ6" s="40"/>
      <c r="ABK6" s="40"/>
      <c r="ABL6" s="40"/>
      <c r="ABM6" s="40"/>
      <c r="ABN6" s="40"/>
      <c r="ABO6" s="40"/>
      <c r="ABP6" s="40"/>
      <c r="ABQ6" s="40"/>
      <c r="ABR6" s="40"/>
      <c r="ABS6" s="40"/>
      <c r="ABT6" s="40"/>
      <c r="ABU6" s="40"/>
      <c r="ABV6" s="40"/>
      <c r="ABW6" s="40"/>
      <c r="ABX6" s="40"/>
      <c r="ABY6" s="40"/>
      <c r="ABZ6" s="40"/>
      <c r="ACA6" s="40"/>
      <c r="ACB6" s="40"/>
      <c r="ACC6" s="40"/>
      <c r="ACD6" s="40"/>
      <c r="ACE6" s="40"/>
      <c r="ACF6" s="40"/>
      <c r="ACG6" s="40"/>
      <c r="ACH6" s="40"/>
      <c r="ACI6" s="40"/>
      <c r="ACJ6" s="40"/>
      <c r="ACK6" s="40"/>
      <c r="ACL6" s="40"/>
      <c r="ACM6" s="40"/>
      <c r="ACN6" s="40"/>
      <c r="ACO6" s="40"/>
      <c r="ACP6" s="40"/>
      <c r="ACQ6" s="40"/>
      <c r="ACR6" s="40"/>
      <c r="ACS6" s="40"/>
      <c r="ACT6" s="40"/>
      <c r="ACU6" s="40"/>
      <c r="ACV6" s="40"/>
      <c r="ACW6" s="40"/>
      <c r="ACX6" s="40"/>
      <c r="ACY6" s="40"/>
      <c r="ACZ6" s="40"/>
      <c r="ADA6" s="40"/>
      <c r="ADB6" s="40"/>
      <c r="ADC6" s="40"/>
      <c r="ADD6" s="40"/>
      <c r="ADE6" s="40"/>
      <c r="ADF6" s="40"/>
      <c r="ADG6" s="40"/>
      <c r="ADH6" s="40"/>
      <c r="ADI6" s="40"/>
      <c r="ADJ6" s="40"/>
      <c r="ADK6" s="40"/>
      <c r="ADL6" s="40"/>
      <c r="ADM6" s="40"/>
      <c r="ADN6" s="40"/>
      <c r="ADO6" s="40"/>
      <c r="ADP6" s="40"/>
      <c r="ADQ6" s="40"/>
      <c r="ADR6" s="40"/>
      <c r="ADS6" s="40"/>
      <c r="ADT6" s="40"/>
      <c r="ADU6" s="40"/>
      <c r="ADV6" s="40"/>
      <c r="ADW6" s="40"/>
      <c r="ADX6" s="40"/>
      <c r="ADY6" s="40"/>
      <c r="ADZ6" s="40"/>
      <c r="AEA6" s="40"/>
      <c r="AEB6" s="40"/>
      <c r="AEC6" s="40"/>
      <c r="AED6" s="40"/>
      <c r="AEE6" s="40"/>
      <c r="AEF6" s="40"/>
      <c r="AEG6" s="40"/>
      <c r="AEH6" s="40"/>
      <c r="AEI6" s="40"/>
      <c r="AEJ6" s="40"/>
      <c r="AEK6" s="40"/>
      <c r="AEL6" s="40"/>
      <c r="AEM6" s="40"/>
      <c r="AEN6" s="40"/>
      <c r="AEO6" s="40"/>
      <c r="AEP6" s="40"/>
      <c r="AEQ6" s="40"/>
      <c r="AER6" s="40"/>
      <c r="AES6" s="40"/>
      <c r="AET6" s="40"/>
      <c r="AEU6" s="40"/>
      <c r="AEV6" s="40"/>
      <c r="AEW6" s="40"/>
      <c r="AEX6" s="40"/>
      <c r="AEY6" s="40"/>
      <c r="AEZ6" s="40"/>
      <c r="AFA6" s="40"/>
      <c r="AFB6" s="40"/>
      <c r="AFC6" s="40"/>
      <c r="AFD6" s="40"/>
      <c r="AFE6" s="40"/>
      <c r="AFF6" s="40"/>
      <c r="AFG6" s="40"/>
      <c r="AFH6" s="40"/>
      <c r="AFI6" s="40"/>
      <c r="AFJ6" s="40"/>
      <c r="AFK6" s="40"/>
      <c r="AFL6" s="40"/>
      <c r="AFM6" s="40"/>
      <c r="AFN6" s="40"/>
      <c r="AFO6" s="40"/>
      <c r="AFP6" s="40"/>
      <c r="AFQ6" s="40"/>
      <c r="AFR6" s="40"/>
      <c r="AFS6" s="40"/>
      <c r="AFT6" s="40"/>
      <c r="AFU6" s="40"/>
      <c r="AFV6" s="40"/>
      <c r="AFW6" s="40"/>
      <c r="AFX6" s="40"/>
      <c r="AFY6" s="40"/>
      <c r="AFZ6" s="40"/>
      <c r="AGA6" s="40"/>
      <c r="AGB6" s="40"/>
      <c r="AGC6" s="40"/>
      <c r="AGD6" s="40"/>
      <c r="AGE6" s="40"/>
      <c r="AGF6" s="40"/>
      <c r="AGG6" s="40"/>
      <c r="AGH6" s="40"/>
      <c r="AGI6" s="40"/>
      <c r="AGJ6" s="40"/>
      <c r="AGK6" s="40"/>
      <c r="AGL6" s="40"/>
      <c r="AGM6" s="40"/>
      <c r="AGN6" s="40"/>
      <c r="AGO6" s="40"/>
      <c r="AGP6" s="40"/>
      <c r="AGQ6" s="40"/>
      <c r="AGR6" s="40"/>
      <c r="AGS6" s="40"/>
      <c r="AGT6" s="40"/>
      <c r="AGU6" s="40"/>
      <c r="AGV6" s="40"/>
      <c r="AGW6" s="40"/>
      <c r="AGX6" s="40"/>
      <c r="AGY6" s="40"/>
      <c r="AGZ6" s="40"/>
      <c r="AHA6" s="40"/>
      <c r="AHB6" s="40"/>
      <c r="AHC6" s="40"/>
      <c r="AHD6" s="40"/>
      <c r="AHE6" s="40"/>
      <c r="AHF6" s="40"/>
      <c r="AHG6" s="40"/>
      <c r="AHH6" s="40"/>
      <c r="AHI6" s="40"/>
      <c r="AHJ6" s="40"/>
      <c r="AHK6" s="40"/>
      <c r="AHL6" s="40"/>
      <c r="AHM6" s="40"/>
      <c r="AHN6" s="40"/>
      <c r="AHO6" s="40"/>
      <c r="AHP6" s="40"/>
      <c r="AHQ6" s="40"/>
      <c r="AHR6" s="40"/>
      <c r="AHS6" s="40"/>
      <c r="AHT6" s="40"/>
      <c r="AHU6" s="40"/>
      <c r="AHV6" s="40"/>
      <c r="AHW6" s="40"/>
      <c r="AHX6" s="40"/>
      <c r="AHY6" s="40"/>
      <c r="AHZ6" s="40"/>
      <c r="AIA6" s="40"/>
      <c r="AIB6" s="40"/>
      <c r="AIC6" s="40"/>
      <c r="AID6" s="40"/>
      <c r="AIE6" s="40"/>
      <c r="AIF6" s="40"/>
      <c r="AIG6" s="40"/>
      <c r="AIH6" s="40"/>
      <c r="AII6" s="40"/>
      <c r="AIJ6" s="40"/>
      <c r="AIK6" s="40"/>
      <c r="AIL6" s="40"/>
      <c r="AIM6" s="40"/>
      <c r="AIN6" s="40"/>
      <c r="AIO6" s="40"/>
      <c r="AIP6" s="40"/>
      <c r="AIQ6" s="40"/>
      <c r="AIR6" s="40"/>
      <c r="AIS6" s="40"/>
      <c r="AIT6" s="40"/>
      <c r="AIU6" s="40"/>
      <c r="AIV6" s="40"/>
      <c r="AIW6" s="40"/>
      <c r="AIX6" s="40"/>
      <c r="AIY6" s="40"/>
      <c r="AIZ6" s="40"/>
      <c r="AJA6" s="40"/>
      <c r="AJB6" s="40"/>
      <c r="AJC6" s="40"/>
      <c r="AJD6" s="40"/>
      <c r="AJE6" s="40"/>
      <c r="AJF6" s="40"/>
      <c r="AJG6" s="40"/>
      <c r="AJH6" s="40"/>
      <c r="AJI6" s="40"/>
      <c r="AJJ6" s="40"/>
      <c r="AJK6" s="40"/>
      <c r="AJL6" s="40"/>
      <c r="AJM6" s="40"/>
      <c r="AJN6" s="40"/>
      <c r="AJO6" s="40"/>
      <c r="AJP6" s="40"/>
      <c r="AJQ6" s="40"/>
      <c r="AJR6" s="40"/>
      <c r="AJS6" s="40"/>
      <c r="AJT6" s="40"/>
      <c r="AJU6" s="40"/>
      <c r="AJV6" s="40"/>
      <c r="AJW6" s="40"/>
      <c r="AJX6" s="40"/>
      <c r="AJY6" s="40"/>
      <c r="AJZ6" s="40"/>
      <c r="AKA6" s="40"/>
      <c r="AKB6" s="40"/>
      <c r="AKC6" s="40"/>
      <c r="AKD6" s="40"/>
      <c r="AKE6" s="40"/>
      <c r="AKF6" s="40"/>
      <c r="AKG6" s="40"/>
      <c r="AKH6" s="40"/>
      <c r="AKI6" s="40"/>
      <c r="AKJ6" s="40"/>
      <c r="AKK6" s="40"/>
      <c r="AKL6" s="40"/>
      <c r="AKM6" s="40"/>
      <c r="AKN6" s="40"/>
      <c r="AKO6" s="40"/>
      <c r="AKP6" s="40"/>
      <c r="AKQ6" s="40"/>
      <c r="AKR6" s="40"/>
      <c r="AKS6" s="40"/>
      <c r="AKT6" s="40"/>
      <c r="AKU6" s="40"/>
      <c r="AKV6" s="40"/>
      <c r="AKW6" s="40"/>
      <c r="AKX6" s="40"/>
      <c r="AKY6" s="40"/>
      <c r="AKZ6" s="40"/>
      <c r="ALA6" s="40"/>
      <c r="ALB6" s="40"/>
      <c r="ALC6" s="40"/>
      <c r="ALD6" s="40"/>
      <c r="ALE6" s="40"/>
      <c r="ALF6" s="40"/>
      <c r="ALG6" s="40"/>
      <c r="ALH6" s="40"/>
      <c r="ALI6" s="40"/>
      <c r="ALJ6" s="40"/>
      <c r="ALK6" s="40"/>
      <c r="ALL6" s="40"/>
      <c r="ALM6" s="40"/>
      <c r="ALN6" s="40"/>
      <c r="ALO6" s="40"/>
      <c r="ALP6" s="40"/>
      <c r="ALQ6" s="40"/>
      <c r="ALR6" s="40"/>
      <c r="ALS6" s="40"/>
      <c r="ALT6" s="40"/>
      <c r="ALU6" s="40"/>
      <c r="ALV6" s="40"/>
      <c r="ALW6" s="40"/>
      <c r="ALX6" s="40"/>
      <c r="ALY6" s="40"/>
      <c r="ALZ6" s="40"/>
      <c r="AMA6" s="40"/>
      <c r="AMB6" s="40"/>
      <c r="AMC6" s="40"/>
      <c r="AMD6" s="40"/>
      <c r="AME6" s="40"/>
      <c r="AMF6" s="40"/>
      <c r="AMG6" s="40"/>
      <c r="AMH6" s="40"/>
      <c r="AMI6" s="40"/>
      <c r="AMJ6" s="40"/>
    </row>
    <row r="7" spans="1:1024" s="41" customFormat="1" ht="15.75" customHeight="1">
      <c r="A7" s="40"/>
      <c r="B7" s="40"/>
      <c r="C7" s="94" t="s">
        <v>204</v>
      </c>
      <c r="D7" s="94"/>
      <c r="E7" s="94"/>
      <c r="F7" s="50">
        <f>SUM(F5:F6)</f>
        <v>113627.26999999999</v>
      </c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  <c r="IW7" s="40"/>
      <c r="IX7" s="40"/>
      <c r="IY7" s="40"/>
      <c r="IZ7" s="40"/>
      <c r="JA7" s="40"/>
      <c r="JB7" s="40"/>
      <c r="JC7" s="40"/>
      <c r="JD7" s="40"/>
      <c r="JE7" s="40"/>
      <c r="JF7" s="40"/>
      <c r="JG7" s="40"/>
      <c r="JH7" s="40"/>
      <c r="JI7" s="40"/>
      <c r="JJ7" s="40"/>
      <c r="JK7" s="40"/>
      <c r="JL7" s="40"/>
      <c r="JM7" s="40"/>
      <c r="JN7" s="40"/>
      <c r="JO7" s="40"/>
      <c r="JP7" s="40"/>
      <c r="JQ7" s="40"/>
      <c r="JR7" s="40"/>
      <c r="JS7" s="40"/>
      <c r="JT7" s="40"/>
      <c r="JU7" s="40"/>
      <c r="JV7" s="40"/>
      <c r="JW7" s="40"/>
      <c r="JX7" s="40"/>
      <c r="JY7" s="40"/>
      <c r="JZ7" s="40"/>
      <c r="KA7" s="40"/>
      <c r="KB7" s="40"/>
      <c r="KC7" s="40"/>
      <c r="KD7" s="40"/>
      <c r="KE7" s="40"/>
      <c r="KF7" s="40"/>
      <c r="KG7" s="40"/>
      <c r="KH7" s="40"/>
      <c r="KI7" s="40"/>
      <c r="KJ7" s="40"/>
      <c r="KK7" s="40"/>
      <c r="KL7" s="40"/>
      <c r="KM7" s="40"/>
      <c r="KN7" s="40"/>
      <c r="KO7" s="40"/>
      <c r="KP7" s="40"/>
      <c r="KQ7" s="40"/>
      <c r="KR7" s="40"/>
      <c r="KS7" s="40"/>
      <c r="KT7" s="40"/>
      <c r="KU7" s="40"/>
      <c r="KV7" s="40"/>
      <c r="KW7" s="40"/>
      <c r="KX7" s="40"/>
      <c r="KY7" s="40"/>
      <c r="KZ7" s="40"/>
      <c r="LA7" s="40"/>
      <c r="LB7" s="40"/>
      <c r="LC7" s="40"/>
      <c r="LD7" s="40"/>
      <c r="LE7" s="40"/>
      <c r="LF7" s="40"/>
      <c r="LG7" s="40"/>
      <c r="LH7" s="40"/>
      <c r="LI7" s="40"/>
      <c r="LJ7" s="40"/>
      <c r="LK7" s="40"/>
      <c r="LL7" s="40"/>
      <c r="LM7" s="40"/>
      <c r="LN7" s="40"/>
      <c r="LO7" s="40"/>
      <c r="LP7" s="40"/>
      <c r="LQ7" s="40"/>
      <c r="LR7" s="40"/>
      <c r="LS7" s="40"/>
      <c r="LT7" s="40"/>
      <c r="LU7" s="40"/>
      <c r="LV7" s="40"/>
      <c r="LW7" s="40"/>
      <c r="LX7" s="40"/>
      <c r="LY7" s="40"/>
      <c r="LZ7" s="40"/>
      <c r="MA7" s="40"/>
      <c r="MB7" s="40"/>
      <c r="MC7" s="40"/>
      <c r="MD7" s="40"/>
      <c r="ME7" s="40"/>
      <c r="MF7" s="40"/>
      <c r="MG7" s="40"/>
      <c r="MH7" s="40"/>
      <c r="MI7" s="40"/>
      <c r="MJ7" s="40"/>
      <c r="MK7" s="40"/>
      <c r="ML7" s="40"/>
      <c r="MM7" s="40"/>
      <c r="MN7" s="40"/>
      <c r="MO7" s="40"/>
      <c r="MP7" s="40"/>
      <c r="MQ7" s="40"/>
      <c r="MR7" s="40"/>
      <c r="MS7" s="40"/>
      <c r="MT7" s="40"/>
      <c r="MU7" s="40"/>
      <c r="MV7" s="40"/>
      <c r="MW7" s="40"/>
      <c r="MX7" s="40"/>
      <c r="MY7" s="40"/>
      <c r="MZ7" s="40"/>
      <c r="NA7" s="40"/>
      <c r="NB7" s="40"/>
      <c r="NC7" s="40"/>
      <c r="ND7" s="40"/>
      <c r="NE7" s="40"/>
      <c r="NF7" s="40"/>
      <c r="NG7" s="40"/>
      <c r="NH7" s="40"/>
      <c r="NI7" s="40"/>
      <c r="NJ7" s="40"/>
      <c r="NK7" s="40"/>
      <c r="NL7" s="40"/>
      <c r="NM7" s="40"/>
      <c r="NN7" s="40"/>
      <c r="NO7" s="40"/>
      <c r="NP7" s="40"/>
      <c r="NQ7" s="40"/>
      <c r="NR7" s="40"/>
      <c r="NS7" s="40"/>
      <c r="NT7" s="40"/>
      <c r="NU7" s="40"/>
      <c r="NV7" s="40"/>
      <c r="NW7" s="40"/>
      <c r="NX7" s="40"/>
      <c r="NY7" s="40"/>
      <c r="NZ7" s="40"/>
      <c r="OA7" s="40"/>
      <c r="OB7" s="40"/>
      <c r="OC7" s="40"/>
      <c r="OD7" s="40"/>
      <c r="OE7" s="40"/>
      <c r="OF7" s="40"/>
      <c r="OG7" s="40"/>
      <c r="OH7" s="40"/>
      <c r="OI7" s="40"/>
      <c r="OJ7" s="40"/>
      <c r="OK7" s="40"/>
      <c r="OL7" s="40"/>
      <c r="OM7" s="40"/>
      <c r="ON7" s="40"/>
      <c r="OO7" s="40"/>
      <c r="OP7" s="40"/>
      <c r="OQ7" s="40"/>
      <c r="OR7" s="40"/>
      <c r="OS7" s="40"/>
      <c r="OT7" s="40"/>
      <c r="OU7" s="40"/>
      <c r="OV7" s="40"/>
      <c r="OW7" s="40"/>
      <c r="OX7" s="40"/>
      <c r="OY7" s="40"/>
      <c r="OZ7" s="40"/>
      <c r="PA7" s="40"/>
      <c r="PB7" s="40"/>
      <c r="PC7" s="40"/>
      <c r="PD7" s="40"/>
      <c r="PE7" s="40"/>
      <c r="PF7" s="40"/>
      <c r="PG7" s="40"/>
      <c r="PH7" s="40"/>
      <c r="PI7" s="40"/>
      <c r="PJ7" s="40"/>
      <c r="PK7" s="40"/>
      <c r="PL7" s="40"/>
      <c r="PM7" s="40"/>
      <c r="PN7" s="40"/>
      <c r="PO7" s="40"/>
      <c r="PP7" s="40"/>
      <c r="PQ7" s="40"/>
      <c r="PR7" s="40"/>
      <c r="PS7" s="40"/>
      <c r="PT7" s="40"/>
      <c r="PU7" s="40"/>
      <c r="PV7" s="40"/>
      <c r="PW7" s="40"/>
      <c r="PX7" s="40"/>
      <c r="PY7" s="40"/>
      <c r="PZ7" s="40"/>
      <c r="QA7" s="40"/>
      <c r="QB7" s="40"/>
      <c r="QC7" s="40"/>
      <c r="QD7" s="40"/>
      <c r="QE7" s="40"/>
      <c r="QF7" s="40"/>
      <c r="QG7" s="40"/>
      <c r="QH7" s="40"/>
      <c r="QI7" s="40"/>
      <c r="QJ7" s="40"/>
      <c r="QK7" s="40"/>
      <c r="QL7" s="40"/>
      <c r="QM7" s="40"/>
      <c r="QN7" s="40"/>
      <c r="QO7" s="40"/>
      <c r="QP7" s="40"/>
      <c r="QQ7" s="40"/>
      <c r="QR7" s="40"/>
      <c r="QS7" s="40"/>
      <c r="QT7" s="40"/>
      <c r="QU7" s="40"/>
      <c r="QV7" s="40"/>
      <c r="QW7" s="40"/>
      <c r="QX7" s="40"/>
      <c r="QY7" s="40"/>
      <c r="QZ7" s="40"/>
      <c r="RA7" s="40"/>
      <c r="RB7" s="40"/>
      <c r="RC7" s="40"/>
      <c r="RD7" s="40"/>
      <c r="RE7" s="40"/>
      <c r="RF7" s="40"/>
      <c r="RG7" s="40"/>
      <c r="RH7" s="40"/>
      <c r="RI7" s="40"/>
      <c r="RJ7" s="40"/>
      <c r="RK7" s="40"/>
      <c r="RL7" s="40"/>
      <c r="RM7" s="40"/>
      <c r="RN7" s="40"/>
      <c r="RO7" s="40"/>
      <c r="RP7" s="40"/>
      <c r="RQ7" s="40"/>
      <c r="RR7" s="40"/>
      <c r="RS7" s="40"/>
      <c r="RT7" s="40"/>
      <c r="RU7" s="40"/>
      <c r="RV7" s="40"/>
      <c r="RW7" s="40"/>
      <c r="RX7" s="40"/>
      <c r="RY7" s="40"/>
      <c r="RZ7" s="40"/>
      <c r="SA7" s="40"/>
      <c r="SB7" s="40"/>
      <c r="SC7" s="40"/>
      <c r="SD7" s="40"/>
      <c r="SE7" s="40"/>
      <c r="SF7" s="40"/>
      <c r="SG7" s="40"/>
      <c r="SH7" s="40"/>
      <c r="SI7" s="40"/>
      <c r="SJ7" s="40"/>
      <c r="SK7" s="40"/>
      <c r="SL7" s="40"/>
      <c r="SM7" s="40"/>
      <c r="SN7" s="40"/>
      <c r="SO7" s="40"/>
      <c r="SP7" s="40"/>
      <c r="SQ7" s="40"/>
      <c r="SR7" s="40"/>
      <c r="SS7" s="40"/>
      <c r="ST7" s="40"/>
      <c r="SU7" s="40"/>
      <c r="SV7" s="40"/>
      <c r="SW7" s="40"/>
      <c r="SX7" s="40"/>
      <c r="SY7" s="40"/>
      <c r="SZ7" s="40"/>
      <c r="TA7" s="40"/>
      <c r="TB7" s="40"/>
      <c r="TC7" s="40"/>
      <c r="TD7" s="40"/>
      <c r="TE7" s="40"/>
      <c r="TF7" s="40"/>
      <c r="TG7" s="40"/>
      <c r="TH7" s="40"/>
      <c r="TI7" s="40"/>
      <c r="TJ7" s="40"/>
      <c r="TK7" s="40"/>
      <c r="TL7" s="40"/>
      <c r="TM7" s="40"/>
      <c r="TN7" s="40"/>
      <c r="TO7" s="40"/>
      <c r="TP7" s="40"/>
      <c r="TQ7" s="40"/>
      <c r="TR7" s="40"/>
      <c r="TS7" s="40"/>
      <c r="TT7" s="40"/>
      <c r="TU7" s="40"/>
      <c r="TV7" s="40"/>
      <c r="TW7" s="40"/>
      <c r="TX7" s="40"/>
      <c r="TY7" s="40"/>
      <c r="TZ7" s="40"/>
      <c r="UA7" s="40"/>
      <c r="UB7" s="40"/>
      <c r="UC7" s="40"/>
      <c r="UD7" s="40"/>
      <c r="UE7" s="40"/>
      <c r="UF7" s="40"/>
      <c r="UG7" s="40"/>
      <c r="UH7" s="40"/>
      <c r="UI7" s="40"/>
      <c r="UJ7" s="40"/>
      <c r="UK7" s="40"/>
      <c r="UL7" s="40"/>
      <c r="UM7" s="40"/>
      <c r="UN7" s="40"/>
      <c r="UO7" s="40"/>
      <c r="UP7" s="40"/>
      <c r="UQ7" s="40"/>
      <c r="UR7" s="40"/>
      <c r="US7" s="40"/>
      <c r="UT7" s="40"/>
      <c r="UU7" s="40"/>
      <c r="UV7" s="40"/>
      <c r="UW7" s="40"/>
      <c r="UX7" s="40"/>
      <c r="UY7" s="40"/>
      <c r="UZ7" s="40"/>
      <c r="VA7" s="40"/>
      <c r="VB7" s="40"/>
      <c r="VC7" s="40"/>
      <c r="VD7" s="40"/>
      <c r="VE7" s="40"/>
      <c r="VF7" s="40"/>
      <c r="VG7" s="40"/>
      <c r="VH7" s="40"/>
      <c r="VI7" s="40"/>
      <c r="VJ7" s="40"/>
      <c r="VK7" s="40"/>
      <c r="VL7" s="40"/>
      <c r="VM7" s="40"/>
      <c r="VN7" s="40"/>
      <c r="VO7" s="40"/>
      <c r="VP7" s="40"/>
      <c r="VQ7" s="40"/>
      <c r="VR7" s="40"/>
      <c r="VS7" s="40"/>
      <c r="VT7" s="40"/>
      <c r="VU7" s="40"/>
      <c r="VV7" s="40"/>
      <c r="VW7" s="40"/>
      <c r="VX7" s="40"/>
      <c r="VY7" s="40"/>
      <c r="VZ7" s="40"/>
      <c r="WA7" s="40"/>
      <c r="WB7" s="40"/>
      <c r="WC7" s="40"/>
      <c r="WD7" s="40"/>
      <c r="WE7" s="40"/>
      <c r="WF7" s="40"/>
      <c r="WG7" s="40"/>
      <c r="WH7" s="40"/>
      <c r="WI7" s="40"/>
      <c r="WJ7" s="40"/>
      <c r="WK7" s="40"/>
      <c r="WL7" s="40"/>
      <c r="WM7" s="40"/>
      <c r="WN7" s="40"/>
      <c r="WO7" s="40"/>
      <c r="WP7" s="40"/>
      <c r="WQ7" s="40"/>
      <c r="WR7" s="40"/>
      <c r="WS7" s="40"/>
      <c r="WT7" s="40"/>
      <c r="WU7" s="40"/>
      <c r="WV7" s="40"/>
      <c r="WW7" s="40"/>
      <c r="WX7" s="40"/>
      <c r="WY7" s="40"/>
      <c r="WZ7" s="40"/>
      <c r="XA7" s="40"/>
      <c r="XB7" s="40"/>
      <c r="XC7" s="40"/>
      <c r="XD7" s="40"/>
      <c r="XE7" s="40"/>
      <c r="XF7" s="40"/>
      <c r="XG7" s="40"/>
      <c r="XH7" s="40"/>
      <c r="XI7" s="40"/>
      <c r="XJ7" s="40"/>
      <c r="XK7" s="40"/>
      <c r="XL7" s="40"/>
      <c r="XM7" s="40"/>
      <c r="XN7" s="40"/>
      <c r="XO7" s="40"/>
      <c r="XP7" s="40"/>
      <c r="XQ7" s="40"/>
      <c r="XR7" s="40"/>
      <c r="XS7" s="40"/>
      <c r="XT7" s="40"/>
      <c r="XU7" s="40"/>
      <c r="XV7" s="40"/>
      <c r="XW7" s="40"/>
      <c r="XX7" s="40"/>
      <c r="XY7" s="40"/>
      <c r="XZ7" s="40"/>
      <c r="YA7" s="40"/>
      <c r="YB7" s="40"/>
      <c r="YC7" s="40"/>
      <c r="YD7" s="40"/>
      <c r="YE7" s="40"/>
      <c r="YF7" s="40"/>
      <c r="YG7" s="40"/>
      <c r="YH7" s="40"/>
      <c r="YI7" s="40"/>
      <c r="YJ7" s="40"/>
      <c r="YK7" s="40"/>
      <c r="YL7" s="40"/>
      <c r="YM7" s="40"/>
      <c r="YN7" s="40"/>
      <c r="YO7" s="40"/>
      <c r="YP7" s="40"/>
      <c r="YQ7" s="40"/>
      <c r="YR7" s="40"/>
      <c r="YS7" s="40"/>
      <c r="YT7" s="40"/>
      <c r="YU7" s="40"/>
      <c r="YV7" s="40"/>
      <c r="YW7" s="40"/>
      <c r="YX7" s="40"/>
      <c r="YY7" s="40"/>
      <c r="YZ7" s="40"/>
      <c r="ZA7" s="40"/>
      <c r="ZB7" s="40"/>
      <c r="ZC7" s="40"/>
      <c r="ZD7" s="40"/>
      <c r="ZE7" s="40"/>
      <c r="ZF7" s="40"/>
      <c r="ZG7" s="40"/>
      <c r="ZH7" s="40"/>
      <c r="ZI7" s="40"/>
      <c r="ZJ7" s="40"/>
      <c r="ZK7" s="40"/>
      <c r="ZL7" s="40"/>
      <c r="ZM7" s="40"/>
      <c r="ZN7" s="40"/>
      <c r="ZO7" s="40"/>
      <c r="ZP7" s="40"/>
      <c r="ZQ7" s="40"/>
      <c r="ZR7" s="40"/>
      <c r="ZS7" s="40"/>
      <c r="ZT7" s="40"/>
      <c r="ZU7" s="40"/>
      <c r="ZV7" s="40"/>
      <c r="ZW7" s="40"/>
      <c r="ZX7" s="40"/>
      <c r="ZY7" s="40"/>
      <c r="ZZ7" s="40"/>
      <c r="AAA7" s="40"/>
      <c r="AAB7" s="40"/>
      <c r="AAC7" s="40"/>
      <c r="AAD7" s="40"/>
      <c r="AAE7" s="40"/>
      <c r="AAF7" s="40"/>
      <c r="AAG7" s="40"/>
      <c r="AAH7" s="40"/>
      <c r="AAI7" s="40"/>
      <c r="AAJ7" s="40"/>
      <c r="AAK7" s="40"/>
      <c r="AAL7" s="40"/>
      <c r="AAM7" s="40"/>
      <c r="AAN7" s="40"/>
      <c r="AAO7" s="40"/>
      <c r="AAP7" s="40"/>
      <c r="AAQ7" s="40"/>
      <c r="AAR7" s="40"/>
      <c r="AAS7" s="40"/>
      <c r="AAT7" s="40"/>
      <c r="AAU7" s="40"/>
      <c r="AAV7" s="40"/>
      <c r="AAW7" s="40"/>
      <c r="AAX7" s="40"/>
      <c r="AAY7" s="40"/>
      <c r="AAZ7" s="40"/>
      <c r="ABA7" s="40"/>
      <c r="ABB7" s="40"/>
      <c r="ABC7" s="40"/>
      <c r="ABD7" s="40"/>
      <c r="ABE7" s="40"/>
      <c r="ABF7" s="40"/>
      <c r="ABG7" s="40"/>
      <c r="ABH7" s="40"/>
      <c r="ABI7" s="40"/>
      <c r="ABJ7" s="40"/>
      <c r="ABK7" s="40"/>
      <c r="ABL7" s="40"/>
      <c r="ABM7" s="40"/>
      <c r="ABN7" s="40"/>
      <c r="ABO7" s="40"/>
      <c r="ABP7" s="40"/>
      <c r="ABQ7" s="40"/>
      <c r="ABR7" s="40"/>
      <c r="ABS7" s="40"/>
      <c r="ABT7" s="40"/>
      <c r="ABU7" s="40"/>
      <c r="ABV7" s="40"/>
      <c r="ABW7" s="40"/>
      <c r="ABX7" s="40"/>
      <c r="ABY7" s="40"/>
      <c r="ABZ7" s="40"/>
      <c r="ACA7" s="40"/>
      <c r="ACB7" s="40"/>
      <c r="ACC7" s="40"/>
      <c r="ACD7" s="40"/>
      <c r="ACE7" s="40"/>
      <c r="ACF7" s="40"/>
      <c r="ACG7" s="40"/>
      <c r="ACH7" s="40"/>
      <c r="ACI7" s="40"/>
      <c r="ACJ7" s="40"/>
      <c r="ACK7" s="40"/>
      <c r="ACL7" s="40"/>
      <c r="ACM7" s="40"/>
      <c r="ACN7" s="40"/>
      <c r="ACO7" s="40"/>
      <c r="ACP7" s="40"/>
      <c r="ACQ7" s="40"/>
      <c r="ACR7" s="40"/>
      <c r="ACS7" s="40"/>
      <c r="ACT7" s="40"/>
      <c r="ACU7" s="40"/>
      <c r="ACV7" s="40"/>
      <c r="ACW7" s="40"/>
      <c r="ACX7" s="40"/>
      <c r="ACY7" s="40"/>
      <c r="ACZ7" s="40"/>
      <c r="ADA7" s="40"/>
      <c r="ADB7" s="40"/>
      <c r="ADC7" s="40"/>
      <c r="ADD7" s="40"/>
      <c r="ADE7" s="40"/>
      <c r="ADF7" s="40"/>
      <c r="ADG7" s="40"/>
      <c r="ADH7" s="40"/>
      <c r="ADI7" s="40"/>
      <c r="ADJ7" s="40"/>
      <c r="ADK7" s="40"/>
      <c r="ADL7" s="40"/>
      <c r="ADM7" s="40"/>
      <c r="ADN7" s="40"/>
      <c r="ADO7" s="40"/>
      <c r="ADP7" s="40"/>
      <c r="ADQ7" s="40"/>
      <c r="ADR7" s="40"/>
      <c r="ADS7" s="40"/>
      <c r="ADT7" s="40"/>
      <c r="ADU7" s="40"/>
      <c r="ADV7" s="40"/>
      <c r="ADW7" s="40"/>
      <c r="ADX7" s="40"/>
      <c r="ADY7" s="40"/>
      <c r="ADZ7" s="40"/>
      <c r="AEA7" s="40"/>
      <c r="AEB7" s="40"/>
      <c r="AEC7" s="40"/>
      <c r="AED7" s="40"/>
      <c r="AEE7" s="40"/>
      <c r="AEF7" s="40"/>
      <c r="AEG7" s="40"/>
      <c r="AEH7" s="40"/>
      <c r="AEI7" s="40"/>
      <c r="AEJ7" s="40"/>
      <c r="AEK7" s="40"/>
      <c r="AEL7" s="40"/>
      <c r="AEM7" s="40"/>
      <c r="AEN7" s="40"/>
      <c r="AEO7" s="40"/>
      <c r="AEP7" s="40"/>
      <c r="AEQ7" s="40"/>
      <c r="AER7" s="40"/>
      <c r="AES7" s="40"/>
      <c r="AET7" s="40"/>
      <c r="AEU7" s="40"/>
      <c r="AEV7" s="40"/>
      <c r="AEW7" s="40"/>
      <c r="AEX7" s="40"/>
      <c r="AEY7" s="40"/>
      <c r="AEZ7" s="40"/>
      <c r="AFA7" s="40"/>
      <c r="AFB7" s="40"/>
      <c r="AFC7" s="40"/>
      <c r="AFD7" s="40"/>
      <c r="AFE7" s="40"/>
      <c r="AFF7" s="40"/>
      <c r="AFG7" s="40"/>
      <c r="AFH7" s="40"/>
      <c r="AFI7" s="40"/>
      <c r="AFJ7" s="40"/>
      <c r="AFK7" s="40"/>
      <c r="AFL7" s="40"/>
      <c r="AFM7" s="40"/>
      <c r="AFN7" s="40"/>
      <c r="AFO7" s="40"/>
      <c r="AFP7" s="40"/>
      <c r="AFQ7" s="40"/>
      <c r="AFR7" s="40"/>
      <c r="AFS7" s="40"/>
      <c r="AFT7" s="40"/>
      <c r="AFU7" s="40"/>
      <c r="AFV7" s="40"/>
      <c r="AFW7" s="40"/>
      <c r="AFX7" s="40"/>
      <c r="AFY7" s="40"/>
      <c r="AFZ7" s="40"/>
      <c r="AGA7" s="40"/>
      <c r="AGB7" s="40"/>
      <c r="AGC7" s="40"/>
      <c r="AGD7" s="40"/>
      <c r="AGE7" s="40"/>
      <c r="AGF7" s="40"/>
      <c r="AGG7" s="40"/>
      <c r="AGH7" s="40"/>
      <c r="AGI7" s="40"/>
      <c r="AGJ7" s="40"/>
      <c r="AGK7" s="40"/>
      <c r="AGL7" s="40"/>
      <c r="AGM7" s="40"/>
      <c r="AGN7" s="40"/>
      <c r="AGO7" s="40"/>
      <c r="AGP7" s="40"/>
      <c r="AGQ7" s="40"/>
      <c r="AGR7" s="40"/>
      <c r="AGS7" s="40"/>
      <c r="AGT7" s="40"/>
      <c r="AGU7" s="40"/>
      <c r="AGV7" s="40"/>
      <c r="AGW7" s="40"/>
      <c r="AGX7" s="40"/>
      <c r="AGY7" s="40"/>
      <c r="AGZ7" s="40"/>
      <c r="AHA7" s="40"/>
      <c r="AHB7" s="40"/>
      <c r="AHC7" s="40"/>
      <c r="AHD7" s="40"/>
      <c r="AHE7" s="40"/>
      <c r="AHF7" s="40"/>
      <c r="AHG7" s="40"/>
      <c r="AHH7" s="40"/>
      <c r="AHI7" s="40"/>
      <c r="AHJ7" s="40"/>
      <c r="AHK7" s="40"/>
      <c r="AHL7" s="40"/>
      <c r="AHM7" s="40"/>
      <c r="AHN7" s="40"/>
      <c r="AHO7" s="40"/>
      <c r="AHP7" s="40"/>
      <c r="AHQ7" s="40"/>
      <c r="AHR7" s="40"/>
      <c r="AHS7" s="40"/>
      <c r="AHT7" s="40"/>
      <c r="AHU7" s="40"/>
      <c r="AHV7" s="40"/>
      <c r="AHW7" s="40"/>
      <c r="AHX7" s="40"/>
      <c r="AHY7" s="40"/>
      <c r="AHZ7" s="40"/>
      <c r="AIA7" s="40"/>
      <c r="AIB7" s="40"/>
      <c r="AIC7" s="40"/>
      <c r="AID7" s="40"/>
      <c r="AIE7" s="40"/>
      <c r="AIF7" s="40"/>
      <c r="AIG7" s="40"/>
      <c r="AIH7" s="40"/>
      <c r="AII7" s="40"/>
      <c r="AIJ7" s="40"/>
      <c r="AIK7" s="40"/>
      <c r="AIL7" s="40"/>
      <c r="AIM7" s="40"/>
      <c r="AIN7" s="40"/>
      <c r="AIO7" s="40"/>
      <c r="AIP7" s="40"/>
      <c r="AIQ7" s="40"/>
      <c r="AIR7" s="40"/>
      <c r="AIS7" s="40"/>
      <c r="AIT7" s="40"/>
      <c r="AIU7" s="40"/>
      <c r="AIV7" s="40"/>
      <c r="AIW7" s="40"/>
      <c r="AIX7" s="40"/>
      <c r="AIY7" s="40"/>
      <c r="AIZ7" s="40"/>
      <c r="AJA7" s="40"/>
      <c r="AJB7" s="40"/>
      <c r="AJC7" s="40"/>
      <c r="AJD7" s="40"/>
      <c r="AJE7" s="40"/>
      <c r="AJF7" s="40"/>
      <c r="AJG7" s="40"/>
      <c r="AJH7" s="40"/>
      <c r="AJI7" s="40"/>
      <c r="AJJ7" s="40"/>
      <c r="AJK7" s="40"/>
      <c r="AJL7" s="40"/>
      <c r="AJM7" s="40"/>
      <c r="AJN7" s="40"/>
      <c r="AJO7" s="40"/>
      <c r="AJP7" s="40"/>
      <c r="AJQ7" s="40"/>
      <c r="AJR7" s="40"/>
      <c r="AJS7" s="40"/>
      <c r="AJT7" s="40"/>
      <c r="AJU7" s="40"/>
      <c r="AJV7" s="40"/>
      <c r="AJW7" s="40"/>
      <c r="AJX7" s="40"/>
      <c r="AJY7" s="40"/>
      <c r="AJZ7" s="40"/>
      <c r="AKA7" s="40"/>
      <c r="AKB7" s="40"/>
      <c r="AKC7" s="40"/>
      <c r="AKD7" s="40"/>
      <c r="AKE7" s="40"/>
      <c r="AKF7" s="40"/>
      <c r="AKG7" s="40"/>
      <c r="AKH7" s="40"/>
      <c r="AKI7" s="40"/>
      <c r="AKJ7" s="40"/>
      <c r="AKK7" s="40"/>
      <c r="AKL7" s="40"/>
      <c r="AKM7" s="40"/>
      <c r="AKN7" s="40"/>
      <c r="AKO7" s="40"/>
      <c r="AKP7" s="40"/>
      <c r="AKQ7" s="40"/>
      <c r="AKR7" s="40"/>
      <c r="AKS7" s="40"/>
      <c r="AKT7" s="40"/>
      <c r="AKU7" s="40"/>
      <c r="AKV7" s="40"/>
      <c r="AKW7" s="40"/>
      <c r="AKX7" s="40"/>
      <c r="AKY7" s="40"/>
      <c r="AKZ7" s="40"/>
      <c r="ALA7" s="40"/>
      <c r="ALB7" s="40"/>
      <c r="ALC7" s="40"/>
      <c r="ALD7" s="40"/>
      <c r="ALE7" s="40"/>
      <c r="ALF7" s="40"/>
      <c r="ALG7" s="40"/>
      <c r="ALH7" s="40"/>
      <c r="ALI7" s="40"/>
      <c r="ALJ7" s="40"/>
      <c r="ALK7" s="40"/>
      <c r="ALL7" s="40"/>
      <c r="ALM7" s="40"/>
      <c r="ALN7" s="40"/>
      <c r="ALO7" s="40"/>
      <c r="ALP7" s="40"/>
      <c r="ALQ7" s="40"/>
      <c r="ALR7" s="40"/>
      <c r="ALS7" s="40"/>
      <c r="ALT7" s="40"/>
      <c r="ALU7" s="40"/>
      <c r="ALV7" s="40"/>
      <c r="ALW7" s="40"/>
      <c r="ALX7" s="40"/>
      <c r="ALY7" s="40"/>
      <c r="ALZ7" s="40"/>
      <c r="AMA7" s="40"/>
      <c r="AMB7" s="40"/>
      <c r="AMC7" s="40"/>
      <c r="AMD7" s="40"/>
      <c r="AME7" s="40"/>
      <c r="AMF7" s="40"/>
      <c r="AMG7" s="40"/>
      <c r="AMH7" s="40"/>
      <c r="AMI7" s="40"/>
      <c r="AMJ7" s="40"/>
    </row>
  </sheetData>
  <mergeCells count="4">
    <mergeCell ref="C7:E7"/>
    <mergeCell ref="A1:F1"/>
    <mergeCell ref="C5:E5"/>
    <mergeCell ref="C6:D6"/>
  </mergeCells>
  <pageMargins left="0.51180555555555496" right="0.51180555555555496" top="0.78749999999999998" bottom="0.78749999999999998" header="0.51180555555555496" footer="0.51180555555555496"/>
  <pageSetup paperSize="9" scale="78" firstPageNumber="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9"/>
  <sheetViews>
    <sheetView view="pageBreakPreview" zoomScaleNormal="100" workbookViewId="0">
      <selection activeCell="C7" sqref="C7:E7"/>
    </sheetView>
  </sheetViews>
  <sheetFormatPr defaultColWidth="9.140625" defaultRowHeight="15"/>
  <cols>
    <col min="1" max="1" width="9.28515625" style="40" customWidth="1"/>
    <col min="2" max="2" width="44.42578125" style="40" customWidth="1"/>
    <col min="3" max="6" width="16" style="40" customWidth="1"/>
    <col min="7" max="14" width="9.140625" style="41"/>
    <col min="15" max="1024" width="9.140625" style="40"/>
  </cols>
  <sheetData>
    <row r="1" spans="1:1024" s="41" customFormat="1" ht="15.75" customHeight="1">
      <c r="A1" s="95" t="s">
        <v>210</v>
      </c>
      <c r="B1" s="95"/>
      <c r="C1" s="95"/>
      <c r="D1" s="95"/>
      <c r="E1" s="95"/>
      <c r="F1" s="95"/>
    </row>
    <row r="2" spans="1:1024" s="41" customFormat="1" ht="12.75">
      <c r="A2" s="42" t="s">
        <v>166</v>
      </c>
      <c r="B2" s="42" t="s">
        <v>211</v>
      </c>
      <c r="C2" s="42" t="s">
        <v>12</v>
      </c>
      <c r="D2" s="42" t="s">
        <v>169</v>
      </c>
      <c r="E2" s="42" t="s">
        <v>170</v>
      </c>
      <c r="F2" s="42" t="s">
        <v>171</v>
      </c>
    </row>
    <row r="3" spans="1:1024" s="41" customFormat="1" ht="12.75">
      <c r="A3" s="43">
        <v>1</v>
      </c>
      <c r="B3" s="44" t="s">
        <v>212</v>
      </c>
      <c r="C3" s="43" t="s">
        <v>214</v>
      </c>
      <c r="D3" s="43">
        <v>1</v>
      </c>
      <c r="E3" s="45">
        <v>61.97</v>
      </c>
      <c r="F3" s="45">
        <f t="shared" ref="F3:F4" si="0">(ROUND(E3,2)*D3)</f>
        <v>61.97</v>
      </c>
    </row>
    <row r="4" spans="1:1024" s="41" customFormat="1" ht="12.75">
      <c r="A4" s="43">
        <v>2</v>
      </c>
      <c r="B4" s="44" t="s">
        <v>213</v>
      </c>
      <c r="C4" s="43" t="s">
        <v>214</v>
      </c>
      <c r="D4" s="43">
        <v>1</v>
      </c>
      <c r="E4" s="45">
        <v>582.47</v>
      </c>
      <c r="F4" s="45">
        <f t="shared" si="0"/>
        <v>582.47</v>
      </c>
      <c r="G4" s="32"/>
    </row>
    <row r="5" spans="1:1024" s="41" customFormat="1" ht="15.75" customHeight="1">
      <c r="A5" s="46"/>
      <c r="B5" s="46"/>
      <c r="C5" s="96" t="s">
        <v>119</v>
      </c>
      <c r="D5" s="96"/>
      <c r="E5" s="96"/>
      <c r="F5" s="47">
        <f>SUM(F3:F4)</f>
        <v>644.44000000000005</v>
      </c>
    </row>
    <row r="6" spans="1:1024" s="41" customFormat="1" ht="12.75">
      <c r="A6" s="40"/>
      <c r="B6" s="40"/>
      <c r="C6" s="97" t="s">
        <v>207</v>
      </c>
      <c r="D6" s="97"/>
      <c r="E6" s="48">
        <f>aaop!C144</f>
        <v>0.21839080459770144</v>
      </c>
      <c r="F6" s="49">
        <f>TRUNC(F5*E6,2)</f>
        <v>140.72999999999999</v>
      </c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  <c r="IW6" s="40"/>
      <c r="IX6" s="40"/>
      <c r="IY6" s="40"/>
      <c r="IZ6" s="40"/>
      <c r="JA6" s="40"/>
      <c r="JB6" s="40"/>
      <c r="JC6" s="40"/>
      <c r="JD6" s="40"/>
      <c r="JE6" s="40"/>
      <c r="JF6" s="40"/>
      <c r="JG6" s="40"/>
      <c r="JH6" s="40"/>
      <c r="JI6" s="40"/>
      <c r="JJ6" s="40"/>
      <c r="JK6" s="40"/>
      <c r="JL6" s="40"/>
      <c r="JM6" s="40"/>
      <c r="JN6" s="40"/>
      <c r="JO6" s="40"/>
      <c r="JP6" s="40"/>
      <c r="JQ6" s="40"/>
      <c r="JR6" s="40"/>
      <c r="JS6" s="40"/>
      <c r="JT6" s="40"/>
      <c r="JU6" s="40"/>
      <c r="JV6" s="40"/>
      <c r="JW6" s="40"/>
      <c r="JX6" s="40"/>
      <c r="JY6" s="40"/>
      <c r="JZ6" s="40"/>
      <c r="KA6" s="40"/>
      <c r="KB6" s="40"/>
      <c r="KC6" s="40"/>
      <c r="KD6" s="40"/>
      <c r="KE6" s="40"/>
      <c r="KF6" s="40"/>
      <c r="KG6" s="40"/>
      <c r="KH6" s="40"/>
      <c r="KI6" s="40"/>
      <c r="KJ6" s="40"/>
      <c r="KK6" s="40"/>
      <c r="KL6" s="40"/>
      <c r="KM6" s="40"/>
      <c r="KN6" s="40"/>
      <c r="KO6" s="40"/>
      <c r="KP6" s="40"/>
      <c r="KQ6" s="40"/>
      <c r="KR6" s="40"/>
      <c r="KS6" s="40"/>
      <c r="KT6" s="40"/>
      <c r="KU6" s="40"/>
      <c r="KV6" s="40"/>
      <c r="KW6" s="40"/>
      <c r="KX6" s="40"/>
      <c r="KY6" s="40"/>
      <c r="KZ6" s="40"/>
      <c r="LA6" s="40"/>
      <c r="LB6" s="40"/>
      <c r="LC6" s="40"/>
      <c r="LD6" s="40"/>
      <c r="LE6" s="40"/>
      <c r="LF6" s="40"/>
      <c r="LG6" s="40"/>
      <c r="LH6" s="40"/>
      <c r="LI6" s="40"/>
      <c r="LJ6" s="40"/>
      <c r="LK6" s="40"/>
      <c r="LL6" s="40"/>
      <c r="LM6" s="40"/>
      <c r="LN6" s="40"/>
      <c r="LO6" s="40"/>
      <c r="LP6" s="40"/>
      <c r="LQ6" s="40"/>
      <c r="LR6" s="40"/>
      <c r="LS6" s="40"/>
      <c r="LT6" s="40"/>
      <c r="LU6" s="40"/>
      <c r="LV6" s="40"/>
      <c r="LW6" s="40"/>
      <c r="LX6" s="40"/>
      <c r="LY6" s="40"/>
      <c r="LZ6" s="40"/>
      <c r="MA6" s="40"/>
      <c r="MB6" s="40"/>
      <c r="MC6" s="40"/>
      <c r="MD6" s="40"/>
      <c r="ME6" s="40"/>
      <c r="MF6" s="40"/>
      <c r="MG6" s="40"/>
      <c r="MH6" s="40"/>
      <c r="MI6" s="40"/>
      <c r="MJ6" s="40"/>
      <c r="MK6" s="40"/>
      <c r="ML6" s="40"/>
      <c r="MM6" s="40"/>
      <c r="MN6" s="40"/>
      <c r="MO6" s="40"/>
      <c r="MP6" s="40"/>
      <c r="MQ6" s="40"/>
      <c r="MR6" s="40"/>
      <c r="MS6" s="40"/>
      <c r="MT6" s="40"/>
      <c r="MU6" s="40"/>
      <c r="MV6" s="40"/>
      <c r="MW6" s="40"/>
      <c r="MX6" s="40"/>
      <c r="MY6" s="40"/>
      <c r="MZ6" s="40"/>
      <c r="NA6" s="40"/>
      <c r="NB6" s="40"/>
      <c r="NC6" s="40"/>
      <c r="ND6" s="40"/>
      <c r="NE6" s="40"/>
      <c r="NF6" s="40"/>
      <c r="NG6" s="40"/>
      <c r="NH6" s="40"/>
      <c r="NI6" s="40"/>
      <c r="NJ6" s="40"/>
      <c r="NK6" s="40"/>
      <c r="NL6" s="40"/>
      <c r="NM6" s="40"/>
      <c r="NN6" s="40"/>
      <c r="NO6" s="40"/>
      <c r="NP6" s="40"/>
      <c r="NQ6" s="40"/>
      <c r="NR6" s="40"/>
      <c r="NS6" s="40"/>
      <c r="NT6" s="40"/>
      <c r="NU6" s="40"/>
      <c r="NV6" s="40"/>
      <c r="NW6" s="40"/>
      <c r="NX6" s="40"/>
      <c r="NY6" s="40"/>
      <c r="NZ6" s="40"/>
      <c r="OA6" s="40"/>
      <c r="OB6" s="40"/>
      <c r="OC6" s="40"/>
      <c r="OD6" s="40"/>
      <c r="OE6" s="40"/>
      <c r="OF6" s="40"/>
      <c r="OG6" s="40"/>
      <c r="OH6" s="40"/>
      <c r="OI6" s="40"/>
      <c r="OJ6" s="40"/>
      <c r="OK6" s="40"/>
      <c r="OL6" s="40"/>
      <c r="OM6" s="40"/>
      <c r="ON6" s="40"/>
      <c r="OO6" s="40"/>
      <c r="OP6" s="40"/>
      <c r="OQ6" s="40"/>
      <c r="OR6" s="40"/>
      <c r="OS6" s="40"/>
      <c r="OT6" s="40"/>
      <c r="OU6" s="40"/>
      <c r="OV6" s="40"/>
      <c r="OW6" s="40"/>
      <c r="OX6" s="40"/>
      <c r="OY6" s="40"/>
      <c r="OZ6" s="40"/>
      <c r="PA6" s="40"/>
      <c r="PB6" s="40"/>
      <c r="PC6" s="40"/>
      <c r="PD6" s="40"/>
      <c r="PE6" s="40"/>
      <c r="PF6" s="40"/>
      <c r="PG6" s="40"/>
      <c r="PH6" s="40"/>
      <c r="PI6" s="40"/>
      <c r="PJ6" s="40"/>
      <c r="PK6" s="40"/>
      <c r="PL6" s="40"/>
      <c r="PM6" s="40"/>
      <c r="PN6" s="40"/>
      <c r="PO6" s="40"/>
      <c r="PP6" s="40"/>
      <c r="PQ6" s="40"/>
      <c r="PR6" s="40"/>
      <c r="PS6" s="40"/>
      <c r="PT6" s="40"/>
      <c r="PU6" s="40"/>
      <c r="PV6" s="40"/>
      <c r="PW6" s="40"/>
      <c r="PX6" s="40"/>
      <c r="PY6" s="40"/>
      <c r="PZ6" s="40"/>
      <c r="QA6" s="40"/>
      <c r="QB6" s="40"/>
      <c r="QC6" s="40"/>
      <c r="QD6" s="40"/>
      <c r="QE6" s="40"/>
      <c r="QF6" s="40"/>
      <c r="QG6" s="40"/>
      <c r="QH6" s="40"/>
      <c r="QI6" s="40"/>
      <c r="QJ6" s="40"/>
      <c r="QK6" s="40"/>
      <c r="QL6" s="40"/>
      <c r="QM6" s="40"/>
      <c r="QN6" s="40"/>
      <c r="QO6" s="40"/>
      <c r="QP6" s="40"/>
      <c r="QQ6" s="40"/>
      <c r="QR6" s="40"/>
      <c r="QS6" s="40"/>
      <c r="QT6" s="40"/>
      <c r="QU6" s="40"/>
      <c r="QV6" s="40"/>
      <c r="QW6" s="40"/>
      <c r="QX6" s="40"/>
      <c r="QY6" s="40"/>
      <c r="QZ6" s="40"/>
      <c r="RA6" s="40"/>
      <c r="RB6" s="40"/>
      <c r="RC6" s="40"/>
      <c r="RD6" s="40"/>
      <c r="RE6" s="40"/>
      <c r="RF6" s="40"/>
      <c r="RG6" s="40"/>
      <c r="RH6" s="40"/>
      <c r="RI6" s="40"/>
      <c r="RJ6" s="40"/>
      <c r="RK6" s="40"/>
      <c r="RL6" s="40"/>
      <c r="RM6" s="40"/>
      <c r="RN6" s="40"/>
      <c r="RO6" s="40"/>
      <c r="RP6" s="40"/>
      <c r="RQ6" s="40"/>
      <c r="RR6" s="40"/>
      <c r="RS6" s="40"/>
      <c r="RT6" s="40"/>
      <c r="RU6" s="40"/>
      <c r="RV6" s="40"/>
      <c r="RW6" s="40"/>
      <c r="RX6" s="40"/>
      <c r="RY6" s="40"/>
      <c r="RZ6" s="40"/>
      <c r="SA6" s="40"/>
      <c r="SB6" s="40"/>
      <c r="SC6" s="40"/>
      <c r="SD6" s="40"/>
      <c r="SE6" s="40"/>
      <c r="SF6" s="40"/>
      <c r="SG6" s="40"/>
      <c r="SH6" s="40"/>
      <c r="SI6" s="40"/>
      <c r="SJ6" s="40"/>
      <c r="SK6" s="40"/>
      <c r="SL6" s="40"/>
      <c r="SM6" s="40"/>
      <c r="SN6" s="40"/>
      <c r="SO6" s="40"/>
      <c r="SP6" s="40"/>
      <c r="SQ6" s="40"/>
      <c r="SR6" s="40"/>
      <c r="SS6" s="40"/>
      <c r="ST6" s="40"/>
      <c r="SU6" s="40"/>
      <c r="SV6" s="40"/>
      <c r="SW6" s="40"/>
      <c r="SX6" s="40"/>
      <c r="SY6" s="40"/>
      <c r="SZ6" s="40"/>
      <c r="TA6" s="40"/>
      <c r="TB6" s="40"/>
      <c r="TC6" s="40"/>
      <c r="TD6" s="40"/>
      <c r="TE6" s="40"/>
      <c r="TF6" s="40"/>
      <c r="TG6" s="40"/>
      <c r="TH6" s="40"/>
      <c r="TI6" s="40"/>
      <c r="TJ6" s="40"/>
      <c r="TK6" s="40"/>
      <c r="TL6" s="40"/>
      <c r="TM6" s="40"/>
      <c r="TN6" s="40"/>
      <c r="TO6" s="40"/>
      <c r="TP6" s="40"/>
      <c r="TQ6" s="40"/>
      <c r="TR6" s="40"/>
      <c r="TS6" s="40"/>
      <c r="TT6" s="40"/>
      <c r="TU6" s="40"/>
      <c r="TV6" s="40"/>
      <c r="TW6" s="40"/>
      <c r="TX6" s="40"/>
      <c r="TY6" s="40"/>
      <c r="TZ6" s="40"/>
      <c r="UA6" s="40"/>
      <c r="UB6" s="40"/>
      <c r="UC6" s="40"/>
      <c r="UD6" s="40"/>
      <c r="UE6" s="40"/>
      <c r="UF6" s="40"/>
      <c r="UG6" s="40"/>
      <c r="UH6" s="40"/>
      <c r="UI6" s="40"/>
      <c r="UJ6" s="40"/>
      <c r="UK6" s="40"/>
      <c r="UL6" s="40"/>
      <c r="UM6" s="40"/>
      <c r="UN6" s="40"/>
      <c r="UO6" s="40"/>
      <c r="UP6" s="40"/>
      <c r="UQ6" s="40"/>
      <c r="UR6" s="40"/>
      <c r="US6" s="40"/>
      <c r="UT6" s="40"/>
      <c r="UU6" s="40"/>
      <c r="UV6" s="40"/>
      <c r="UW6" s="40"/>
      <c r="UX6" s="40"/>
      <c r="UY6" s="40"/>
      <c r="UZ6" s="40"/>
      <c r="VA6" s="40"/>
      <c r="VB6" s="40"/>
      <c r="VC6" s="40"/>
      <c r="VD6" s="40"/>
      <c r="VE6" s="40"/>
      <c r="VF6" s="40"/>
      <c r="VG6" s="40"/>
      <c r="VH6" s="40"/>
      <c r="VI6" s="40"/>
      <c r="VJ6" s="40"/>
      <c r="VK6" s="40"/>
      <c r="VL6" s="40"/>
      <c r="VM6" s="40"/>
      <c r="VN6" s="40"/>
      <c r="VO6" s="40"/>
      <c r="VP6" s="40"/>
      <c r="VQ6" s="40"/>
      <c r="VR6" s="40"/>
      <c r="VS6" s="40"/>
      <c r="VT6" s="40"/>
      <c r="VU6" s="40"/>
      <c r="VV6" s="40"/>
      <c r="VW6" s="40"/>
      <c r="VX6" s="40"/>
      <c r="VY6" s="40"/>
      <c r="VZ6" s="40"/>
      <c r="WA6" s="40"/>
      <c r="WB6" s="40"/>
      <c r="WC6" s="40"/>
      <c r="WD6" s="40"/>
      <c r="WE6" s="40"/>
      <c r="WF6" s="40"/>
      <c r="WG6" s="40"/>
      <c r="WH6" s="40"/>
      <c r="WI6" s="40"/>
      <c r="WJ6" s="40"/>
      <c r="WK6" s="40"/>
      <c r="WL6" s="40"/>
      <c r="WM6" s="40"/>
      <c r="WN6" s="40"/>
      <c r="WO6" s="40"/>
      <c r="WP6" s="40"/>
      <c r="WQ6" s="40"/>
      <c r="WR6" s="40"/>
      <c r="WS6" s="40"/>
      <c r="WT6" s="40"/>
      <c r="WU6" s="40"/>
      <c r="WV6" s="40"/>
      <c r="WW6" s="40"/>
      <c r="WX6" s="40"/>
      <c r="WY6" s="40"/>
      <c r="WZ6" s="40"/>
      <c r="XA6" s="40"/>
      <c r="XB6" s="40"/>
      <c r="XC6" s="40"/>
      <c r="XD6" s="40"/>
      <c r="XE6" s="40"/>
      <c r="XF6" s="40"/>
      <c r="XG6" s="40"/>
      <c r="XH6" s="40"/>
      <c r="XI6" s="40"/>
      <c r="XJ6" s="40"/>
      <c r="XK6" s="40"/>
      <c r="XL6" s="40"/>
      <c r="XM6" s="40"/>
      <c r="XN6" s="40"/>
      <c r="XO6" s="40"/>
      <c r="XP6" s="40"/>
      <c r="XQ6" s="40"/>
      <c r="XR6" s="40"/>
      <c r="XS6" s="40"/>
      <c r="XT6" s="40"/>
      <c r="XU6" s="40"/>
      <c r="XV6" s="40"/>
      <c r="XW6" s="40"/>
      <c r="XX6" s="40"/>
      <c r="XY6" s="40"/>
      <c r="XZ6" s="40"/>
      <c r="YA6" s="40"/>
      <c r="YB6" s="40"/>
      <c r="YC6" s="40"/>
      <c r="YD6" s="40"/>
      <c r="YE6" s="40"/>
      <c r="YF6" s="40"/>
      <c r="YG6" s="40"/>
      <c r="YH6" s="40"/>
      <c r="YI6" s="40"/>
      <c r="YJ6" s="40"/>
      <c r="YK6" s="40"/>
      <c r="YL6" s="40"/>
      <c r="YM6" s="40"/>
      <c r="YN6" s="40"/>
      <c r="YO6" s="40"/>
      <c r="YP6" s="40"/>
      <c r="YQ6" s="40"/>
      <c r="YR6" s="40"/>
      <c r="YS6" s="40"/>
      <c r="YT6" s="40"/>
      <c r="YU6" s="40"/>
      <c r="YV6" s="40"/>
      <c r="YW6" s="40"/>
      <c r="YX6" s="40"/>
      <c r="YY6" s="40"/>
      <c r="YZ6" s="40"/>
      <c r="ZA6" s="40"/>
      <c r="ZB6" s="40"/>
      <c r="ZC6" s="40"/>
      <c r="ZD6" s="40"/>
      <c r="ZE6" s="40"/>
      <c r="ZF6" s="40"/>
      <c r="ZG6" s="40"/>
      <c r="ZH6" s="40"/>
      <c r="ZI6" s="40"/>
      <c r="ZJ6" s="40"/>
      <c r="ZK6" s="40"/>
      <c r="ZL6" s="40"/>
      <c r="ZM6" s="40"/>
      <c r="ZN6" s="40"/>
      <c r="ZO6" s="40"/>
      <c r="ZP6" s="40"/>
      <c r="ZQ6" s="40"/>
      <c r="ZR6" s="40"/>
      <c r="ZS6" s="40"/>
      <c r="ZT6" s="40"/>
      <c r="ZU6" s="40"/>
      <c r="ZV6" s="40"/>
      <c r="ZW6" s="40"/>
      <c r="ZX6" s="40"/>
      <c r="ZY6" s="40"/>
      <c r="ZZ6" s="40"/>
      <c r="AAA6" s="40"/>
      <c r="AAB6" s="40"/>
      <c r="AAC6" s="40"/>
      <c r="AAD6" s="40"/>
      <c r="AAE6" s="40"/>
      <c r="AAF6" s="40"/>
      <c r="AAG6" s="40"/>
      <c r="AAH6" s="40"/>
      <c r="AAI6" s="40"/>
      <c r="AAJ6" s="40"/>
      <c r="AAK6" s="40"/>
      <c r="AAL6" s="40"/>
      <c r="AAM6" s="40"/>
      <c r="AAN6" s="40"/>
      <c r="AAO6" s="40"/>
      <c r="AAP6" s="40"/>
      <c r="AAQ6" s="40"/>
      <c r="AAR6" s="40"/>
      <c r="AAS6" s="40"/>
      <c r="AAT6" s="40"/>
      <c r="AAU6" s="40"/>
      <c r="AAV6" s="40"/>
      <c r="AAW6" s="40"/>
      <c r="AAX6" s="40"/>
      <c r="AAY6" s="40"/>
      <c r="AAZ6" s="40"/>
      <c r="ABA6" s="40"/>
      <c r="ABB6" s="40"/>
      <c r="ABC6" s="40"/>
      <c r="ABD6" s="40"/>
      <c r="ABE6" s="40"/>
      <c r="ABF6" s="40"/>
      <c r="ABG6" s="40"/>
      <c r="ABH6" s="40"/>
      <c r="ABI6" s="40"/>
      <c r="ABJ6" s="40"/>
      <c r="ABK6" s="40"/>
      <c r="ABL6" s="40"/>
      <c r="ABM6" s="40"/>
      <c r="ABN6" s="40"/>
      <c r="ABO6" s="40"/>
      <c r="ABP6" s="40"/>
      <c r="ABQ6" s="40"/>
      <c r="ABR6" s="40"/>
      <c r="ABS6" s="40"/>
      <c r="ABT6" s="40"/>
      <c r="ABU6" s="40"/>
      <c r="ABV6" s="40"/>
      <c r="ABW6" s="40"/>
      <c r="ABX6" s="40"/>
      <c r="ABY6" s="40"/>
      <c r="ABZ6" s="40"/>
      <c r="ACA6" s="40"/>
      <c r="ACB6" s="40"/>
      <c r="ACC6" s="40"/>
      <c r="ACD6" s="40"/>
      <c r="ACE6" s="40"/>
      <c r="ACF6" s="40"/>
      <c r="ACG6" s="40"/>
      <c r="ACH6" s="40"/>
      <c r="ACI6" s="40"/>
      <c r="ACJ6" s="40"/>
      <c r="ACK6" s="40"/>
      <c r="ACL6" s="40"/>
      <c r="ACM6" s="40"/>
      <c r="ACN6" s="40"/>
      <c r="ACO6" s="40"/>
      <c r="ACP6" s="40"/>
      <c r="ACQ6" s="40"/>
      <c r="ACR6" s="40"/>
      <c r="ACS6" s="40"/>
      <c r="ACT6" s="40"/>
      <c r="ACU6" s="40"/>
      <c r="ACV6" s="40"/>
      <c r="ACW6" s="40"/>
      <c r="ACX6" s="40"/>
      <c r="ACY6" s="40"/>
      <c r="ACZ6" s="40"/>
      <c r="ADA6" s="40"/>
      <c r="ADB6" s="40"/>
      <c r="ADC6" s="40"/>
      <c r="ADD6" s="40"/>
      <c r="ADE6" s="40"/>
      <c r="ADF6" s="40"/>
      <c r="ADG6" s="40"/>
      <c r="ADH6" s="40"/>
      <c r="ADI6" s="40"/>
      <c r="ADJ6" s="40"/>
      <c r="ADK6" s="40"/>
      <c r="ADL6" s="40"/>
      <c r="ADM6" s="40"/>
      <c r="ADN6" s="40"/>
      <c r="ADO6" s="40"/>
      <c r="ADP6" s="40"/>
      <c r="ADQ6" s="40"/>
      <c r="ADR6" s="40"/>
      <c r="ADS6" s="40"/>
      <c r="ADT6" s="40"/>
      <c r="ADU6" s="40"/>
      <c r="ADV6" s="40"/>
      <c r="ADW6" s="40"/>
      <c r="ADX6" s="40"/>
      <c r="ADY6" s="40"/>
      <c r="ADZ6" s="40"/>
      <c r="AEA6" s="40"/>
      <c r="AEB6" s="40"/>
      <c r="AEC6" s="40"/>
      <c r="AED6" s="40"/>
      <c r="AEE6" s="40"/>
      <c r="AEF6" s="40"/>
      <c r="AEG6" s="40"/>
      <c r="AEH6" s="40"/>
      <c r="AEI6" s="40"/>
      <c r="AEJ6" s="40"/>
      <c r="AEK6" s="40"/>
      <c r="AEL6" s="40"/>
      <c r="AEM6" s="40"/>
      <c r="AEN6" s="40"/>
      <c r="AEO6" s="40"/>
      <c r="AEP6" s="40"/>
      <c r="AEQ6" s="40"/>
      <c r="AER6" s="40"/>
      <c r="AES6" s="40"/>
      <c r="AET6" s="40"/>
      <c r="AEU6" s="40"/>
      <c r="AEV6" s="40"/>
      <c r="AEW6" s="40"/>
      <c r="AEX6" s="40"/>
      <c r="AEY6" s="40"/>
      <c r="AEZ6" s="40"/>
      <c r="AFA6" s="40"/>
      <c r="AFB6" s="40"/>
      <c r="AFC6" s="40"/>
      <c r="AFD6" s="40"/>
      <c r="AFE6" s="40"/>
      <c r="AFF6" s="40"/>
      <c r="AFG6" s="40"/>
      <c r="AFH6" s="40"/>
      <c r="AFI6" s="40"/>
      <c r="AFJ6" s="40"/>
      <c r="AFK6" s="40"/>
      <c r="AFL6" s="40"/>
      <c r="AFM6" s="40"/>
      <c r="AFN6" s="40"/>
      <c r="AFO6" s="40"/>
      <c r="AFP6" s="40"/>
      <c r="AFQ6" s="40"/>
      <c r="AFR6" s="40"/>
      <c r="AFS6" s="40"/>
      <c r="AFT6" s="40"/>
      <c r="AFU6" s="40"/>
      <c r="AFV6" s="40"/>
      <c r="AFW6" s="40"/>
      <c r="AFX6" s="40"/>
      <c r="AFY6" s="40"/>
      <c r="AFZ6" s="40"/>
      <c r="AGA6" s="40"/>
      <c r="AGB6" s="40"/>
      <c r="AGC6" s="40"/>
      <c r="AGD6" s="40"/>
      <c r="AGE6" s="40"/>
      <c r="AGF6" s="40"/>
      <c r="AGG6" s="40"/>
      <c r="AGH6" s="40"/>
      <c r="AGI6" s="40"/>
      <c r="AGJ6" s="40"/>
      <c r="AGK6" s="40"/>
      <c r="AGL6" s="40"/>
      <c r="AGM6" s="40"/>
      <c r="AGN6" s="40"/>
      <c r="AGO6" s="40"/>
      <c r="AGP6" s="40"/>
      <c r="AGQ6" s="40"/>
      <c r="AGR6" s="40"/>
      <c r="AGS6" s="40"/>
      <c r="AGT6" s="40"/>
      <c r="AGU6" s="40"/>
      <c r="AGV6" s="40"/>
      <c r="AGW6" s="40"/>
      <c r="AGX6" s="40"/>
      <c r="AGY6" s="40"/>
      <c r="AGZ6" s="40"/>
      <c r="AHA6" s="40"/>
      <c r="AHB6" s="40"/>
      <c r="AHC6" s="40"/>
      <c r="AHD6" s="40"/>
      <c r="AHE6" s="40"/>
      <c r="AHF6" s="40"/>
      <c r="AHG6" s="40"/>
      <c r="AHH6" s="40"/>
      <c r="AHI6" s="40"/>
      <c r="AHJ6" s="40"/>
      <c r="AHK6" s="40"/>
      <c r="AHL6" s="40"/>
      <c r="AHM6" s="40"/>
      <c r="AHN6" s="40"/>
      <c r="AHO6" s="40"/>
      <c r="AHP6" s="40"/>
      <c r="AHQ6" s="40"/>
      <c r="AHR6" s="40"/>
      <c r="AHS6" s="40"/>
      <c r="AHT6" s="40"/>
      <c r="AHU6" s="40"/>
      <c r="AHV6" s="40"/>
      <c r="AHW6" s="40"/>
      <c r="AHX6" s="40"/>
      <c r="AHY6" s="40"/>
      <c r="AHZ6" s="40"/>
      <c r="AIA6" s="40"/>
      <c r="AIB6" s="40"/>
      <c r="AIC6" s="40"/>
      <c r="AID6" s="40"/>
      <c r="AIE6" s="40"/>
      <c r="AIF6" s="40"/>
      <c r="AIG6" s="40"/>
      <c r="AIH6" s="40"/>
      <c r="AII6" s="40"/>
      <c r="AIJ6" s="40"/>
      <c r="AIK6" s="40"/>
      <c r="AIL6" s="40"/>
      <c r="AIM6" s="40"/>
      <c r="AIN6" s="40"/>
      <c r="AIO6" s="40"/>
      <c r="AIP6" s="40"/>
      <c r="AIQ6" s="40"/>
      <c r="AIR6" s="40"/>
      <c r="AIS6" s="40"/>
      <c r="AIT6" s="40"/>
      <c r="AIU6" s="40"/>
      <c r="AIV6" s="40"/>
      <c r="AIW6" s="40"/>
      <c r="AIX6" s="40"/>
      <c r="AIY6" s="40"/>
      <c r="AIZ6" s="40"/>
      <c r="AJA6" s="40"/>
      <c r="AJB6" s="40"/>
      <c r="AJC6" s="40"/>
      <c r="AJD6" s="40"/>
      <c r="AJE6" s="40"/>
      <c r="AJF6" s="40"/>
      <c r="AJG6" s="40"/>
      <c r="AJH6" s="40"/>
      <c r="AJI6" s="40"/>
      <c r="AJJ6" s="40"/>
      <c r="AJK6" s="40"/>
      <c r="AJL6" s="40"/>
      <c r="AJM6" s="40"/>
      <c r="AJN6" s="40"/>
      <c r="AJO6" s="40"/>
      <c r="AJP6" s="40"/>
      <c r="AJQ6" s="40"/>
      <c r="AJR6" s="40"/>
      <c r="AJS6" s="40"/>
      <c r="AJT6" s="40"/>
      <c r="AJU6" s="40"/>
      <c r="AJV6" s="40"/>
      <c r="AJW6" s="40"/>
      <c r="AJX6" s="40"/>
      <c r="AJY6" s="40"/>
      <c r="AJZ6" s="40"/>
      <c r="AKA6" s="40"/>
      <c r="AKB6" s="40"/>
      <c r="AKC6" s="40"/>
      <c r="AKD6" s="40"/>
      <c r="AKE6" s="40"/>
      <c r="AKF6" s="40"/>
      <c r="AKG6" s="40"/>
      <c r="AKH6" s="40"/>
      <c r="AKI6" s="40"/>
      <c r="AKJ6" s="40"/>
      <c r="AKK6" s="40"/>
      <c r="AKL6" s="40"/>
      <c r="AKM6" s="40"/>
      <c r="AKN6" s="40"/>
      <c r="AKO6" s="40"/>
      <c r="AKP6" s="40"/>
      <c r="AKQ6" s="40"/>
      <c r="AKR6" s="40"/>
      <c r="AKS6" s="40"/>
      <c r="AKT6" s="40"/>
      <c r="AKU6" s="40"/>
      <c r="AKV6" s="40"/>
      <c r="AKW6" s="40"/>
      <c r="AKX6" s="40"/>
      <c r="AKY6" s="40"/>
      <c r="AKZ6" s="40"/>
      <c r="ALA6" s="40"/>
      <c r="ALB6" s="40"/>
      <c r="ALC6" s="40"/>
      <c r="ALD6" s="40"/>
      <c r="ALE6" s="40"/>
      <c r="ALF6" s="40"/>
      <c r="ALG6" s="40"/>
      <c r="ALH6" s="40"/>
      <c r="ALI6" s="40"/>
      <c r="ALJ6" s="40"/>
      <c r="ALK6" s="40"/>
      <c r="ALL6" s="40"/>
      <c r="ALM6" s="40"/>
      <c r="ALN6" s="40"/>
      <c r="ALO6" s="40"/>
      <c r="ALP6" s="40"/>
      <c r="ALQ6" s="40"/>
      <c r="ALR6" s="40"/>
      <c r="ALS6" s="40"/>
      <c r="ALT6" s="40"/>
      <c r="ALU6" s="40"/>
      <c r="ALV6" s="40"/>
      <c r="ALW6" s="40"/>
      <c r="ALX6" s="40"/>
      <c r="ALY6" s="40"/>
      <c r="ALZ6" s="40"/>
      <c r="AMA6" s="40"/>
      <c r="AMB6" s="40"/>
      <c r="AMC6" s="40"/>
      <c r="AMD6" s="40"/>
      <c r="AME6" s="40"/>
      <c r="AMF6" s="40"/>
      <c r="AMG6" s="40"/>
      <c r="AMH6" s="40"/>
      <c r="AMI6" s="40"/>
      <c r="AMJ6" s="40"/>
    </row>
    <row r="7" spans="1:1024" s="41" customFormat="1" ht="15.75" customHeight="1">
      <c r="A7" s="40"/>
      <c r="B7" s="40"/>
      <c r="C7" s="98" t="s">
        <v>194</v>
      </c>
      <c r="D7" s="98"/>
      <c r="E7" s="98"/>
      <c r="F7" s="71">
        <f>SUM(F5:F6)</f>
        <v>785.17000000000007</v>
      </c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  <c r="IW7" s="40"/>
      <c r="IX7" s="40"/>
      <c r="IY7" s="40"/>
      <c r="IZ7" s="40"/>
      <c r="JA7" s="40"/>
      <c r="JB7" s="40"/>
      <c r="JC7" s="40"/>
      <c r="JD7" s="40"/>
      <c r="JE7" s="40"/>
      <c r="JF7" s="40"/>
      <c r="JG7" s="40"/>
      <c r="JH7" s="40"/>
      <c r="JI7" s="40"/>
      <c r="JJ7" s="40"/>
      <c r="JK7" s="40"/>
      <c r="JL7" s="40"/>
      <c r="JM7" s="40"/>
      <c r="JN7" s="40"/>
      <c r="JO7" s="40"/>
      <c r="JP7" s="40"/>
      <c r="JQ7" s="40"/>
      <c r="JR7" s="40"/>
      <c r="JS7" s="40"/>
      <c r="JT7" s="40"/>
      <c r="JU7" s="40"/>
      <c r="JV7" s="40"/>
      <c r="JW7" s="40"/>
      <c r="JX7" s="40"/>
      <c r="JY7" s="40"/>
      <c r="JZ7" s="40"/>
      <c r="KA7" s="40"/>
      <c r="KB7" s="40"/>
      <c r="KC7" s="40"/>
      <c r="KD7" s="40"/>
      <c r="KE7" s="40"/>
      <c r="KF7" s="40"/>
      <c r="KG7" s="40"/>
      <c r="KH7" s="40"/>
      <c r="KI7" s="40"/>
      <c r="KJ7" s="40"/>
      <c r="KK7" s="40"/>
      <c r="KL7" s="40"/>
      <c r="KM7" s="40"/>
      <c r="KN7" s="40"/>
      <c r="KO7" s="40"/>
      <c r="KP7" s="40"/>
      <c r="KQ7" s="40"/>
      <c r="KR7" s="40"/>
      <c r="KS7" s="40"/>
      <c r="KT7" s="40"/>
      <c r="KU7" s="40"/>
      <c r="KV7" s="40"/>
      <c r="KW7" s="40"/>
      <c r="KX7" s="40"/>
      <c r="KY7" s="40"/>
      <c r="KZ7" s="40"/>
      <c r="LA7" s="40"/>
      <c r="LB7" s="40"/>
      <c r="LC7" s="40"/>
      <c r="LD7" s="40"/>
      <c r="LE7" s="40"/>
      <c r="LF7" s="40"/>
      <c r="LG7" s="40"/>
      <c r="LH7" s="40"/>
      <c r="LI7" s="40"/>
      <c r="LJ7" s="40"/>
      <c r="LK7" s="40"/>
      <c r="LL7" s="40"/>
      <c r="LM7" s="40"/>
      <c r="LN7" s="40"/>
      <c r="LO7" s="40"/>
      <c r="LP7" s="40"/>
      <c r="LQ7" s="40"/>
      <c r="LR7" s="40"/>
      <c r="LS7" s="40"/>
      <c r="LT7" s="40"/>
      <c r="LU7" s="40"/>
      <c r="LV7" s="40"/>
      <c r="LW7" s="40"/>
      <c r="LX7" s="40"/>
      <c r="LY7" s="40"/>
      <c r="LZ7" s="40"/>
      <c r="MA7" s="40"/>
      <c r="MB7" s="40"/>
      <c r="MC7" s="40"/>
      <c r="MD7" s="40"/>
      <c r="ME7" s="40"/>
      <c r="MF7" s="40"/>
      <c r="MG7" s="40"/>
      <c r="MH7" s="40"/>
      <c r="MI7" s="40"/>
      <c r="MJ7" s="40"/>
      <c r="MK7" s="40"/>
      <c r="ML7" s="40"/>
      <c r="MM7" s="40"/>
      <c r="MN7" s="40"/>
      <c r="MO7" s="40"/>
      <c r="MP7" s="40"/>
      <c r="MQ7" s="40"/>
      <c r="MR7" s="40"/>
      <c r="MS7" s="40"/>
      <c r="MT7" s="40"/>
      <c r="MU7" s="40"/>
      <c r="MV7" s="40"/>
      <c r="MW7" s="40"/>
      <c r="MX7" s="40"/>
      <c r="MY7" s="40"/>
      <c r="MZ7" s="40"/>
      <c r="NA7" s="40"/>
      <c r="NB7" s="40"/>
      <c r="NC7" s="40"/>
      <c r="ND7" s="40"/>
      <c r="NE7" s="40"/>
      <c r="NF7" s="40"/>
      <c r="NG7" s="40"/>
      <c r="NH7" s="40"/>
      <c r="NI7" s="40"/>
      <c r="NJ7" s="40"/>
      <c r="NK7" s="40"/>
      <c r="NL7" s="40"/>
      <c r="NM7" s="40"/>
      <c r="NN7" s="40"/>
      <c r="NO7" s="40"/>
      <c r="NP7" s="40"/>
      <c r="NQ7" s="40"/>
      <c r="NR7" s="40"/>
      <c r="NS7" s="40"/>
      <c r="NT7" s="40"/>
      <c r="NU7" s="40"/>
      <c r="NV7" s="40"/>
      <c r="NW7" s="40"/>
      <c r="NX7" s="40"/>
      <c r="NY7" s="40"/>
      <c r="NZ7" s="40"/>
      <c r="OA7" s="40"/>
      <c r="OB7" s="40"/>
      <c r="OC7" s="40"/>
      <c r="OD7" s="40"/>
      <c r="OE7" s="40"/>
      <c r="OF7" s="40"/>
      <c r="OG7" s="40"/>
      <c r="OH7" s="40"/>
      <c r="OI7" s="40"/>
      <c r="OJ7" s="40"/>
      <c r="OK7" s="40"/>
      <c r="OL7" s="40"/>
      <c r="OM7" s="40"/>
      <c r="ON7" s="40"/>
      <c r="OO7" s="40"/>
      <c r="OP7" s="40"/>
      <c r="OQ7" s="40"/>
      <c r="OR7" s="40"/>
      <c r="OS7" s="40"/>
      <c r="OT7" s="40"/>
      <c r="OU7" s="40"/>
      <c r="OV7" s="40"/>
      <c r="OW7" s="40"/>
      <c r="OX7" s="40"/>
      <c r="OY7" s="40"/>
      <c r="OZ7" s="40"/>
      <c r="PA7" s="40"/>
      <c r="PB7" s="40"/>
      <c r="PC7" s="40"/>
      <c r="PD7" s="40"/>
      <c r="PE7" s="40"/>
      <c r="PF7" s="40"/>
      <c r="PG7" s="40"/>
      <c r="PH7" s="40"/>
      <c r="PI7" s="40"/>
      <c r="PJ7" s="40"/>
      <c r="PK7" s="40"/>
      <c r="PL7" s="40"/>
      <c r="PM7" s="40"/>
      <c r="PN7" s="40"/>
      <c r="PO7" s="40"/>
      <c r="PP7" s="40"/>
      <c r="PQ7" s="40"/>
      <c r="PR7" s="40"/>
      <c r="PS7" s="40"/>
      <c r="PT7" s="40"/>
      <c r="PU7" s="40"/>
      <c r="PV7" s="40"/>
      <c r="PW7" s="40"/>
      <c r="PX7" s="40"/>
      <c r="PY7" s="40"/>
      <c r="PZ7" s="40"/>
      <c r="QA7" s="40"/>
      <c r="QB7" s="40"/>
      <c r="QC7" s="40"/>
      <c r="QD7" s="40"/>
      <c r="QE7" s="40"/>
      <c r="QF7" s="40"/>
      <c r="QG7" s="40"/>
      <c r="QH7" s="40"/>
      <c r="QI7" s="40"/>
      <c r="QJ7" s="40"/>
      <c r="QK7" s="40"/>
      <c r="QL7" s="40"/>
      <c r="QM7" s="40"/>
      <c r="QN7" s="40"/>
      <c r="QO7" s="40"/>
      <c r="QP7" s="40"/>
      <c r="QQ7" s="40"/>
      <c r="QR7" s="40"/>
      <c r="QS7" s="40"/>
      <c r="QT7" s="40"/>
      <c r="QU7" s="40"/>
      <c r="QV7" s="40"/>
      <c r="QW7" s="40"/>
      <c r="QX7" s="40"/>
      <c r="QY7" s="40"/>
      <c r="QZ7" s="40"/>
      <c r="RA7" s="40"/>
      <c r="RB7" s="40"/>
      <c r="RC7" s="40"/>
      <c r="RD7" s="40"/>
      <c r="RE7" s="40"/>
      <c r="RF7" s="40"/>
      <c r="RG7" s="40"/>
      <c r="RH7" s="40"/>
      <c r="RI7" s="40"/>
      <c r="RJ7" s="40"/>
      <c r="RK7" s="40"/>
      <c r="RL7" s="40"/>
      <c r="RM7" s="40"/>
      <c r="RN7" s="40"/>
      <c r="RO7" s="40"/>
      <c r="RP7" s="40"/>
      <c r="RQ7" s="40"/>
      <c r="RR7" s="40"/>
      <c r="RS7" s="40"/>
      <c r="RT7" s="40"/>
      <c r="RU7" s="40"/>
      <c r="RV7" s="40"/>
      <c r="RW7" s="40"/>
      <c r="RX7" s="40"/>
      <c r="RY7" s="40"/>
      <c r="RZ7" s="40"/>
      <c r="SA7" s="40"/>
      <c r="SB7" s="40"/>
      <c r="SC7" s="40"/>
      <c r="SD7" s="40"/>
      <c r="SE7" s="40"/>
      <c r="SF7" s="40"/>
      <c r="SG7" s="40"/>
      <c r="SH7" s="40"/>
      <c r="SI7" s="40"/>
      <c r="SJ7" s="40"/>
      <c r="SK7" s="40"/>
      <c r="SL7" s="40"/>
      <c r="SM7" s="40"/>
      <c r="SN7" s="40"/>
      <c r="SO7" s="40"/>
      <c r="SP7" s="40"/>
      <c r="SQ7" s="40"/>
      <c r="SR7" s="40"/>
      <c r="SS7" s="40"/>
      <c r="ST7" s="40"/>
      <c r="SU7" s="40"/>
      <c r="SV7" s="40"/>
      <c r="SW7" s="40"/>
      <c r="SX7" s="40"/>
      <c r="SY7" s="40"/>
      <c r="SZ7" s="40"/>
      <c r="TA7" s="40"/>
      <c r="TB7" s="40"/>
      <c r="TC7" s="40"/>
      <c r="TD7" s="40"/>
      <c r="TE7" s="40"/>
      <c r="TF7" s="40"/>
      <c r="TG7" s="40"/>
      <c r="TH7" s="40"/>
      <c r="TI7" s="40"/>
      <c r="TJ7" s="40"/>
      <c r="TK7" s="40"/>
      <c r="TL7" s="40"/>
      <c r="TM7" s="40"/>
      <c r="TN7" s="40"/>
      <c r="TO7" s="40"/>
      <c r="TP7" s="40"/>
      <c r="TQ7" s="40"/>
      <c r="TR7" s="40"/>
      <c r="TS7" s="40"/>
      <c r="TT7" s="40"/>
      <c r="TU7" s="40"/>
      <c r="TV7" s="40"/>
      <c r="TW7" s="40"/>
      <c r="TX7" s="40"/>
      <c r="TY7" s="40"/>
      <c r="TZ7" s="40"/>
      <c r="UA7" s="40"/>
      <c r="UB7" s="40"/>
      <c r="UC7" s="40"/>
      <c r="UD7" s="40"/>
      <c r="UE7" s="40"/>
      <c r="UF7" s="40"/>
      <c r="UG7" s="40"/>
      <c r="UH7" s="40"/>
      <c r="UI7" s="40"/>
      <c r="UJ7" s="40"/>
      <c r="UK7" s="40"/>
      <c r="UL7" s="40"/>
      <c r="UM7" s="40"/>
      <c r="UN7" s="40"/>
      <c r="UO7" s="40"/>
      <c r="UP7" s="40"/>
      <c r="UQ7" s="40"/>
      <c r="UR7" s="40"/>
      <c r="US7" s="40"/>
      <c r="UT7" s="40"/>
      <c r="UU7" s="40"/>
      <c r="UV7" s="40"/>
      <c r="UW7" s="40"/>
      <c r="UX7" s="40"/>
      <c r="UY7" s="40"/>
      <c r="UZ7" s="40"/>
      <c r="VA7" s="40"/>
      <c r="VB7" s="40"/>
      <c r="VC7" s="40"/>
      <c r="VD7" s="40"/>
      <c r="VE7" s="40"/>
      <c r="VF7" s="40"/>
      <c r="VG7" s="40"/>
      <c r="VH7" s="40"/>
      <c r="VI7" s="40"/>
      <c r="VJ7" s="40"/>
      <c r="VK7" s="40"/>
      <c r="VL7" s="40"/>
      <c r="VM7" s="40"/>
      <c r="VN7" s="40"/>
      <c r="VO7" s="40"/>
      <c r="VP7" s="40"/>
      <c r="VQ7" s="40"/>
      <c r="VR7" s="40"/>
      <c r="VS7" s="40"/>
      <c r="VT7" s="40"/>
      <c r="VU7" s="40"/>
      <c r="VV7" s="40"/>
      <c r="VW7" s="40"/>
      <c r="VX7" s="40"/>
      <c r="VY7" s="40"/>
      <c r="VZ7" s="40"/>
      <c r="WA7" s="40"/>
      <c r="WB7" s="40"/>
      <c r="WC7" s="40"/>
      <c r="WD7" s="40"/>
      <c r="WE7" s="40"/>
      <c r="WF7" s="40"/>
      <c r="WG7" s="40"/>
      <c r="WH7" s="40"/>
      <c r="WI7" s="40"/>
      <c r="WJ7" s="40"/>
      <c r="WK7" s="40"/>
      <c r="WL7" s="40"/>
      <c r="WM7" s="40"/>
      <c r="WN7" s="40"/>
      <c r="WO7" s="40"/>
      <c r="WP7" s="40"/>
      <c r="WQ7" s="40"/>
      <c r="WR7" s="40"/>
      <c r="WS7" s="40"/>
      <c r="WT7" s="40"/>
      <c r="WU7" s="40"/>
      <c r="WV7" s="40"/>
      <c r="WW7" s="40"/>
      <c r="WX7" s="40"/>
      <c r="WY7" s="40"/>
      <c r="WZ7" s="40"/>
      <c r="XA7" s="40"/>
      <c r="XB7" s="40"/>
      <c r="XC7" s="40"/>
      <c r="XD7" s="40"/>
      <c r="XE7" s="40"/>
      <c r="XF7" s="40"/>
      <c r="XG7" s="40"/>
      <c r="XH7" s="40"/>
      <c r="XI7" s="40"/>
      <c r="XJ7" s="40"/>
      <c r="XK7" s="40"/>
      <c r="XL7" s="40"/>
      <c r="XM7" s="40"/>
      <c r="XN7" s="40"/>
      <c r="XO7" s="40"/>
      <c r="XP7" s="40"/>
      <c r="XQ7" s="40"/>
      <c r="XR7" s="40"/>
      <c r="XS7" s="40"/>
      <c r="XT7" s="40"/>
      <c r="XU7" s="40"/>
      <c r="XV7" s="40"/>
      <c r="XW7" s="40"/>
      <c r="XX7" s="40"/>
      <c r="XY7" s="40"/>
      <c r="XZ7" s="40"/>
      <c r="YA7" s="40"/>
      <c r="YB7" s="40"/>
      <c r="YC7" s="40"/>
      <c r="YD7" s="40"/>
      <c r="YE7" s="40"/>
      <c r="YF7" s="40"/>
      <c r="YG7" s="40"/>
      <c r="YH7" s="40"/>
      <c r="YI7" s="40"/>
      <c r="YJ7" s="40"/>
      <c r="YK7" s="40"/>
      <c r="YL7" s="40"/>
      <c r="YM7" s="40"/>
      <c r="YN7" s="40"/>
      <c r="YO7" s="40"/>
      <c r="YP7" s="40"/>
      <c r="YQ7" s="40"/>
      <c r="YR7" s="40"/>
      <c r="YS7" s="40"/>
      <c r="YT7" s="40"/>
      <c r="YU7" s="40"/>
      <c r="YV7" s="40"/>
      <c r="YW7" s="40"/>
      <c r="YX7" s="40"/>
      <c r="YY7" s="40"/>
      <c r="YZ7" s="40"/>
      <c r="ZA7" s="40"/>
      <c r="ZB7" s="40"/>
      <c r="ZC7" s="40"/>
      <c r="ZD7" s="40"/>
      <c r="ZE7" s="40"/>
      <c r="ZF7" s="40"/>
      <c r="ZG7" s="40"/>
      <c r="ZH7" s="40"/>
      <c r="ZI7" s="40"/>
      <c r="ZJ7" s="40"/>
      <c r="ZK7" s="40"/>
      <c r="ZL7" s="40"/>
      <c r="ZM7" s="40"/>
      <c r="ZN7" s="40"/>
      <c r="ZO7" s="40"/>
      <c r="ZP7" s="40"/>
      <c r="ZQ7" s="40"/>
      <c r="ZR7" s="40"/>
      <c r="ZS7" s="40"/>
      <c r="ZT7" s="40"/>
      <c r="ZU7" s="40"/>
      <c r="ZV7" s="40"/>
      <c r="ZW7" s="40"/>
      <c r="ZX7" s="40"/>
      <c r="ZY7" s="40"/>
      <c r="ZZ7" s="40"/>
      <c r="AAA7" s="40"/>
      <c r="AAB7" s="40"/>
      <c r="AAC7" s="40"/>
      <c r="AAD7" s="40"/>
      <c r="AAE7" s="40"/>
      <c r="AAF7" s="40"/>
      <c r="AAG7" s="40"/>
      <c r="AAH7" s="40"/>
      <c r="AAI7" s="40"/>
      <c r="AAJ7" s="40"/>
      <c r="AAK7" s="40"/>
      <c r="AAL7" s="40"/>
      <c r="AAM7" s="40"/>
      <c r="AAN7" s="40"/>
      <c r="AAO7" s="40"/>
      <c r="AAP7" s="40"/>
      <c r="AAQ7" s="40"/>
      <c r="AAR7" s="40"/>
      <c r="AAS7" s="40"/>
      <c r="AAT7" s="40"/>
      <c r="AAU7" s="40"/>
      <c r="AAV7" s="40"/>
      <c r="AAW7" s="40"/>
      <c r="AAX7" s="40"/>
      <c r="AAY7" s="40"/>
      <c r="AAZ7" s="40"/>
      <c r="ABA7" s="40"/>
      <c r="ABB7" s="40"/>
      <c r="ABC7" s="40"/>
      <c r="ABD7" s="40"/>
      <c r="ABE7" s="40"/>
      <c r="ABF7" s="40"/>
      <c r="ABG7" s="40"/>
      <c r="ABH7" s="40"/>
      <c r="ABI7" s="40"/>
      <c r="ABJ7" s="40"/>
      <c r="ABK7" s="40"/>
      <c r="ABL7" s="40"/>
      <c r="ABM7" s="40"/>
      <c r="ABN7" s="40"/>
      <c r="ABO7" s="40"/>
      <c r="ABP7" s="40"/>
      <c r="ABQ7" s="40"/>
      <c r="ABR7" s="40"/>
      <c r="ABS7" s="40"/>
      <c r="ABT7" s="40"/>
      <c r="ABU7" s="40"/>
      <c r="ABV7" s="40"/>
      <c r="ABW7" s="40"/>
      <c r="ABX7" s="40"/>
      <c r="ABY7" s="40"/>
      <c r="ABZ7" s="40"/>
      <c r="ACA7" s="40"/>
      <c r="ACB7" s="40"/>
      <c r="ACC7" s="40"/>
      <c r="ACD7" s="40"/>
      <c r="ACE7" s="40"/>
      <c r="ACF7" s="40"/>
      <c r="ACG7" s="40"/>
      <c r="ACH7" s="40"/>
      <c r="ACI7" s="40"/>
      <c r="ACJ7" s="40"/>
      <c r="ACK7" s="40"/>
      <c r="ACL7" s="40"/>
      <c r="ACM7" s="40"/>
      <c r="ACN7" s="40"/>
      <c r="ACO7" s="40"/>
      <c r="ACP7" s="40"/>
      <c r="ACQ7" s="40"/>
      <c r="ACR7" s="40"/>
      <c r="ACS7" s="40"/>
      <c r="ACT7" s="40"/>
      <c r="ACU7" s="40"/>
      <c r="ACV7" s="40"/>
      <c r="ACW7" s="40"/>
      <c r="ACX7" s="40"/>
      <c r="ACY7" s="40"/>
      <c r="ACZ7" s="40"/>
      <c r="ADA7" s="40"/>
      <c r="ADB7" s="40"/>
      <c r="ADC7" s="40"/>
      <c r="ADD7" s="40"/>
      <c r="ADE7" s="40"/>
      <c r="ADF7" s="40"/>
      <c r="ADG7" s="40"/>
      <c r="ADH7" s="40"/>
      <c r="ADI7" s="40"/>
      <c r="ADJ7" s="40"/>
      <c r="ADK7" s="40"/>
      <c r="ADL7" s="40"/>
      <c r="ADM7" s="40"/>
      <c r="ADN7" s="40"/>
      <c r="ADO7" s="40"/>
      <c r="ADP7" s="40"/>
      <c r="ADQ7" s="40"/>
      <c r="ADR7" s="40"/>
      <c r="ADS7" s="40"/>
      <c r="ADT7" s="40"/>
      <c r="ADU7" s="40"/>
      <c r="ADV7" s="40"/>
      <c r="ADW7" s="40"/>
      <c r="ADX7" s="40"/>
      <c r="ADY7" s="40"/>
      <c r="ADZ7" s="40"/>
      <c r="AEA7" s="40"/>
      <c r="AEB7" s="40"/>
      <c r="AEC7" s="40"/>
      <c r="AED7" s="40"/>
      <c r="AEE7" s="40"/>
      <c r="AEF7" s="40"/>
      <c r="AEG7" s="40"/>
      <c r="AEH7" s="40"/>
      <c r="AEI7" s="40"/>
      <c r="AEJ7" s="40"/>
      <c r="AEK7" s="40"/>
      <c r="AEL7" s="40"/>
      <c r="AEM7" s="40"/>
      <c r="AEN7" s="40"/>
      <c r="AEO7" s="40"/>
      <c r="AEP7" s="40"/>
      <c r="AEQ7" s="40"/>
      <c r="AER7" s="40"/>
      <c r="AES7" s="40"/>
      <c r="AET7" s="40"/>
      <c r="AEU7" s="40"/>
      <c r="AEV7" s="40"/>
      <c r="AEW7" s="40"/>
      <c r="AEX7" s="40"/>
      <c r="AEY7" s="40"/>
      <c r="AEZ7" s="40"/>
      <c r="AFA7" s="40"/>
      <c r="AFB7" s="40"/>
      <c r="AFC7" s="40"/>
      <c r="AFD7" s="40"/>
      <c r="AFE7" s="40"/>
      <c r="AFF7" s="40"/>
      <c r="AFG7" s="40"/>
      <c r="AFH7" s="40"/>
      <c r="AFI7" s="40"/>
      <c r="AFJ7" s="40"/>
      <c r="AFK7" s="40"/>
      <c r="AFL7" s="40"/>
      <c r="AFM7" s="40"/>
      <c r="AFN7" s="40"/>
      <c r="AFO7" s="40"/>
      <c r="AFP7" s="40"/>
      <c r="AFQ7" s="40"/>
      <c r="AFR7" s="40"/>
      <c r="AFS7" s="40"/>
      <c r="AFT7" s="40"/>
      <c r="AFU7" s="40"/>
      <c r="AFV7" s="40"/>
      <c r="AFW7" s="40"/>
      <c r="AFX7" s="40"/>
      <c r="AFY7" s="40"/>
      <c r="AFZ7" s="40"/>
      <c r="AGA7" s="40"/>
      <c r="AGB7" s="40"/>
      <c r="AGC7" s="40"/>
      <c r="AGD7" s="40"/>
      <c r="AGE7" s="40"/>
      <c r="AGF7" s="40"/>
      <c r="AGG7" s="40"/>
      <c r="AGH7" s="40"/>
      <c r="AGI7" s="40"/>
      <c r="AGJ7" s="40"/>
      <c r="AGK7" s="40"/>
      <c r="AGL7" s="40"/>
      <c r="AGM7" s="40"/>
      <c r="AGN7" s="40"/>
      <c r="AGO7" s="40"/>
      <c r="AGP7" s="40"/>
      <c r="AGQ7" s="40"/>
      <c r="AGR7" s="40"/>
      <c r="AGS7" s="40"/>
      <c r="AGT7" s="40"/>
      <c r="AGU7" s="40"/>
      <c r="AGV7" s="40"/>
      <c r="AGW7" s="40"/>
      <c r="AGX7" s="40"/>
      <c r="AGY7" s="40"/>
      <c r="AGZ7" s="40"/>
      <c r="AHA7" s="40"/>
      <c r="AHB7" s="40"/>
      <c r="AHC7" s="40"/>
      <c r="AHD7" s="40"/>
      <c r="AHE7" s="40"/>
      <c r="AHF7" s="40"/>
      <c r="AHG7" s="40"/>
      <c r="AHH7" s="40"/>
      <c r="AHI7" s="40"/>
      <c r="AHJ7" s="40"/>
      <c r="AHK7" s="40"/>
      <c r="AHL7" s="40"/>
      <c r="AHM7" s="40"/>
      <c r="AHN7" s="40"/>
      <c r="AHO7" s="40"/>
      <c r="AHP7" s="40"/>
      <c r="AHQ7" s="40"/>
      <c r="AHR7" s="40"/>
      <c r="AHS7" s="40"/>
      <c r="AHT7" s="40"/>
      <c r="AHU7" s="40"/>
      <c r="AHV7" s="40"/>
      <c r="AHW7" s="40"/>
      <c r="AHX7" s="40"/>
      <c r="AHY7" s="40"/>
      <c r="AHZ7" s="40"/>
      <c r="AIA7" s="40"/>
      <c r="AIB7" s="40"/>
      <c r="AIC7" s="40"/>
      <c r="AID7" s="40"/>
      <c r="AIE7" s="40"/>
      <c r="AIF7" s="40"/>
      <c r="AIG7" s="40"/>
      <c r="AIH7" s="40"/>
      <c r="AII7" s="40"/>
      <c r="AIJ7" s="40"/>
      <c r="AIK7" s="40"/>
      <c r="AIL7" s="40"/>
      <c r="AIM7" s="40"/>
      <c r="AIN7" s="40"/>
      <c r="AIO7" s="40"/>
      <c r="AIP7" s="40"/>
      <c r="AIQ7" s="40"/>
      <c r="AIR7" s="40"/>
      <c r="AIS7" s="40"/>
      <c r="AIT7" s="40"/>
      <c r="AIU7" s="40"/>
      <c r="AIV7" s="40"/>
      <c r="AIW7" s="40"/>
      <c r="AIX7" s="40"/>
      <c r="AIY7" s="40"/>
      <c r="AIZ7" s="40"/>
      <c r="AJA7" s="40"/>
      <c r="AJB7" s="40"/>
      <c r="AJC7" s="40"/>
      <c r="AJD7" s="40"/>
      <c r="AJE7" s="40"/>
      <c r="AJF7" s="40"/>
      <c r="AJG7" s="40"/>
      <c r="AJH7" s="40"/>
      <c r="AJI7" s="40"/>
      <c r="AJJ7" s="40"/>
      <c r="AJK7" s="40"/>
      <c r="AJL7" s="40"/>
      <c r="AJM7" s="40"/>
      <c r="AJN7" s="40"/>
      <c r="AJO7" s="40"/>
      <c r="AJP7" s="40"/>
      <c r="AJQ7" s="40"/>
      <c r="AJR7" s="40"/>
      <c r="AJS7" s="40"/>
      <c r="AJT7" s="40"/>
      <c r="AJU7" s="40"/>
      <c r="AJV7" s="40"/>
      <c r="AJW7" s="40"/>
      <c r="AJX7" s="40"/>
      <c r="AJY7" s="40"/>
      <c r="AJZ7" s="40"/>
      <c r="AKA7" s="40"/>
      <c r="AKB7" s="40"/>
      <c r="AKC7" s="40"/>
      <c r="AKD7" s="40"/>
      <c r="AKE7" s="40"/>
      <c r="AKF7" s="40"/>
      <c r="AKG7" s="40"/>
      <c r="AKH7" s="40"/>
      <c r="AKI7" s="40"/>
      <c r="AKJ7" s="40"/>
      <c r="AKK7" s="40"/>
      <c r="AKL7" s="40"/>
      <c r="AKM7" s="40"/>
      <c r="AKN7" s="40"/>
      <c r="AKO7" s="40"/>
      <c r="AKP7" s="40"/>
      <c r="AKQ7" s="40"/>
      <c r="AKR7" s="40"/>
      <c r="AKS7" s="40"/>
      <c r="AKT7" s="40"/>
      <c r="AKU7" s="40"/>
      <c r="AKV7" s="40"/>
      <c r="AKW7" s="40"/>
      <c r="AKX7" s="40"/>
      <c r="AKY7" s="40"/>
      <c r="AKZ7" s="40"/>
      <c r="ALA7" s="40"/>
      <c r="ALB7" s="40"/>
      <c r="ALC7" s="40"/>
      <c r="ALD7" s="40"/>
      <c r="ALE7" s="40"/>
      <c r="ALF7" s="40"/>
      <c r="ALG7" s="40"/>
      <c r="ALH7" s="40"/>
      <c r="ALI7" s="40"/>
      <c r="ALJ7" s="40"/>
      <c r="ALK7" s="40"/>
      <c r="ALL7" s="40"/>
      <c r="ALM7" s="40"/>
      <c r="ALN7" s="40"/>
      <c r="ALO7" s="40"/>
      <c r="ALP7" s="40"/>
      <c r="ALQ7" s="40"/>
      <c r="ALR7" s="40"/>
      <c r="ALS7" s="40"/>
      <c r="ALT7" s="40"/>
      <c r="ALU7" s="40"/>
      <c r="ALV7" s="40"/>
      <c r="ALW7" s="40"/>
      <c r="ALX7" s="40"/>
      <c r="ALY7" s="40"/>
      <c r="ALZ7" s="40"/>
      <c r="AMA7" s="40"/>
      <c r="AMB7" s="40"/>
      <c r="AMC7" s="40"/>
      <c r="AMD7" s="40"/>
      <c r="AME7" s="40"/>
      <c r="AMF7" s="40"/>
      <c r="AMG7" s="40"/>
      <c r="AMH7" s="40"/>
      <c r="AMI7" s="40"/>
      <c r="AMJ7" s="40"/>
    </row>
    <row r="8" spans="1:1024" ht="15.75">
      <c r="C8" s="98" t="s">
        <v>195</v>
      </c>
      <c r="D8" s="98"/>
      <c r="E8" s="98"/>
      <c r="F8" s="71">
        <f>F7</f>
        <v>785.17000000000007</v>
      </c>
    </row>
    <row r="9" spans="1:1024" ht="15.75">
      <c r="C9" s="98" t="s">
        <v>215</v>
      </c>
      <c r="D9" s="98"/>
      <c r="E9" s="98"/>
      <c r="F9" s="71">
        <f>SUM(F7:F8)</f>
        <v>1570.3400000000001</v>
      </c>
    </row>
  </sheetData>
  <mergeCells count="6">
    <mergeCell ref="C9:E9"/>
    <mergeCell ref="A1:F1"/>
    <mergeCell ref="C5:E5"/>
    <mergeCell ref="C6:D6"/>
    <mergeCell ref="C7:E7"/>
    <mergeCell ref="C8:E8"/>
  </mergeCells>
  <pageMargins left="0.51180555555555496" right="0.51180555555555496" top="0.78749999999999998" bottom="0.78749999999999998" header="0.51180555555555496" footer="0.51180555555555496"/>
  <pageSetup paperSize="9" scale="78" firstPageNumber="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J39"/>
  <sheetViews>
    <sheetView tabSelected="1" view="pageBreakPreview" zoomScaleNormal="100" zoomScaleSheetLayoutView="100" workbookViewId="0"/>
  </sheetViews>
  <sheetFormatPr defaultColWidth="9.140625" defaultRowHeight="15"/>
  <cols>
    <col min="1" max="1" width="10.5703125" style="34" customWidth="1"/>
    <col min="2" max="2" width="36.5703125" style="51" customWidth="1"/>
    <col min="3" max="6" width="12.7109375" style="34" customWidth="1"/>
    <col min="7" max="7" width="15.7109375" style="34" customWidth="1"/>
    <col min="8" max="1024" width="9.140625" style="34"/>
  </cols>
  <sheetData>
    <row r="8" spans="1:7" ht="15.75">
      <c r="A8" s="72" t="s">
        <v>180</v>
      </c>
      <c r="B8" s="72"/>
      <c r="C8" s="72"/>
      <c r="D8" s="72"/>
      <c r="E8" s="72"/>
      <c r="F8" s="72"/>
      <c r="G8" s="72"/>
    </row>
    <row r="10" spans="1:7">
      <c r="A10" s="52" t="s">
        <v>181</v>
      </c>
    </row>
    <row r="12" spans="1:7">
      <c r="A12" s="99" t="s">
        <v>200</v>
      </c>
      <c r="B12" s="99"/>
      <c r="C12" s="99"/>
      <c r="D12" s="99"/>
      <c r="E12" s="99"/>
      <c r="F12" s="99"/>
      <c r="G12" s="99"/>
    </row>
    <row r="14" spans="1:7">
      <c r="A14" s="100" t="s">
        <v>194</v>
      </c>
      <c r="B14" s="100"/>
      <c r="C14" s="100"/>
      <c r="D14" s="100"/>
      <c r="E14" s="100"/>
      <c r="F14" s="100"/>
      <c r="G14" s="100"/>
    </row>
    <row r="15" spans="1:7" ht="42.75">
      <c r="A15" s="53" t="s">
        <v>182</v>
      </c>
      <c r="B15" s="53" t="s">
        <v>183</v>
      </c>
      <c r="C15" s="53" t="s">
        <v>184</v>
      </c>
      <c r="D15" s="53" t="s">
        <v>185</v>
      </c>
      <c r="E15" s="53" t="s">
        <v>186</v>
      </c>
      <c r="F15" s="53" t="s">
        <v>187</v>
      </c>
      <c r="G15" s="53" t="s">
        <v>188</v>
      </c>
    </row>
    <row r="16" spans="1:7">
      <c r="A16" s="54" t="s">
        <v>2</v>
      </c>
      <c r="B16" s="55" t="str">
        <f>sup!A13</f>
        <v>Supervisor</v>
      </c>
      <c r="C16" s="56">
        <f>sup!D157</f>
        <v>4715.2959586206898</v>
      </c>
      <c r="D16" s="35">
        <v>24</v>
      </c>
      <c r="E16" s="56">
        <f>ROUND(C16/26,2)</f>
        <v>181.36</v>
      </c>
      <c r="F16" s="35">
        <v>48</v>
      </c>
      <c r="G16" s="56">
        <f>D16*E16*F16</f>
        <v>208926.72000000003</v>
      </c>
    </row>
    <row r="17" spans="1:7">
      <c r="A17" s="54" t="s">
        <v>4</v>
      </c>
      <c r="B17" s="57" t="str">
        <f>aaop!A13</f>
        <v>Auxiliar Administrativo e Operacional</v>
      </c>
      <c r="C17" s="56">
        <f>aaop!D157</f>
        <v>3679.847264367816</v>
      </c>
      <c r="D17" s="35">
        <v>199</v>
      </c>
      <c r="E17" s="56">
        <f t="shared" ref="E17:E19" si="0">ROUND(C17/26,2)</f>
        <v>141.53</v>
      </c>
      <c r="F17" s="35">
        <v>45</v>
      </c>
      <c r="G17" s="56">
        <f t="shared" ref="G17:G19" si="1">D17*E17*F17</f>
        <v>1267401.1500000001</v>
      </c>
    </row>
    <row r="18" spans="1:7">
      <c r="A18" s="54" t="s">
        <v>6</v>
      </c>
      <c r="B18" s="57" t="str">
        <f>aaop!A13</f>
        <v>Auxiliar Administrativo e Operacional</v>
      </c>
      <c r="C18" s="56">
        <f>aaop!D157</f>
        <v>3679.847264367816</v>
      </c>
      <c r="D18" s="35">
        <v>1247</v>
      </c>
      <c r="E18" s="56">
        <f t="shared" si="0"/>
        <v>141.53</v>
      </c>
      <c r="F18" s="35">
        <v>43</v>
      </c>
      <c r="G18" s="56">
        <f t="shared" si="1"/>
        <v>7588980.1299999999</v>
      </c>
    </row>
    <row r="19" spans="1:7" ht="30">
      <c r="A19" s="54" t="s">
        <v>8</v>
      </c>
      <c r="B19" s="55" t="str">
        <f>aaopsat!A13</f>
        <v>Auxiliar Administrativo e Operacional - AAOP-SAT</v>
      </c>
      <c r="C19" s="56">
        <f>aaopsat!D157</f>
        <v>3679.847264367816</v>
      </c>
      <c r="D19" s="35">
        <v>10</v>
      </c>
      <c r="E19" s="56">
        <f t="shared" si="0"/>
        <v>141.53</v>
      </c>
      <c r="F19" s="35">
        <v>12</v>
      </c>
      <c r="G19" s="56">
        <f t="shared" si="1"/>
        <v>16983.599999999999</v>
      </c>
    </row>
    <row r="20" spans="1:7" ht="15" customHeight="1">
      <c r="A20" s="54" t="s">
        <v>32</v>
      </c>
      <c r="B20" s="101" t="s">
        <v>189</v>
      </c>
      <c r="C20" s="101"/>
      <c r="D20" s="101"/>
      <c r="E20" s="101"/>
      <c r="F20" s="101"/>
      <c r="G20" s="56">
        <f>resumoHE!E7</f>
        <v>1448173.43</v>
      </c>
    </row>
    <row r="21" spans="1:7" ht="15" customHeight="1">
      <c r="A21" s="54" t="s">
        <v>52</v>
      </c>
      <c r="B21" s="101" t="s">
        <v>217</v>
      </c>
      <c r="C21" s="101"/>
      <c r="D21" s="101"/>
      <c r="E21" s="101"/>
      <c r="F21" s="101"/>
      <c r="G21" s="56">
        <f>obs4ze!F7</f>
        <v>785.17000000000007</v>
      </c>
    </row>
    <row r="22" spans="1:7" ht="15" customHeight="1">
      <c r="A22" s="53">
        <v>1</v>
      </c>
      <c r="B22" s="102" t="s">
        <v>190</v>
      </c>
      <c r="C22" s="102"/>
      <c r="D22" s="102"/>
      <c r="E22" s="102"/>
      <c r="F22" s="102"/>
      <c r="G22" s="58">
        <f>SUM(G16:G21)</f>
        <v>10531250.199999999</v>
      </c>
    </row>
    <row r="23" spans="1:7">
      <c r="A23" s="68"/>
      <c r="B23" s="59"/>
      <c r="C23" s="60"/>
      <c r="D23" s="60"/>
      <c r="E23" s="61"/>
      <c r="F23" s="60"/>
      <c r="G23" s="61"/>
    </row>
    <row r="24" spans="1:7">
      <c r="A24" s="100" t="s">
        <v>195</v>
      </c>
      <c r="B24" s="100"/>
      <c r="C24" s="100"/>
      <c r="D24" s="100"/>
      <c r="E24" s="100"/>
      <c r="F24" s="100"/>
      <c r="G24" s="100"/>
    </row>
    <row r="25" spans="1:7" ht="42.75">
      <c r="A25" s="53" t="s">
        <v>182</v>
      </c>
      <c r="B25" s="53" t="s">
        <v>183</v>
      </c>
      <c r="C25" s="53" t="s">
        <v>184</v>
      </c>
      <c r="D25" s="53" t="s">
        <v>185</v>
      </c>
      <c r="E25" s="53" t="s">
        <v>186</v>
      </c>
      <c r="F25" s="53" t="s">
        <v>187</v>
      </c>
      <c r="G25" s="53" t="s">
        <v>188</v>
      </c>
    </row>
    <row r="26" spans="1:7">
      <c r="A26" s="54" t="s">
        <v>34</v>
      </c>
      <c r="B26" s="55" t="str">
        <f>sup!A13</f>
        <v>Supervisor</v>
      </c>
      <c r="C26" s="56">
        <f>sup!D157</f>
        <v>4715.2959586206898</v>
      </c>
      <c r="D26" s="35">
        <v>3</v>
      </c>
      <c r="E26" s="56">
        <f>ROUND(C26/26,2)</f>
        <v>181.36</v>
      </c>
      <c r="F26" s="35">
        <v>17</v>
      </c>
      <c r="G26" s="56">
        <f>D26*E26*F26</f>
        <v>9249.36</v>
      </c>
    </row>
    <row r="27" spans="1:7">
      <c r="A27" s="54" t="s">
        <v>55</v>
      </c>
      <c r="B27" s="55" t="str">
        <f>aaop!A13</f>
        <v>Auxiliar Administrativo e Operacional</v>
      </c>
      <c r="C27" s="56">
        <f>aaop!D157</f>
        <v>3679.847264367816</v>
      </c>
      <c r="D27" s="35">
        <v>177</v>
      </c>
      <c r="E27" s="56">
        <f>ROUND(C27/26,2)</f>
        <v>141.53</v>
      </c>
      <c r="F27" s="35">
        <v>17</v>
      </c>
      <c r="G27" s="56">
        <f>D27*E27*F27</f>
        <v>425863.77</v>
      </c>
    </row>
    <row r="28" spans="1:7" ht="15" customHeight="1">
      <c r="A28" s="54" t="s">
        <v>124</v>
      </c>
      <c r="B28" s="101" t="s">
        <v>189</v>
      </c>
      <c r="C28" s="101"/>
      <c r="D28" s="101"/>
      <c r="E28" s="101"/>
      <c r="F28" s="101"/>
      <c r="G28" s="56">
        <f>resumoHE!E12</f>
        <v>184837.48</v>
      </c>
    </row>
    <row r="29" spans="1:7" ht="15" customHeight="1">
      <c r="A29" s="54" t="s">
        <v>126</v>
      </c>
      <c r="B29" s="101" t="s">
        <v>217</v>
      </c>
      <c r="C29" s="101"/>
      <c r="D29" s="101"/>
      <c r="E29" s="101"/>
      <c r="F29" s="101"/>
      <c r="G29" s="56">
        <f>obs4ze!F8</f>
        <v>785.17000000000007</v>
      </c>
    </row>
    <row r="30" spans="1:7" ht="15" customHeight="1">
      <c r="A30" s="53">
        <v>2</v>
      </c>
      <c r="B30" s="102" t="s">
        <v>191</v>
      </c>
      <c r="C30" s="102"/>
      <c r="D30" s="102"/>
      <c r="E30" s="102"/>
      <c r="F30" s="102"/>
      <c r="G30" s="58">
        <f>SUM(G26:G29)</f>
        <v>620735.78</v>
      </c>
    </row>
    <row r="31" spans="1:7">
      <c r="A31" s="62"/>
      <c r="G31" s="63"/>
    </row>
    <row r="32" spans="1:7" ht="15.75" customHeight="1">
      <c r="A32" s="103" t="s">
        <v>192</v>
      </c>
      <c r="B32" s="103"/>
      <c r="C32" s="103"/>
      <c r="D32" s="103"/>
      <c r="E32" s="103"/>
      <c r="F32" s="103"/>
      <c r="G32" s="103"/>
    </row>
    <row r="33" spans="1:7">
      <c r="A33" s="64"/>
      <c r="B33" s="64"/>
      <c r="C33" s="64"/>
      <c r="D33" s="64"/>
      <c r="E33" s="64"/>
      <c r="F33" s="64"/>
      <c r="G33" s="64"/>
    </row>
    <row r="34" spans="1:7" ht="15" customHeight="1">
      <c r="A34" s="53" t="s">
        <v>193</v>
      </c>
      <c r="B34" s="102" t="s">
        <v>183</v>
      </c>
      <c r="C34" s="102"/>
      <c r="D34" s="102"/>
      <c r="E34" s="102"/>
      <c r="F34" s="102"/>
      <c r="G34" s="53" t="s">
        <v>188</v>
      </c>
    </row>
    <row r="35" spans="1:7" ht="15" customHeight="1">
      <c r="A35" s="65">
        <v>1</v>
      </c>
      <c r="B35" s="104" t="s">
        <v>194</v>
      </c>
      <c r="C35" s="104"/>
      <c r="D35" s="104"/>
      <c r="E35" s="104"/>
      <c r="F35" s="104"/>
      <c r="G35" s="66">
        <f>G22</f>
        <v>10531250.199999999</v>
      </c>
    </row>
    <row r="36" spans="1:7" ht="15" customHeight="1">
      <c r="A36" s="65">
        <v>2</v>
      </c>
      <c r="B36" s="104" t="s">
        <v>195</v>
      </c>
      <c r="C36" s="104"/>
      <c r="D36" s="104"/>
      <c r="E36" s="104"/>
      <c r="F36" s="104"/>
      <c r="G36" s="66">
        <f>G30</f>
        <v>620735.78</v>
      </c>
    </row>
    <row r="37" spans="1:7" ht="15" customHeight="1">
      <c r="A37" s="65">
        <v>3</v>
      </c>
      <c r="B37" s="104" t="s">
        <v>196</v>
      </c>
      <c r="C37" s="104"/>
      <c r="D37" s="104"/>
      <c r="E37" s="104"/>
      <c r="F37" s="104"/>
      <c r="G37" s="66">
        <f>insumos!F11</f>
        <v>116686.26000000001</v>
      </c>
    </row>
    <row r="38" spans="1:7" ht="15" customHeight="1">
      <c r="A38" s="65">
        <v>4</v>
      </c>
      <c r="B38" s="104" t="s">
        <v>205</v>
      </c>
      <c r="C38" s="104"/>
      <c r="D38" s="104"/>
      <c r="E38" s="104"/>
      <c r="F38" s="104"/>
      <c r="G38" s="66">
        <f>nivtec!F7</f>
        <v>113627.26999999999</v>
      </c>
    </row>
    <row r="39" spans="1:7">
      <c r="A39" s="89" t="s">
        <v>197</v>
      </c>
      <c r="B39" s="89"/>
      <c r="C39" s="89"/>
      <c r="D39" s="89"/>
      <c r="E39" s="89"/>
      <c r="F39" s="89"/>
      <c r="G39" s="67">
        <f>SUM(G35:G38)</f>
        <v>11382299.509999998</v>
      </c>
    </row>
  </sheetData>
  <mergeCells count="17">
    <mergeCell ref="B35:F35"/>
    <mergeCell ref="B36:F36"/>
    <mergeCell ref="B37:F37"/>
    <mergeCell ref="A39:F39"/>
    <mergeCell ref="B38:F38"/>
    <mergeCell ref="A24:G24"/>
    <mergeCell ref="B28:F28"/>
    <mergeCell ref="B30:F30"/>
    <mergeCell ref="A32:G32"/>
    <mergeCell ref="B34:F34"/>
    <mergeCell ref="B29:F29"/>
    <mergeCell ref="A8:G8"/>
    <mergeCell ref="A12:G12"/>
    <mergeCell ref="A14:G14"/>
    <mergeCell ref="B20:F20"/>
    <mergeCell ref="B22:F22"/>
    <mergeCell ref="B21:F21"/>
  </mergeCells>
  <pageMargins left="0.51180555555555496" right="0.51180555555555496" top="0.78749999999999998" bottom="0.78749999999999998" header="0.51180555555555496" footer="0.51180555555555496"/>
  <pageSetup paperSize="9" scale="81" firstPageNumber="0" fitToHeight="0" orientation="portrait" horizontalDpi="300" verticalDpi="300" r:id="rId1"/>
  <headerFooter>
    <oddFooter>&amp;L&amp;"Times New Roman,Negrito"Estimativa em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zoomScaleNormal="115" workbookViewId="0">
      <selection activeCell="D68" sqref="D68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72" t="s">
        <v>0</v>
      </c>
      <c r="B1" s="72"/>
      <c r="C1" s="72"/>
      <c r="D1" s="72"/>
    </row>
    <row r="2" spans="1:4" ht="15.75">
      <c r="A2" s="2"/>
      <c r="B2" s="2"/>
      <c r="C2" s="2"/>
      <c r="D2" s="2"/>
    </row>
    <row r="3" spans="1:4">
      <c r="A3" s="73" t="s">
        <v>1</v>
      </c>
      <c r="B3" s="73"/>
      <c r="C3" s="73"/>
      <c r="D3" s="73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73" t="s">
        <v>10</v>
      </c>
      <c r="B10" s="73"/>
      <c r="C10" s="73"/>
      <c r="D10" s="73"/>
    </row>
    <row r="11" spans="1:4">
      <c r="A11" s="3"/>
      <c r="B11" s="3"/>
      <c r="C11" s="3"/>
      <c r="D11" s="3"/>
    </row>
    <row r="12" spans="1:4" ht="38.25" customHeight="1">
      <c r="A12" s="74" t="s">
        <v>11</v>
      </c>
      <c r="B12" s="74"/>
      <c r="C12" s="8" t="s">
        <v>12</v>
      </c>
      <c r="D12" s="9" t="s">
        <v>13</v>
      </c>
    </row>
    <row r="13" spans="1:4" s="11" customFormat="1" ht="12.75">
      <c r="A13" s="75" t="s">
        <v>113</v>
      </c>
      <c r="B13" s="75"/>
      <c r="C13" s="10" t="s">
        <v>15</v>
      </c>
      <c r="D13" s="10" t="s">
        <v>16</v>
      </c>
    </row>
    <row r="15" spans="1:4">
      <c r="A15" s="73" t="s">
        <v>17</v>
      </c>
      <c r="B15" s="73"/>
      <c r="C15" s="73"/>
      <c r="D15" s="73"/>
    </row>
    <row r="16" spans="1:4">
      <c r="A16" s="3"/>
      <c r="B16" s="3"/>
      <c r="C16" s="3"/>
      <c r="D16" s="3"/>
    </row>
    <row r="17" spans="1:4">
      <c r="A17" s="4">
        <v>1</v>
      </c>
      <c r="B17" s="4" t="s">
        <v>18</v>
      </c>
      <c r="C17" s="76" t="s">
        <v>113</v>
      </c>
      <c r="D17" s="76"/>
    </row>
    <row r="18" spans="1:4">
      <c r="A18" s="4">
        <v>2</v>
      </c>
      <c r="B18" s="4" t="s">
        <v>19</v>
      </c>
      <c r="C18" s="76" t="s">
        <v>114</v>
      </c>
      <c r="D18" s="76"/>
    </row>
    <row r="19" spans="1:4">
      <c r="A19" s="4">
        <v>3</v>
      </c>
      <c r="B19" s="4" t="s">
        <v>21</v>
      </c>
      <c r="C19" s="77">
        <v>1426.8</v>
      </c>
      <c r="D19" s="77"/>
    </row>
    <row r="20" spans="1:4">
      <c r="A20" s="4">
        <v>4</v>
      </c>
      <c r="B20" s="4" t="s">
        <v>22</v>
      </c>
      <c r="C20" s="76" t="s">
        <v>23</v>
      </c>
      <c r="D20" s="76"/>
    </row>
    <row r="21" spans="1:4">
      <c r="A21" s="4">
        <v>5</v>
      </c>
      <c r="B21" s="4" t="s">
        <v>24</v>
      </c>
      <c r="C21" s="78">
        <v>45292</v>
      </c>
      <c r="D21" s="78"/>
    </row>
    <row r="23" spans="1:4">
      <c r="A23" s="73" t="s">
        <v>25</v>
      </c>
      <c r="B23" s="73"/>
      <c r="C23" s="73"/>
      <c r="D23" s="73"/>
    </row>
    <row r="25" spans="1:4" ht="12.75" customHeight="1">
      <c r="A25" s="12">
        <v>1</v>
      </c>
      <c r="B25" s="79" t="s">
        <v>26</v>
      </c>
      <c r="C25" s="79"/>
      <c r="D25" s="12" t="s">
        <v>27</v>
      </c>
    </row>
    <row r="26" spans="1:4" ht="12.75" customHeight="1">
      <c r="A26" s="8" t="s">
        <v>2</v>
      </c>
      <c r="B26" s="80" t="s">
        <v>28</v>
      </c>
      <c r="C26" s="80"/>
      <c r="D26" s="14">
        <v>1426.8</v>
      </c>
    </row>
    <row r="27" spans="1:4" ht="12.75" customHeight="1">
      <c r="A27" s="8" t="s">
        <v>4</v>
      </c>
      <c r="B27" s="80" t="s">
        <v>29</v>
      </c>
      <c r="C27" s="80"/>
      <c r="D27" s="14"/>
    </row>
    <row r="28" spans="1:4" ht="12.75" customHeight="1">
      <c r="A28" s="8" t="s">
        <v>6</v>
      </c>
      <c r="B28" s="80" t="s">
        <v>30</v>
      </c>
      <c r="C28" s="80"/>
      <c r="D28" s="14"/>
    </row>
    <row r="29" spans="1:4" ht="12.75" customHeight="1">
      <c r="A29" s="8" t="s">
        <v>8</v>
      </c>
      <c r="B29" s="80" t="s">
        <v>31</v>
      </c>
      <c r="C29" s="80"/>
      <c r="D29" s="14"/>
    </row>
    <row r="30" spans="1:4" ht="12.75" customHeight="1">
      <c r="A30" s="8" t="s">
        <v>32</v>
      </c>
      <c r="B30" s="80" t="s">
        <v>33</v>
      </c>
      <c r="C30" s="80"/>
      <c r="D30" s="14"/>
    </row>
    <row r="31" spans="1:4">
      <c r="A31" s="8"/>
      <c r="B31" s="80"/>
      <c r="C31" s="80"/>
      <c r="D31" s="14"/>
    </row>
    <row r="32" spans="1:4" ht="12.75" customHeight="1">
      <c r="A32" s="8" t="s">
        <v>34</v>
      </c>
      <c r="B32" s="80" t="s">
        <v>35</v>
      </c>
      <c r="C32" s="80"/>
      <c r="D32" s="14"/>
    </row>
    <row r="33" spans="1:4" ht="12.75" customHeight="1">
      <c r="A33" s="79" t="s">
        <v>36</v>
      </c>
      <c r="B33" s="79"/>
      <c r="C33" s="79"/>
      <c r="D33" s="15">
        <f>SUM(D26:D32)</f>
        <v>1426.8</v>
      </c>
    </row>
    <row r="36" spans="1:4">
      <c r="A36" s="73" t="s">
        <v>37</v>
      </c>
      <c r="B36" s="73"/>
      <c r="C36" s="73"/>
      <c r="D36" s="73"/>
    </row>
    <row r="37" spans="1:4">
      <c r="A37" s="16"/>
    </row>
    <row r="38" spans="1:4">
      <c r="A38" s="81" t="s">
        <v>38</v>
      </c>
      <c r="B38" s="81"/>
      <c r="C38" s="81"/>
      <c r="D38" s="81"/>
    </row>
    <row r="40" spans="1:4" ht="12.75" customHeight="1">
      <c r="A40" s="12" t="s">
        <v>39</v>
      </c>
      <c r="B40" s="79" t="s">
        <v>40</v>
      </c>
      <c r="C40" s="79"/>
      <c r="D40" s="12" t="s">
        <v>27</v>
      </c>
    </row>
    <row r="41" spans="1:4">
      <c r="A41" s="8" t="s">
        <v>2</v>
      </c>
      <c r="B41" s="13" t="s">
        <v>41</v>
      </c>
      <c r="C41" s="17">
        <f>TRUNC(1/12,4)</f>
        <v>8.3299999999999999E-2</v>
      </c>
      <c r="D41" s="14">
        <f>TRUNC($D$33*C41,2)</f>
        <v>118.85</v>
      </c>
    </row>
    <row r="42" spans="1:4">
      <c r="A42" s="8" t="s">
        <v>4</v>
      </c>
      <c r="B42" s="13" t="s">
        <v>42</v>
      </c>
      <c r="C42" s="17">
        <f>TRUNC(((1+1/3)/12),4)</f>
        <v>0.1111</v>
      </c>
      <c r="D42" s="14">
        <f>TRUNC($D$33*C42,2)</f>
        <v>158.51</v>
      </c>
    </row>
    <row r="43" spans="1:4" ht="12.75" customHeight="1">
      <c r="A43" s="79" t="s">
        <v>36</v>
      </c>
      <c r="B43" s="79"/>
      <c r="C43" s="18">
        <f>SUM(C41:C42)</f>
        <v>0.19440000000000002</v>
      </c>
      <c r="D43" s="19">
        <f>SUM(D41:D42)</f>
        <v>277.36</v>
      </c>
    </row>
    <row r="46" spans="1:4" ht="12.75" customHeight="1">
      <c r="A46" s="82" t="s">
        <v>43</v>
      </c>
      <c r="B46" s="82"/>
      <c r="C46" s="82"/>
      <c r="D46" s="82"/>
    </row>
    <row r="48" spans="1:4">
      <c r="A48" s="12" t="s">
        <v>44</v>
      </c>
      <c r="B48" s="12" t="s">
        <v>45</v>
      </c>
      <c r="C48" s="12" t="s">
        <v>46</v>
      </c>
      <c r="D48" s="12" t="s">
        <v>27</v>
      </c>
    </row>
    <row r="49" spans="1:4">
      <c r="A49" s="8" t="s">
        <v>2</v>
      </c>
      <c r="B49" s="13" t="s">
        <v>47</v>
      </c>
      <c r="C49" s="20">
        <v>0.2</v>
      </c>
      <c r="D49" s="14">
        <f t="shared" ref="D49:D56" si="0">TRUNC(($D$33+$D$43)*C49,2)</f>
        <v>340.83</v>
      </c>
    </row>
    <row r="50" spans="1:4">
      <c r="A50" s="8" t="s">
        <v>4</v>
      </c>
      <c r="B50" s="13" t="s">
        <v>48</v>
      </c>
      <c r="C50" s="20">
        <v>2.5000000000000001E-2</v>
      </c>
      <c r="D50" s="14">
        <f t="shared" si="0"/>
        <v>42.6</v>
      </c>
    </row>
    <row r="51" spans="1:4">
      <c r="A51" s="8" t="s">
        <v>6</v>
      </c>
      <c r="B51" s="13" t="s">
        <v>49</v>
      </c>
      <c r="C51" s="21">
        <v>0.03</v>
      </c>
      <c r="D51" s="14">
        <f t="shared" si="0"/>
        <v>51.12</v>
      </c>
    </row>
    <row r="52" spans="1:4">
      <c r="A52" s="8" t="s">
        <v>8</v>
      </c>
      <c r="B52" s="13" t="s">
        <v>50</v>
      </c>
      <c r="C52" s="20">
        <v>1.4999999999999999E-2</v>
      </c>
      <c r="D52" s="14">
        <f t="shared" si="0"/>
        <v>25.56</v>
      </c>
    </row>
    <row r="53" spans="1:4">
      <c r="A53" s="8" t="s">
        <v>32</v>
      </c>
      <c r="B53" s="13" t="s">
        <v>51</v>
      </c>
      <c r="C53" s="20">
        <v>0.01</v>
      </c>
      <c r="D53" s="14">
        <f t="shared" si="0"/>
        <v>17.04</v>
      </c>
    </row>
    <row r="54" spans="1:4">
      <c r="A54" s="8" t="s">
        <v>52</v>
      </c>
      <c r="B54" s="13" t="s">
        <v>53</v>
      </c>
      <c r="C54" s="20">
        <v>6.0000000000000001E-3</v>
      </c>
      <c r="D54" s="14">
        <f t="shared" si="0"/>
        <v>10.220000000000001</v>
      </c>
    </row>
    <row r="55" spans="1:4">
      <c r="A55" s="8" t="s">
        <v>34</v>
      </c>
      <c r="B55" s="13" t="s">
        <v>54</v>
      </c>
      <c r="C55" s="20">
        <v>2E-3</v>
      </c>
      <c r="D55" s="14">
        <f t="shared" si="0"/>
        <v>3.4</v>
      </c>
    </row>
    <row r="56" spans="1:4">
      <c r="A56" s="8" t="s">
        <v>55</v>
      </c>
      <c r="B56" s="13" t="s">
        <v>56</v>
      </c>
      <c r="C56" s="20">
        <v>0.08</v>
      </c>
      <c r="D56" s="14">
        <f t="shared" si="0"/>
        <v>136.33000000000001</v>
      </c>
    </row>
    <row r="57" spans="1:4" ht="12.75" customHeight="1">
      <c r="A57" s="79" t="s">
        <v>57</v>
      </c>
      <c r="B57" s="79"/>
      <c r="C57" s="22">
        <f>SUM(C49:C56)</f>
        <v>0.36800000000000005</v>
      </c>
      <c r="D57" s="19">
        <f>SUM(D49:D56)</f>
        <v>627.1</v>
      </c>
    </row>
    <row r="60" spans="1:4">
      <c r="A60" s="81" t="s">
        <v>58</v>
      </c>
      <c r="B60" s="81"/>
      <c r="C60" s="81"/>
      <c r="D60" s="81"/>
    </row>
    <row r="62" spans="1:4" ht="12.75" customHeight="1">
      <c r="A62" s="12" t="s">
        <v>59</v>
      </c>
      <c r="B62" s="83" t="s">
        <v>60</v>
      </c>
      <c r="C62" s="83"/>
      <c r="D62" s="12" t="s">
        <v>27</v>
      </c>
    </row>
    <row r="63" spans="1:4" ht="12.75" customHeight="1">
      <c r="A63" s="8" t="s">
        <v>2</v>
      </c>
      <c r="B63" s="80" t="s">
        <v>61</v>
      </c>
      <c r="C63" s="80"/>
      <c r="D63" s="14">
        <f>(26*2*5.2)-(D26*0.06)</f>
        <v>184.79200000000003</v>
      </c>
    </row>
    <row r="64" spans="1:4" ht="12.75" customHeight="1">
      <c r="A64" s="8" t="s">
        <v>4</v>
      </c>
      <c r="B64" s="80" t="s">
        <v>62</v>
      </c>
      <c r="C64" s="80"/>
      <c r="D64" s="14">
        <f>17*22*0.8</f>
        <v>299.2</v>
      </c>
    </row>
    <row r="65" spans="1:5" ht="12.75" customHeight="1">
      <c r="A65" s="8" t="s">
        <v>6</v>
      </c>
      <c r="B65" s="80" t="s">
        <v>63</v>
      </c>
      <c r="C65" s="80"/>
      <c r="D65" s="14">
        <v>170</v>
      </c>
    </row>
    <row r="66" spans="1:5" ht="12.75" customHeight="1">
      <c r="A66" s="8" t="s">
        <v>8</v>
      </c>
      <c r="B66" s="80" t="s">
        <v>64</v>
      </c>
      <c r="C66" s="80"/>
      <c r="D66" s="14">
        <v>14</v>
      </c>
    </row>
    <row r="67" spans="1:5" ht="12.75" customHeight="1">
      <c r="A67" s="8" t="s">
        <v>32</v>
      </c>
      <c r="B67" s="80" t="s">
        <v>65</v>
      </c>
      <c r="C67" s="80"/>
      <c r="D67" s="14">
        <v>4.4800000000000004</v>
      </c>
    </row>
    <row r="68" spans="1:5" ht="12.75" customHeight="1">
      <c r="A68" s="79" t="s">
        <v>36</v>
      </c>
      <c r="B68" s="79"/>
      <c r="C68" s="79"/>
      <c r="D68" s="19">
        <f>SUM(D63:D67)</f>
        <v>672.47199999999998</v>
      </c>
    </row>
    <row r="71" spans="1:5">
      <c r="A71" s="81" t="s">
        <v>66</v>
      </c>
      <c r="B71" s="81"/>
      <c r="C71" s="81"/>
      <c r="D71" s="81"/>
    </row>
    <row r="73" spans="1:5" ht="12.75" customHeight="1">
      <c r="A73" s="12">
        <v>2</v>
      </c>
      <c r="B73" s="83" t="s">
        <v>67</v>
      </c>
      <c r="C73" s="83"/>
      <c r="D73" s="12" t="s">
        <v>27</v>
      </c>
    </row>
    <row r="74" spans="1:5" ht="12.75" customHeight="1">
      <c r="A74" s="8" t="s">
        <v>39</v>
      </c>
      <c r="B74" s="80" t="s">
        <v>40</v>
      </c>
      <c r="C74" s="80"/>
      <c r="D74" s="23">
        <f>D43</f>
        <v>277.36</v>
      </c>
    </row>
    <row r="75" spans="1:5" ht="12.75" customHeight="1">
      <c r="A75" s="8" t="s">
        <v>44</v>
      </c>
      <c r="B75" s="80" t="s">
        <v>45</v>
      </c>
      <c r="C75" s="80"/>
      <c r="D75" s="23">
        <f>D57</f>
        <v>627.1</v>
      </c>
    </row>
    <row r="76" spans="1:5" ht="12.75" customHeight="1">
      <c r="A76" s="8" t="s">
        <v>59</v>
      </c>
      <c r="B76" s="80" t="s">
        <v>60</v>
      </c>
      <c r="C76" s="80"/>
      <c r="D76" s="23">
        <f>D68</f>
        <v>672.47199999999998</v>
      </c>
    </row>
    <row r="77" spans="1:5" ht="12.75" customHeight="1">
      <c r="A77" s="79" t="s">
        <v>36</v>
      </c>
      <c r="B77" s="79"/>
      <c r="C77" s="79"/>
      <c r="D77" s="19">
        <f>SUM(D74:D76)</f>
        <v>1576.932</v>
      </c>
    </row>
    <row r="78" spans="1:5">
      <c r="A78" s="11"/>
      <c r="E78" s="24"/>
    </row>
    <row r="80" spans="1:5">
      <c r="A80" s="73" t="s">
        <v>68</v>
      </c>
      <c r="B80" s="73"/>
      <c r="C80" s="73"/>
      <c r="D80" s="73"/>
      <c r="E80" s="25"/>
    </row>
    <row r="81" spans="1:5" ht="12.75" customHeight="1">
      <c r="E81" s="24"/>
    </row>
    <row r="82" spans="1:5" ht="12.75" customHeight="1">
      <c r="A82" s="12">
        <v>3</v>
      </c>
      <c r="B82" s="83" t="s">
        <v>69</v>
      </c>
      <c r="C82" s="83"/>
      <c r="D82" s="12" t="s">
        <v>27</v>
      </c>
    </row>
    <row r="83" spans="1:5">
      <c r="A83" s="8" t="s">
        <v>2</v>
      </c>
      <c r="B83" s="26" t="s">
        <v>70</v>
      </c>
      <c r="C83" s="20">
        <f>TRUNC(((1/12)*5%),4)*0</f>
        <v>0</v>
      </c>
      <c r="D83" s="14">
        <f>TRUNC($D$33*C83,2)</f>
        <v>0</v>
      </c>
    </row>
    <row r="84" spans="1:5">
      <c r="A84" s="8" t="s">
        <v>4</v>
      </c>
      <c r="B84" s="26" t="s">
        <v>71</v>
      </c>
      <c r="C84" s="20">
        <v>0.08</v>
      </c>
      <c r="D84" s="14">
        <f>TRUNC(D83*C84,2)</f>
        <v>0</v>
      </c>
    </row>
    <row r="85" spans="1:5">
      <c r="A85" s="8" t="s">
        <v>6</v>
      </c>
      <c r="B85" s="26" t="s">
        <v>72</v>
      </c>
      <c r="C85" s="20">
        <f>TRUNC(8%*5%*50%,4)*0</f>
        <v>0</v>
      </c>
      <c r="D85" s="14">
        <f>TRUNC($D$33*C85,2)</f>
        <v>0</v>
      </c>
    </row>
    <row r="86" spans="1:5">
      <c r="A86" s="8" t="s">
        <v>8</v>
      </c>
      <c r="B86" s="26" t="s">
        <v>73</v>
      </c>
      <c r="C86" s="20">
        <f>TRUNC(((7/30)/12)*95%,4)*0</f>
        <v>0</v>
      </c>
      <c r="D86" s="14">
        <f>TRUNC($D$33*C86,2)</f>
        <v>0</v>
      </c>
    </row>
    <row r="87" spans="1:5" ht="25.5">
      <c r="A87" s="8" t="s">
        <v>32</v>
      </c>
      <c r="B87" s="26" t="s">
        <v>74</v>
      </c>
      <c r="C87" s="20">
        <f>C57</f>
        <v>0.36800000000000005</v>
      </c>
      <c r="D87" s="14">
        <f>TRUNC(D86*C87,2)</f>
        <v>0</v>
      </c>
    </row>
    <row r="88" spans="1:5">
      <c r="A88" s="8" t="s">
        <v>52</v>
      </c>
      <c r="B88" s="26" t="s">
        <v>75</v>
      </c>
      <c r="C88" s="20">
        <f>TRUNC(8%*95%*50%,4)*0</f>
        <v>0</v>
      </c>
      <c r="D88" s="14">
        <f>TRUNC($D$33*C88,2)</f>
        <v>0</v>
      </c>
    </row>
    <row r="89" spans="1:5" ht="12.75" customHeight="1">
      <c r="A89" s="79" t="s">
        <v>36</v>
      </c>
      <c r="B89" s="79"/>
      <c r="C89" s="79"/>
      <c r="D89" s="19">
        <f>SUM(D83:D88)</f>
        <v>0</v>
      </c>
    </row>
    <row r="92" spans="1:5">
      <c r="A92" s="73" t="s">
        <v>76</v>
      </c>
      <c r="B92" s="73"/>
      <c r="C92" s="73"/>
      <c r="D92" s="73"/>
    </row>
    <row r="95" spans="1:5">
      <c r="A95" s="81" t="s">
        <v>77</v>
      </c>
      <c r="B95" s="81"/>
      <c r="C95" s="81"/>
      <c r="D95" s="81"/>
    </row>
    <row r="96" spans="1:5">
      <c r="A96" s="16"/>
    </row>
    <row r="97" spans="1:6" ht="12.75" customHeight="1">
      <c r="A97" s="12" t="s">
        <v>78</v>
      </c>
      <c r="B97" s="83" t="s">
        <v>79</v>
      </c>
      <c r="C97" s="83"/>
      <c r="D97" s="12" t="s">
        <v>27</v>
      </c>
    </row>
    <row r="98" spans="1:6">
      <c r="A98" s="8" t="s">
        <v>2</v>
      </c>
      <c r="B98" s="13" t="s">
        <v>80</v>
      </c>
      <c r="C98" s="20">
        <f>TRUNC(((1+1/3)/12)/12,4)*0</f>
        <v>0</v>
      </c>
      <c r="D98" s="14">
        <f t="shared" ref="D98:D103" si="1">TRUNC(($D$33+$D$77+$D$89)*C98,2)</f>
        <v>0</v>
      </c>
    </row>
    <row r="99" spans="1:6">
      <c r="A99" s="8" t="s">
        <v>4</v>
      </c>
      <c r="B99" s="13" t="s">
        <v>81</v>
      </c>
      <c r="C99" s="20">
        <f>TRUNC(((2/30)/12),4)</f>
        <v>5.4999999999999997E-3</v>
      </c>
      <c r="D99" s="14">
        <f t="shared" si="1"/>
        <v>16.52</v>
      </c>
    </row>
    <row r="100" spans="1:6">
      <c r="A100" s="8" t="s">
        <v>6</v>
      </c>
      <c r="B100" s="13" t="s">
        <v>82</v>
      </c>
      <c r="C100" s="20">
        <f>TRUNC(((5/30)/12)*2%,4)*0</f>
        <v>0</v>
      </c>
      <c r="D100" s="14">
        <f t="shared" si="1"/>
        <v>0</v>
      </c>
    </row>
    <row r="101" spans="1:6">
      <c r="A101" s="8" t="s">
        <v>8</v>
      </c>
      <c r="B101" s="13" t="s">
        <v>83</v>
      </c>
      <c r="C101" s="20">
        <f>TRUNC(((15/30)/12)*8%,4)*0</f>
        <v>0</v>
      </c>
      <c r="D101" s="14">
        <f t="shared" si="1"/>
        <v>0</v>
      </c>
    </row>
    <row r="102" spans="1:6">
      <c r="A102" s="8" t="s">
        <v>32</v>
      </c>
      <c r="B102" s="13" t="s">
        <v>84</v>
      </c>
      <c r="C102" s="20">
        <f>((1+1/3)/12)*3%*(4/12)*0</f>
        <v>0</v>
      </c>
      <c r="D102" s="14">
        <f t="shared" si="1"/>
        <v>0</v>
      </c>
    </row>
    <row r="103" spans="1:6">
      <c r="A103" s="8" t="s">
        <v>52</v>
      </c>
      <c r="B103" s="13" t="s">
        <v>85</v>
      </c>
      <c r="C103" s="20"/>
      <c r="D103" s="14">
        <f t="shared" si="1"/>
        <v>0</v>
      </c>
    </row>
    <row r="104" spans="1:6" ht="12.75" customHeight="1">
      <c r="A104" s="79" t="s">
        <v>57</v>
      </c>
      <c r="B104" s="79"/>
      <c r="C104" s="79"/>
      <c r="D104" s="19">
        <f>SUM(D98:D103)</f>
        <v>16.52</v>
      </c>
      <c r="E104" s="25"/>
      <c r="F104" s="25"/>
    </row>
    <row r="107" spans="1:6">
      <c r="A107" s="81" t="s">
        <v>86</v>
      </c>
      <c r="B107" s="81"/>
      <c r="C107" s="81"/>
      <c r="D107" s="81"/>
    </row>
    <row r="108" spans="1:6">
      <c r="A108" s="16"/>
    </row>
    <row r="109" spans="1:6" ht="12.75" customHeight="1">
      <c r="A109" s="12" t="s">
        <v>87</v>
      </c>
      <c r="B109" s="83" t="s">
        <v>88</v>
      </c>
      <c r="C109" s="83"/>
      <c r="D109" s="12" t="s">
        <v>27</v>
      </c>
    </row>
    <row r="110" spans="1:6" ht="12.75" customHeight="1">
      <c r="A110" s="8" t="s">
        <v>2</v>
      </c>
      <c r="B110" s="80" t="s">
        <v>89</v>
      </c>
      <c r="C110" s="80"/>
      <c r="D110" s="14">
        <f>((D33+D77+D89)/220)*22*0</f>
        <v>0</v>
      </c>
    </row>
    <row r="111" spans="1:6" ht="12.75" customHeight="1">
      <c r="A111" s="79" t="s">
        <v>36</v>
      </c>
      <c r="B111" s="79"/>
      <c r="C111" s="79"/>
      <c r="D111" s="19">
        <f>SUM(D110)</f>
        <v>0</v>
      </c>
    </row>
    <row r="114" spans="1:4">
      <c r="A114" s="81" t="s">
        <v>90</v>
      </c>
      <c r="B114" s="81"/>
      <c r="C114" s="81"/>
      <c r="D114" s="81"/>
    </row>
    <row r="115" spans="1:4">
      <c r="A115" s="16"/>
    </row>
    <row r="116" spans="1:4" ht="12.75" customHeight="1">
      <c r="A116" s="12">
        <v>4</v>
      </c>
      <c r="B116" s="79" t="s">
        <v>91</v>
      </c>
      <c r="C116" s="79"/>
      <c r="D116" s="12" t="s">
        <v>27</v>
      </c>
    </row>
    <row r="117" spans="1:4" ht="12.75" customHeight="1">
      <c r="A117" s="8" t="s">
        <v>78</v>
      </c>
      <c r="B117" s="80" t="s">
        <v>79</v>
      </c>
      <c r="C117" s="80"/>
      <c r="D117" s="23">
        <f>D104</f>
        <v>16.52</v>
      </c>
    </row>
    <row r="118" spans="1:4" ht="12.75" customHeight="1">
      <c r="A118" s="8" t="s">
        <v>87</v>
      </c>
      <c r="B118" s="80" t="s">
        <v>88</v>
      </c>
      <c r="C118" s="80"/>
      <c r="D118" s="23">
        <f>D111</f>
        <v>0</v>
      </c>
    </row>
    <row r="119" spans="1:4" ht="12.75" customHeight="1">
      <c r="A119" s="79" t="s">
        <v>36</v>
      </c>
      <c r="B119" s="79"/>
      <c r="C119" s="79"/>
      <c r="D119" s="19">
        <f>SUM(D117:D118)</f>
        <v>16.52</v>
      </c>
    </row>
    <row r="122" spans="1:4">
      <c r="A122" s="73" t="s">
        <v>92</v>
      </c>
      <c r="B122" s="73"/>
      <c r="C122" s="73"/>
      <c r="D122" s="73"/>
    </row>
    <row r="124" spans="1:4" ht="12.75" customHeight="1">
      <c r="A124" s="12">
        <v>5</v>
      </c>
      <c r="B124" s="84" t="s">
        <v>93</v>
      </c>
      <c r="C124" s="84"/>
      <c r="D124" s="12" t="s">
        <v>27</v>
      </c>
    </row>
    <row r="125" spans="1:4">
      <c r="A125" s="8" t="s">
        <v>2</v>
      </c>
      <c r="B125" s="13" t="s">
        <v>94</v>
      </c>
      <c r="C125" s="13"/>
      <c r="D125" s="14"/>
    </row>
    <row r="126" spans="1:4">
      <c r="A126" s="8" t="s">
        <v>4</v>
      </c>
      <c r="B126" s="13" t="s">
        <v>95</v>
      </c>
      <c r="C126" s="13"/>
      <c r="D126" s="14"/>
    </row>
    <row r="127" spans="1:4">
      <c r="A127" s="8" t="s">
        <v>6</v>
      </c>
      <c r="B127" s="13" t="s">
        <v>96</v>
      </c>
      <c r="C127" s="13"/>
      <c r="D127" s="14"/>
    </row>
    <row r="128" spans="1:4">
      <c r="A128" s="8" t="s">
        <v>8</v>
      </c>
      <c r="B128" s="13" t="s">
        <v>35</v>
      </c>
      <c r="C128" s="13"/>
      <c r="D128" s="14"/>
    </row>
    <row r="129" spans="1:4" ht="12.75" customHeight="1">
      <c r="A129" s="79" t="s">
        <v>57</v>
      </c>
      <c r="B129" s="79"/>
      <c r="C129" s="79"/>
      <c r="D129" s="15">
        <f>SUM(D125:D128)</f>
        <v>0</v>
      </c>
    </row>
    <row r="132" spans="1:4">
      <c r="A132" s="73" t="s">
        <v>97</v>
      </c>
      <c r="B132" s="73"/>
      <c r="C132" s="73"/>
      <c r="D132" s="73"/>
    </row>
    <row r="134" spans="1:4">
      <c r="A134" s="12">
        <v>6</v>
      </c>
      <c r="B134" s="27" t="s">
        <v>98</v>
      </c>
      <c r="C134" s="12" t="s">
        <v>46</v>
      </c>
      <c r="D134" s="12" t="s">
        <v>27</v>
      </c>
    </row>
    <row r="135" spans="1:4">
      <c r="A135" s="8" t="s">
        <v>2</v>
      </c>
      <c r="B135" s="13" t="s">
        <v>99</v>
      </c>
      <c r="C135" s="20">
        <v>0.05</v>
      </c>
      <c r="D135" s="23">
        <f>D155*C135</f>
        <v>151.01259999999999</v>
      </c>
    </row>
    <row r="136" spans="1:4">
      <c r="A136" s="8" t="s">
        <v>4</v>
      </c>
      <c r="B136" s="13" t="s">
        <v>100</v>
      </c>
      <c r="C136" s="20">
        <v>0.06</v>
      </c>
      <c r="D136" s="14">
        <f>(D155+D135)*C136</f>
        <v>190.27587599999998</v>
      </c>
    </row>
    <row r="137" spans="1:4">
      <c r="A137" s="8" t="s">
        <v>6</v>
      </c>
      <c r="B137" s="13" t="s">
        <v>101</v>
      </c>
      <c r="C137" s="17">
        <f>SUM(C138:C143)</f>
        <v>8.6499999999999994E-2</v>
      </c>
      <c r="D137" s="14">
        <f>(D155+D135+D136)*C137/(1-C137)</f>
        <v>318.30678836781607</v>
      </c>
    </row>
    <row r="138" spans="1:4">
      <c r="A138" s="8"/>
      <c r="B138" s="13" t="s">
        <v>102</v>
      </c>
      <c r="C138" s="20"/>
      <c r="D138" s="23">
        <f t="shared" ref="D138:D143" si="2">$D$157*C138</f>
        <v>0</v>
      </c>
    </row>
    <row r="139" spans="1:4">
      <c r="A139" s="8"/>
      <c r="B139" s="13" t="s">
        <v>103</v>
      </c>
      <c r="C139" s="20">
        <v>6.4999999999999997E-3</v>
      </c>
      <c r="D139" s="23">
        <f t="shared" si="2"/>
        <v>23.919007218390803</v>
      </c>
    </row>
    <row r="140" spans="1:4">
      <c r="A140" s="8"/>
      <c r="B140" s="13" t="s">
        <v>104</v>
      </c>
      <c r="C140" s="20">
        <v>0.03</v>
      </c>
      <c r="D140" s="23">
        <f t="shared" si="2"/>
        <v>110.39541793103447</v>
      </c>
    </row>
    <row r="141" spans="1:4">
      <c r="A141" s="8"/>
      <c r="B141" s="13" t="s">
        <v>105</v>
      </c>
      <c r="C141" s="8"/>
      <c r="D141" s="23">
        <f t="shared" si="2"/>
        <v>0</v>
      </c>
    </row>
    <row r="142" spans="1:4">
      <c r="A142" s="8"/>
      <c r="B142" s="13" t="s">
        <v>106</v>
      </c>
      <c r="C142" s="20"/>
      <c r="D142" s="23">
        <f t="shared" si="2"/>
        <v>0</v>
      </c>
    </row>
    <row r="143" spans="1:4">
      <c r="A143" s="8"/>
      <c r="B143" s="13" t="s">
        <v>107</v>
      </c>
      <c r="C143" s="20">
        <v>0.05</v>
      </c>
      <c r="D143" s="23">
        <f t="shared" si="2"/>
        <v>183.99236321839081</v>
      </c>
    </row>
    <row r="144" spans="1:4" ht="13.5" customHeight="1">
      <c r="A144" s="85" t="s">
        <v>57</v>
      </c>
      <c r="B144" s="85"/>
      <c r="C144" s="28">
        <f>(1+C136)*(1+C135)/(1-C137)-1</f>
        <v>0.21839080459770144</v>
      </c>
      <c r="D144" s="19">
        <f>SUM(D135:D137)</f>
        <v>659.59526436781607</v>
      </c>
    </row>
    <row r="147" spans="1:4">
      <c r="A147" s="73" t="s">
        <v>108</v>
      </c>
      <c r="B147" s="73"/>
      <c r="C147" s="73"/>
      <c r="D147" s="73"/>
    </row>
    <row r="149" spans="1:4" ht="12.75" customHeight="1">
      <c r="A149" s="12"/>
      <c r="B149" s="79" t="s">
        <v>109</v>
      </c>
      <c r="C149" s="79"/>
      <c r="D149" s="12" t="s">
        <v>27</v>
      </c>
    </row>
    <row r="150" spans="1:4" ht="12.75" customHeight="1">
      <c r="A150" s="12" t="s">
        <v>2</v>
      </c>
      <c r="B150" s="80" t="s">
        <v>25</v>
      </c>
      <c r="C150" s="80"/>
      <c r="D150" s="29">
        <f>D33</f>
        <v>1426.8</v>
      </c>
    </row>
    <row r="151" spans="1:4" ht="12.75" customHeight="1">
      <c r="A151" s="12" t="s">
        <v>4</v>
      </c>
      <c r="B151" s="80" t="s">
        <v>37</v>
      </c>
      <c r="C151" s="80"/>
      <c r="D151" s="29">
        <f>D77</f>
        <v>1576.932</v>
      </c>
    </row>
    <row r="152" spans="1:4" ht="12.75" customHeight="1">
      <c r="A152" s="12" t="s">
        <v>6</v>
      </c>
      <c r="B152" s="80" t="s">
        <v>68</v>
      </c>
      <c r="C152" s="80"/>
      <c r="D152" s="29">
        <f>D89</f>
        <v>0</v>
      </c>
    </row>
    <row r="153" spans="1:4" ht="12.75" customHeight="1">
      <c r="A153" s="12" t="s">
        <v>8</v>
      </c>
      <c r="B153" s="80" t="s">
        <v>76</v>
      </c>
      <c r="C153" s="80"/>
      <c r="D153" s="29">
        <f>D119</f>
        <v>16.52</v>
      </c>
    </row>
    <row r="154" spans="1:4" ht="12.75" customHeight="1">
      <c r="A154" s="12" t="s">
        <v>32</v>
      </c>
      <c r="B154" s="80" t="s">
        <v>92</v>
      </c>
      <c r="C154" s="80"/>
      <c r="D154" s="29">
        <f>D129</f>
        <v>0</v>
      </c>
    </row>
    <row r="155" spans="1:4" ht="12.75" customHeight="1">
      <c r="A155" s="79" t="s">
        <v>110</v>
      </c>
      <c r="B155" s="79"/>
      <c r="C155" s="79"/>
      <c r="D155" s="30">
        <f>SUM(D150:D154)</f>
        <v>3020.252</v>
      </c>
    </row>
    <row r="156" spans="1:4" ht="12.75" customHeight="1">
      <c r="A156" s="12" t="s">
        <v>52</v>
      </c>
      <c r="B156" s="80" t="s">
        <v>111</v>
      </c>
      <c r="C156" s="80"/>
      <c r="D156" s="31">
        <f>D144</f>
        <v>659.59526436781607</v>
      </c>
    </row>
    <row r="157" spans="1:4" ht="12.75" customHeight="1">
      <c r="A157" s="79" t="s">
        <v>112</v>
      </c>
      <c r="B157" s="79"/>
      <c r="C157" s="79"/>
      <c r="D157" s="30">
        <f>SUM(D155:D156)</f>
        <v>3679.847264367816</v>
      </c>
    </row>
  </sheetData>
  <mergeCells count="72">
    <mergeCell ref="B156:C156"/>
    <mergeCell ref="A157:C157"/>
    <mergeCell ref="B151:C151"/>
    <mergeCell ref="B152:C152"/>
    <mergeCell ref="B153:C153"/>
    <mergeCell ref="B154:C154"/>
    <mergeCell ref="A155:C155"/>
    <mergeCell ref="A132:D132"/>
    <mergeCell ref="A144:B144"/>
    <mergeCell ref="A147:D147"/>
    <mergeCell ref="B149:C149"/>
    <mergeCell ref="B150:C150"/>
    <mergeCell ref="B118:C118"/>
    <mergeCell ref="A119:C119"/>
    <mergeCell ref="A122:D122"/>
    <mergeCell ref="B124:C124"/>
    <mergeCell ref="A129:C129"/>
    <mergeCell ref="B110:C110"/>
    <mergeCell ref="A111:C111"/>
    <mergeCell ref="A114:D114"/>
    <mergeCell ref="B116:C116"/>
    <mergeCell ref="B117:C117"/>
    <mergeCell ref="A95:D95"/>
    <mergeCell ref="B97:C97"/>
    <mergeCell ref="A104:C104"/>
    <mergeCell ref="A107:D107"/>
    <mergeCell ref="B109:C109"/>
    <mergeCell ref="A77:C77"/>
    <mergeCell ref="A80:D80"/>
    <mergeCell ref="B82:C82"/>
    <mergeCell ref="A89:C89"/>
    <mergeCell ref="A92:D92"/>
    <mergeCell ref="A71:D71"/>
    <mergeCell ref="B73:C73"/>
    <mergeCell ref="B74:C74"/>
    <mergeCell ref="B75:C75"/>
    <mergeCell ref="B76:C76"/>
    <mergeCell ref="B64:C64"/>
    <mergeCell ref="B65:C65"/>
    <mergeCell ref="B66:C66"/>
    <mergeCell ref="B67:C67"/>
    <mergeCell ref="A68:C68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zoomScaleNormal="115" workbookViewId="0">
      <selection activeCell="D68" sqref="D68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72" t="s">
        <v>0</v>
      </c>
      <c r="B1" s="72"/>
      <c r="C1" s="72"/>
      <c r="D1" s="72"/>
    </row>
    <row r="2" spans="1:4" ht="15.75">
      <c r="A2" s="2"/>
      <c r="B2" s="2"/>
      <c r="C2" s="2"/>
      <c r="D2" s="2"/>
    </row>
    <row r="3" spans="1:4">
      <c r="A3" s="73" t="s">
        <v>1</v>
      </c>
      <c r="B3" s="73"/>
      <c r="C3" s="73"/>
      <c r="D3" s="73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73" t="s">
        <v>10</v>
      </c>
      <c r="B10" s="73"/>
      <c r="C10" s="73"/>
      <c r="D10" s="73"/>
    </row>
    <row r="11" spans="1:4">
      <c r="A11" s="3"/>
      <c r="B11" s="3"/>
      <c r="C11" s="3"/>
      <c r="D11" s="3"/>
    </row>
    <row r="12" spans="1:4" ht="38.25" customHeight="1">
      <c r="A12" s="74" t="s">
        <v>11</v>
      </c>
      <c r="B12" s="74"/>
      <c r="C12" s="8" t="s">
        <v>12</v>
      </c>
      <c r="D12" s="9" t="s">
        <v>13</v>
      </c>
    </row>
    <row r="13" spans="1:4" s="11" customFormat="1" ht="12.75">
      <c r="A13" s="75" t="s">
        <v>115</v>
      </c>
      <c r="B13" s="75"/>
      <c r="C13" s="10" t="s">
        <v>15</v>
      </c>
      <c r="D13" s="10" t="s">
        <v>16</v>
      </c>
    </row>
    <row r="15" spans="1:4">
      <c r="A15" s="73" t="s">
        <v>17</v>
      </c>
      <c r="B15" s="73"/>
      <c r="C15" s="73"/>
      <c r="D15" s="73"/>
    </row>
    <row r="16" spans="1:4">
      <c r="A16" s="3"/>
      <c r="B16" s="3"/>
      <c r="C16" s="3"/>
      <c r="D16" s="3"/>
    </row>
    <row r="17" spans="1:4">
      <c r="A17" s="4">
        <v>1</v>
      </c>
      <c r="B17" s="4" t="s">
        <v>18</v>
      </c>
      <c r="C17" s="76" t="s">
        <v>113</v>
      </c>
      <c r="D17" s="76"/>
    </row>
    <row r="18" spans="1:4">
      <c r="A18" s="4">
        <v>2</v>
      </c>
      <c r="B18" s="4" t="s">
        <v>19</v>
      </c>
      <c r="C18" s="76" t="s">
        <v>114</v>
      </c>
      <c r="D18" s="76"/>
    </row>
    <row r="19" spans="1:4">
      <c r="A19" s="4">
        <v>3</v>
      </c>
      <c r="B19" s="4" t="s">
        <v>21</v>
      </c>
      <c r="C19" s="77">
        <v>1426.8</v>
      </c>
      <c r="D19" s="77"/>
    </row>
    <row r="20" spans="1:4">
      <c r="A20" s="4">
        <v>4</v>
      </c>
      <c r="B20" s="4" t="s">
        <v>22</v>
      </c>
      <c r="C20" s="76" t="s">
        <v>23</v>
      </c>
      <c r="D20" s="76"/>
    </row>
    <row r="21" spans="1:4">
      <c r="A21" s="4">
        <v>5</v>
      </c>
      <c r="B21" s="4" t="s">
        <v>24</v>
      </c>
      <c r="C21" s="78">
        <v>45292</v>
      </c>
      <c r="D21" s="78"/>
    </row>
    <row r="23" spans="1:4">
      <c r="A23" s="73" t="s">
        <v>25</v>
      </c>
      <c r="B23" s="73"/>
      <c r="C23" s="73"/>
      <c r="D23" s="73"/>
    </row>
    <row r="25" spans="1:4" ht="12.75" customHeight="1">
      <c r="A25" s="12">
        <v>1</v>
      </c>
      <c r="B25" s="79" t="s">
        <v>26</v>
      </c>
      <c r="C25" s="79"/>
      <c r="D25" s="12" t="s">
        <v>27</v>
      </c>
    </row>
    <row r="26" spans="1:4" ht="12.75" customHeight="1">
      <c r="A26" s="8" t="s">
        <v>2</v>
      </c>
      <c r="B26" s="80" t="s">
        <v>28</v>
      </c>
      <c r="C26" s="80"/>
      <c r="D26" s="14">
        <v>1426.8</v>
      </c>
    </row>
    <row r="27" spans="1:4" ht="12.75" customHeight="1">
      <c r="A27" s="8" t="s">
        <v>4</v>
      </c>
      <c r="B27" s="80" t="s">
        <v>29</v>
      </c>
      <c r="C27" s="80"/>
      <c r="D27" s="14"/>
    </row>
    <row r="28" spans="1:4" ht="12.75" customHeight="1">
      <c r="A28" s="8" t="s">
        <v>6</v>
      </c>
      <c r="B28" s="80" t="s">
        <v>30</v>
      </c>
      <c r="C28" s="80"/>
      <c r="D28" s="14"/>
    </row>
    <row r="29" spans="1:4" ht="12.75" customHeight="1">
      <c r="A29" s="8" t="s">
        <v>8</v>
      </c>
      <c r="B29" s="80" t="s">
        <v>31</v>
      </c>
      <c r="C29" s="80"/>
      <c r="D29" s="14"/>
    </row>
    <row r="30" spans="1:4" ht="12.75" customHeight="1">
      <c r="A30" s="8" t="s">
        <v>32</v>
      </c>
      <c r="B30" s="80" t="s">
        <v>33</v>
      </c>
      <c r="C30" s="80"/>
      <c r="D30" s="14"/>
    </row>
    <row r="31" spans="1:4">
      <c r="A31" s="8"/>
      <c r="B31" s="80"/>
      <c r="C31" s="80"/>
      <c r="D31" s="14"/>
    </row>
    <row r="32" spans="1:4" ht="12.75" customHeight="1">
      <c r="A32" s="8" t="s">
        <v>34</v>
      </c>
      <c r="B32" s="80" t="s">
        <v>35</v>
      </c>
      <c r="C32" s="80"/>
      <c r="D32" s="14"/>
    </row>
    <row r="33" spans="1:4" ht="12.75" customHeight="1">
      <c r="A33" s="79" t="s">
        <v>36</v>
      </c>
      <c r="B33" s="79"/>
      <c r="C33" s="79"/>
      <c r="D33" s="15">
        <f>SUM(D26:D32)</f>
        <v>1426.8</v>
      </c>
    </row>
    <row r="36" spans="1:4">
      <c r="A36" s="73" t="s">
        <v>37</v>
      </c>
      <c r="B36" s="73"/>
      <c r="C36" s="73"/>
      <c r="D36" s="73"/>
    </row>
    <row r="37" spans="1:4">
      <c r="A37" s="16"/>
    </row>
    <row r="38" spans="1:4">
      <c r="A38" s="81" t="s">
        <v>38</v>
      </c>
      <c r="B38" s="81"/>
      <c r="C38" s="81"/>
      <c r="D38" s="81"/>
    </row>
    <row r="40" spans="1:4" ht="12.75" customHeight="1">
      <c r="A40" s="12" t="s">
        <v>39</v>
      </c>
      <c r="B40" s="79" t="s">
        <v>40</v>
      </c>
      <c r="C40" s="79"/>
      <c r="D40" s="12" t="s">
        <v>27</v>
      </c>
    </row>
    <row r="41" spans="1:4">
      <c r="A41" s="8" t="s">
        <v>2</v>
      </c>
      <c r="B41" s="13" t="s">
        <v>41</v>
      </c>
      <c r="C41" s="17">
        <f>TRUNC(1/12,4)</f>
        <v>8.3299999999999999E-2</v>
      </c>
      <c r="D41" s="14">
        <f>TRUNC($D$33*C41,2)</f>
        <v>118.85</v>
      </c>
    </row>
    <row r="42" spans="1:4">
      <c r="A42" s="8" t="s">
        <v>4</v>
      </c>
      <c r="B42" s="13" t="s">
        <v>42</v>
      </c>
      <c r="C42" s="17">
        <f>TRUNC(((1+1/3)/12),4)</f>
        <v>0.1111</v>
      </c>
      <c r="D42" s="14">
        <f>TRUNC($D$33*C42,2)</f>
        <v>158.51</v>
      </c>
    </row>
    <row r="43" spans="1:4" ht="12.75" customHeight="1">
      <c r="A43" s="79" t="s">
        <v>36</v>
      </c>
      <c r="B43" s="79"/>
      <c r="C43" s="18">
        <f>SUM(C41:C42)</f>
        <v>0.19440000000000002</v>
      </c>
      <c r="D43" s="19">
        <f>SUM(D41:D42)</f>
        <v>277.36</v>
      </c>
    </row>
    <row r="46" spans="1:4" ht="12.75" customHeight="1">
      <c r="A46" s="82" t="s">
        <v>43</v>
      </c>
      <c r="B46" s="82"/>
      <c r="C46" s="82"/>
      <c r="D46" s="82"/>
    </row>
    <row r="48" spans="1:4">
      <c r="A48" s="12" t="s">
        <v>44</v>
      </c>
      <c r="B48" s="12" t="s">
        <v>45</v>
      </c>
      <c r="C48" s="12" t="s">
        <v>46</v>
      </c>
      <c r="D48" s="12" t="s">
        <v>27</v>
      </c>
    </row>
    <row r="49" spans="1:4">
      <c r="A49" s="8" t="s">
        <v>2</v>
      </c>
      <c r="B49" s="13" t="s">
        <v>47</v>
      </c>
      <c r="C49" s="20">
        <v>0.2</v>
      </c>
      <c r="D49" s="14">
        <f t="shared" ref="D49:D56" si="0">TRUNC(($D$33+$D$43)*C49,2)</f>
        <v>340.83</v>
      </c>
    </row>
    <row r="50" spans="1:4">
      <c r="A50" s="8" t="s">
        <v>4</v>
      </c>
      <c r="B50" s="13" t="s">
        <v>48</v>
      </c>
      <c r="C50" s="20">
        <v>2.5000000000000001E-2</v>
      </c>
      <c r="D50" s="14">
        <f t="shared" si="0"/>
        <v>42.6</v>
      </c>
    </row>
    <row r="51" spans="1:4">
      <c r="A51" s="8" t="s">
        <v>6</v>
      </c>
      <c r="B51" s="13" t="s">
        <v>49</v>
      </c>
      <c r="C51" s="21">
        <v>0.03</v>
      </c>
      <c r="D51" s="14">
        <f t="shared" si="0"/>
        <v>51.12</v>
      </c>
    </row>
    <row r="52" spans="1:4">
      <c r="A52" s="8" t="s">
        <v>8</v>
      </c>
      <c r="B52" s="13" t="s">
        <v>50</v>
      </c>
      <c r="C52" s="20">
        <v>1.4999999999999999E-2</v>
      </c>
      <c r="D52" s="14">
        <f t="shared" si="0"/>
        <v>25.56</v>
      </c>
    </row>
    <row r="53" spans="1:4">
      <c r="A53" s="8" t="s">
        <v>32</v>
      </c>
      <c r="B53" s="13" t="s">
        <v>51</v>
      </c>
      <c r="C53" s="20">
        <v>0.01</v>
      </c>
      <c r="D53" s="14">
        <f t="shared" si="0"/>
        <v>17.04</v>
      </c>
    </row>
    <row r="54" spans="1:4">
      <c r="A54" s="8" t="s">
        <v>52</v>
      </c>
      <c r="B54" s="13" t="s">
        <v>53</v>
      </c>
      <c r="C54" s="20">
        <v>6.0000000000000001E-3</v>
      </c>
      <c r="D54" s="14">
        <f t="shared" si="0"/>
        <v>10.220000000000001</v>
      </c>
    </row>
    <row r="55" spans="1:4">
      <c r="A55" s="8" t="s">
        <v>34</v>
      </c>
      <c r="B55" s="13" t="s">
        <v>54</v>
      </c>
      <c r="C55" s="20">
        <v>2E-3</v>
      </c>
      <c r="D55" s="14">
        <f t="shared" si="0"/>
        <v>3.4</v>
      </c>
    </row>
    <row r="56" spans="1:4">
      <c r="A56" s="8" t="s">
        <v>55</v>
      </c>
      <c r="B56" s="13" t="s">
        <v>56</v>
      </c>
      <c r="C56" s="20">
        <v>0.08</v>
      </c>
      <c r="D56" s="14">
        <f t="shared" si="0"/>
        <v>136.33000000000001</v>
      </c>
    </row>
    <row r="57" spans="1:4" ht="12.75" customHeight="1">
      <c r="A57" s="79" t="s">
        <v>57</v>
      </c>
      <c r="B57" s="79"/>
      <c r="C57" s="22">
        <f>SUM(C49:C56)</f>
        <v>0.36800000000000005</v>
      </c>
      <c r="D57" s="19">
        <f>SUM(D49:D56)</f>
        <v>627.1</v>
      </c>
    </row>
    <row r="60" spans="1:4">
      <c r="A60" s="81" t="s">
        <v>58</v>
      </c>
      <c r="B60" s="81"/>
      <c r="C60" s="81"/>
      <c r="D60" s="81"/>
    </row>
    <row r="62" spans="1:4" ht="12.75" customHeight="1">
      <c r="A62" s="12" t="s">
        <v>59</v>
      </c>
      <c r="B62" s="83" t="s">
        <v>60</v>
      </c>
      <c r="C62" s="83"/>
      <c r="D62" s="12" t="s">
        <v>27</v>
      </c>
    </row>
    <row r="63" spans="1:4" ht="12.75" customHeight="1">
      <c r="A63" s="8" t="s">
        <v>2</v>
      </c>
      <c r="B63" s="80" t="s">
        <v>61</v>
      </c>
      <c r="C63" s="80"/>
      <c r="D63" s="14">
        <f>(26*2*5.2)-(D26*0.06)</f>
        <v>184.79200000000003</v>
      </c>
    </row>
    <row r="64" spans="1:4" ht="12.75" customHeight="1">
      <c r="A64" s="8" t="s">
        <v>4</v>
      </c>
      <c r="B64" s="80" t="s">
        <v>62</v>
      </c>
      <c r="C64" s="80"/>
      <c r="D64" s="14">
        <f>17*22*0.8</f>
        <v>299.2</v>
      </c>
    </row>
    <row r="65" spans="1:5" ht="12.75" customHeight="1">
      <c r="A65" s="8" t="s">
        <v>6</v>
      </c>
      <c r="B65" s="80" t="s">
        <v>63</v>
      </c>
      <c r="C65" s="80"/>
      <c r="D65" s="14">
        <v>170</v>
      </c>
    </row>
    <row r="66" spans="1:5" ht="12.75" customHeight="1">
      <c r="A66" s="8" t="s">
        <v>8</v>
      </c>
      <c r="B66" s="80" t="s">
        <v>64</v>
      </c>
      <c r="C66" s="80"/>
      <c r="D66" s="14">
        <v>14</v>
      </c>
    </row>
    <row r="67" spans="1:5" ht="12.75" customHeight="1">
      <c r="A67" s="8" t="s">
        <v>32</v>
      </c>
      <c r="B67" s="80" t="s">
        <v>65</v>
      </c>
      <c r="C67" s="80"/>
      <c r="D67" s="14">
        <v>4.4800000000000004</v>
      </c>
    </row>
    <row r="68" spans="1:5" ht="12.75" customHeight="1">
      <c r="A68" s="79" t="s">
        <v>36</v>
      </c>
      <c r="B68" s="79"/>
      <c r="C68" s="79"/>
      <c r="D68" s="19">
        <f>SUM(D63:D67)</f>
        <v>672.47199999999998</v>
      </c>
    </row>
    <row r="71" spans="1:5">
      <c r="A71" s="81" t="s">
        <v>66</v>
      </c>
      <c r="B71" s="81"/>
      <c r="C71" s="81"/>
      <c r="D71" s="81"/>
    </row>
    <row r="73" spans="1:5" ht="12.75" customHeight="1">
      <c r="A73" s="12">
        <v>2</v>
      </c>
      <c r="B73" s="83" t="s">
        <v>67</v>
      </c>
      <c r="C73" s="83"/>
      <c r="D73" s="12" t="s">
        <v>27</v>
      </c>
    </row>
    <row r="74" spans="1:5" ht="12.75" customHeight="1">
      <c r="A74" s="8" t="s">
        <v>39</v>
      </c>
      <c r="B74" s="80" t="s">
        <v>40</v>
      </c>
      <c r="C74" s="80"/>
      <c r="D74" s="23">
        <f>D43</f>
        <v>277.36</v>
      </c>
    </row>
    <row r="75" spans="1:5" ht="12.75" customHeight="1">
      <c r="A75" s="8" t="s">
        <v>44</v>
      </c>
      <c r="B75" s="80" t="s">
        <v>45</v>
      </c>
      <c r="C75" s="80"/>
      <c r="D75" s="23">
        <f>D57</f>
        <v>627.1</v>
      </c>
    </row>
    <row r="76" spans="1:5" ht="12.75" customHeight="1">
      <c r="A76" s="8" t="s">
        <v>59</v>
      </c>
      <c r="B76" s="80" t="s">
        <v>60</v>
      </c>
      <c r="C76" s="80"/>
      <c r="D76" s="23">
        <f>D68</f>
        <v>672.47199999999998</v>
      </c>
    </row>
    <row r="77" spans="1:5" ht="12.75" customHeight="1">
      <c r="A77" s="79" t="s">
        <v>36</v>
      </c>
      <c r="B77" s="79"/>
      <c r="C77" s="79"/>
      <c r="D77" s="19">
        <f>SUM(D74:D76)</f>
        <v>1576.932</v>
      </c>
    </row>
    <row r="78" spans="1:5">
      <c r="A78" s="11"/>
      <c r="E78" s="24"/>
    </row>
    <row r="80" spans="1:5">
      <c r="A80" s="73" t="s">
        <v>68</v>
      </c>
      <c r="B80" s="73"/>
      <c r="C80" s="73"/>
      <c r="D80" s="73"/>
      <c r="E80" s="25"/>
    </row>
    <row r="81" spans="1:5" ht="12.75" customHeight="1">
      <c r="E81" s="24"/>
    </row>
    <row r="82" spans="1:5" ht="12.75" customHeight="1">
      <c r="A82" s="12">
        <v>3</v>
      </c>
      <c r="B82" s="83" t="s">
        <v>69</v>
      </c>
      <c r="C82" s="83"/>
      <c r="D82" s="12" t="s">
        <v>27</v>
      </c>
    </row>
    <row r="83" spans="1:5">
      <c r="A83" s="8" t="s">
        <v>2</v>
      </c>
      <c r="B83" s="26" t="s">
        <v>70</v>
      </c>
      <c r="C83" s="20">
        <f>TRUNC(((1/12)*5%),4)*0</f>
        <v>0</v>
      </c>
      <c r="D83" s="14">
        <f>TRUNC($D$33*C83,2)</f>
        <v>0</v>
      </c>
    </row>
    <row r="84" spans="1:5">
      <c r="A84" s="8" t="s">
        <v>4</v>
      </c>
      <c r="B84" s="26" t="s">
        <v>71</v>
      </c>
      <c r="C84" s="20">
        <v>0.08</v>
      </c>
      <c r="D84" s="14">
        <f>TRUNC(D83*C84,2)</f>
        <v>0</v>
      </c>
    </row>
    <row r="85" spans="1:5">
      <c r="A85" s="8" t="s">
        <v>6</v>
      </c>
      <c r="B85" s="26" t="s">
        <v>72</v>
      </c>
      <c r="C85" s="20">
        <f>TRUNC(8%*5%*50%,4)*0</f>
        <v>0</v>
      </c>
      <c r="D85" s="14">
        <f>TRUNC($D$33*C85,2)</f>
        <v>0</v>
      </c>
    </row>
    <row r="86" spans="1:5">
      <c r="A86" s="8" t="s">
        <v>8</v>
      </c>
      <c r="B86" s="26" t="s">
        <v>73</v>
      </c>
      <c r="C86" s="20">
        <f>TRUNC(((7/30)/12)*95%,4)*0</f>
        <v>0</v>
      </c>
      <c r="D86" s="14">
        <f>TRUNC($D$33*C86,2)</f>
        <v>0</v>
      </c>
    </row>
    <row r="87" spans="1:5" ht="25.5">
      <c r="A87" s="8" t="s">
        <v>32</v>
      </c>
      <c r="B87" s="26" t="s">
        <v>74</v>
      </c>
      <c r="C87" s="20">
        <f>C57</f>
        <v>0.36800000000000005</v>
      </c>
      <c r="D87" s="14">
        <f>TRUNC(D86*C87,2)</f>
        <v>0</v>
      </c>
    </row>
    <row r="88" spans="1:5">
      <c r="A88" s="8" t="s">
        <v>52</v>
      </c>
      <c r="B88" s="26" t="s">
        <v>75</v>
      </c>
      <c r="C88" s="20">
        <f>TRUNC(8%*95%*50%,4)*0</f>
        <v>0</v>
      </c>
      <c r="D88" s="14">
        <f>TRUNC($D$33*C88,2)</f>
        <v>0</v>
      </c>
    </row>
    <row r="89" spans="1:5" ht="12.75" customHeight="1">
      <c r="A89" s="79" t="s">
        <v>36</v>
      </c>
      <c r="B89" s="79"/>
      <c r="C89" s="79"/>
      <c r="D89" s="19">
        <f>SUM(D83:D88)</f>
        <v>0</v>
      </c>
    </row>
    <row r="92" spans="1:5">
      <c r="A92" s="73" t="s">
        <v>76</v>
      </c>
      <c r="B92" s="73"/>
      <c r="C92" s="73"/>
      <c r="D92" s="73"/>
    </row>
    <row r="95" spans="1:5">
      <c r="A95" s="81" t="s">
        <v>77</v>
      </c>
      <c r="B95" s="81"/>
      <c r="C95" s="81"/>
      <c r="D95" s="81"/>
    </row>
    <row r="96" spans="1:5">
      <c r="A96" s="16"/>
    </row>
    <row r="97" spans="1:6" ht="12.75" customHeight="1">
      <c r="A97" s="12" t="s">
        <v>78</v>
      </c>
      <c r="B97" s="83" t="s">
        <v>79</v>
      </c>
      <c r="C97" s="83"/>
      <c r="D97" s="12" t="s">
        <v>27</v>
      </c>
    </row>
    <row r="98" spans="1:6">
      <c r="A98" s="8" t="s">
        <v>2</v>
      </c>
      <c r="B98" s="13" t="s">
        <v>80</v>
      </c>
      <c r="C98" s="20">
        <f>TRUNC(((1+1/3)/12)/12,4)*0</f>
        <v>0</v>
      </c>
      <c r="D98" s="14">
        <f t="shared" ref="D98:D103" si="1">TRUNC(($D$33+$D$77+$D$89)*C98,2)</f>
        <v>0</v>
      </c>
    </row>
    <row r="99" spans="1:6">
      <c r="A99" s="8" t="s">
        <v>4</v>
      </c>
      <c r="B99" s="13" t="s">
        <v>81</v>
      </c>
      <c r="C99" s="20">
        <f>TRUNC(((2/30)/12),4)</f>
        <v>5.4999999999999997E-3</v>
      </c>
      <c r="D99" s="14">
        <f t="shared" si="1"/>
        <v>16.52</v>
      </c>
    </row>
    <row r="100" spans="1:6">
      <c r="A100" s="8" t="s">
        <v>6</v>
      </c>
      <c r="B100" s="13" t="s">
        <v>82</v>
      </c>
      <c r="C100" s="20">
        <f>TRUNC(((5/30)/12)*2%,4)*0</f>
        <v>0</v>
      </c>
      <c r="D100" s="14">
        <f t="shared" si="1"/>
        <v>0</v>
      </c>
    </row>
    <row r="101" spans="1:6">
      <c r="A101" s="8" t="s">
        <v>8</v>
      </c>
      <c r="B101" s="13" t="s">
        <v>83</v>
      </c>
      <c r="C101" s="20">
        <f>TRUNC(((15/30)/12)*8%,4)*0</f>
        <v>0</v>
      </c>
      <c r="D101" s="14">
        <f t="shared" si="1"/>
        <v>0</v>
      </c>
    </row>
    <row r="102" spans="1:6">
      <c r="A102" s="8" t="s">
        <v>32</v>
      </c>
      <c r="B102" s="13" t="s">
        <v>84</v>
      </c>
      <c r="C102" s="20">
        <f>((1+1/3)/12)*3%*(4/12)*0</f>
        <v>0</v>
      </c>
      <c r="D102" s="14">
        <f t="shared" si="1"/>
        <v>0</v>
      </c>
    </row>
    <row r="103" spans="1:6">
      <c r="A103" s="8" t="s">
        <v>52</v>
      </c>
      <c r="B103" s="13" t="s">
        <v>85</v>
      </c>
      <c r="C103" s="20"/>
      <c r="D103" s="14">
        <f t="shared" si="1"/>
        <v>0</v>
      </c>
    </row>
    <row r="104" spans="1:6" ht="12.75" customHeight="1">
      <c r="A104" s="79" t="s">
        <v>57</v>
      </c>
      <c r="B104" s="79"/>
      <c r="C104" s="79"/>
      <c r="D104" s="19">
        <f>SUM(D98:D103)</f>
        <v>16.52</v>
      </c>
      <c r="E104" s="25"/>
      <c r="F104" s="25"/>
    </row>
    <row r="107" spans="1:6">
      <c r="A107" s="81" t="s">
        <v>86</v>
      </c>
      <c r="B107" s="81"/>
      <c r="C107" s="81"/>
      <c r="D107" s="81"/>
    </row>
    <row r="108" spans="1:6">
      <c r="A108" s="16"/>
    </row>
    <row r="109" spans="1:6" ht="12.75" customHeight="1">
      <c r="A109" s="12" t="s">
        <v>87</v>
      </c>
      <c r="B109" s="83" t="s">
        <v>88</v>
      </c>
      <c r="C109" s="83"/>
      <c r="D109" s="12" t="s">
        <v>27</v>
      </c>
    </row>
    <row r="110" spans="1:6" ht="12.75" customHeight="1">
      <c r="A110" s="8" t="s">
        <v>2</v>
      </c>
      <c r="B110" s="80" t="s">
        <v>89</v>
      </c>
      <c r="C110" s="80"/>
      <c r="D110" s="14">
        <f>((D33+D77+D89)/220)*22*0</f>
        <v>0</v>
      </c>
    </row>
    <row r="111" spans="1:6" ht="12.75" customHeight="1">
      <c r="A111" s="79" t="s">
        <v>36</v>
      </c>
      <c r="B111" s="79"/>
      <c r="C111" s="79"/>
      <c r="D111" s="19">
        <f>SUM(D110)</f>
        <v>0</v>
      </c>
    </row>
    <row r="114" spans="1:4">
      <c r="A114" s="81" t="s">
        <v>90</v>
      </c>
      <c r="B114" s="81"/>
      <c r="C114" s="81"/>
      <c r="D114" s="81"/>
    </row>
    <row r="115" spans="1:4">
      <c r="A115" s="16"/>
    </row>
    <row r="116" spans="1:4" ht="12.75" customHeight="1">
      <c r="A116" s="12">
        <v>4</v>
      </c>
      <c r="B116" s="79" t="s">
        <v>91</v>
      </c>
      <c r="C116" s="79"/>
      <c r="D116" s="12" t="s">
        <v>27</v>
      </c>
    </row>
    <row r="117" spans="1:4" ht="12.75" customHeight="1">
      <c r="A117" s="8" t="s">
        <v>78</v>
      </c>
      <c r="B117" s="80" t="s">
        <v>79</v>
      </c>
      <c r="C117" s="80"/>
      <c r="D117" s="23">
        <f>D104</f>
        <v>16.52</v>
      </c>
    </row>
    <row r="118" spans="1:4" ht="12.75" customHeight="1">
      <c r="A118" s="8" t="s">
        <v>87</v>
      </c>
      <c r="B118" s="80" t="s">
        <v>88</v>
      </c>
      <c r="C118" s="80"/>
      <c r="D118" s="23">
        <f>D111</f>
        <v>0</v>
      </c>
    </row>
    <row r="119" spans="1:4" ht="12.75" customHeight="1">
      <c r="A119" s="79" t="s">
        <v>36</v>
      </c>
      <c r="B119" s="79"/>
      <c r="C119" s="79"/>
      <c r="D119" s="19">
        <f>SUM(D117:D118)</f>
        <v>16.52</v>
      </c>
    </row>
    <row r="122" spans="1:4">
      <c r="A122" s="73" t="s">
        <v>92</v>
      </c>
      <c r="B122" s="73"/>
      <c r="C122" s="73"/>
      <c r="D122" s="73"/>
    </row>
    <row r="124" spans="1:4" ht="12.75" customHeight="1">
      <c r="A124" s="12">
        <v>5</v>
      </c>
      <c r="B124" s="84" t="s">
        <v>93</v>
      </c>
      <c r="C124" s="84"/>
      <c r="D124" s="12" t="s">
        <v>27</v>
      </c>
    </row>
    <row r="125" spans="1:4">
      <c r="A125" s="8" t="s">
        <v>2</v>
      </c>
      <c r="B125" s="13" t="s">
        <v>94</v>
      </c>
      <c r="C125" s="13"/>
      <c r="D125" s="14"/>
    </row>
    <row r="126" spans="1:4">
      <c r="A126" s="8" t="s">
        <v>4</v>
      </c>
      <c r="B126" s="13" t="s">
        <v>95</v>
      </c>
      <c r="C126" s="13"/>
      <c r="D126" s="14"/>
    </row>
    <row r="127" spans="1:4">
      <c r="A127" s="8" t="s">
        <v>6</v>
      </c>
      <c r="B127" s="13" t="s">
        <v>96</v>
      </c>
      <c r="C127" s="13"/>
      <c r="D127" s="14"/>
    </row>
    <row r="128" spans="1:4">
      <c r="A128" s="8" t="s">
        <v>8</v>
      </c>
      <c r="B128" s="13" t="s">
        <v>35</v>
      </c>
      <c r="C128" s="13"/>
      <c r="D128" s="14"/>
    </row>
    <row r="129" spans="1:4" ht="12.75" customHeight="1">
      <c r="A129" s="79" t="s">
        <v>57</v>
      </c>
      <c r="B129" s="79"/>
      <c r="C129" s="79"/>
      <c r="D129" s="15">
        <f>SUM(D125:D128)</f>
        <v>0</v>
      </c>
    </row>
    <row r="132" spans="1:4">
      <c r="A132" s="73" t="s">
        <v>97</v>
      </c>
      <c r="B132" s="73"/>
      <c r="C132" s="73"/>
      <c r="D132" s="73"/>
    </row>
    <row r="134" spans="1:4">
      <c r="A134" s="12">
        <v>6</v>
      </c>
      <c r="B134" s="27" t="s">
        <v>98</v>
      </c>
      <c r="C134" s="12" t="s">
        <v>46</v>
      </c>
      <c r="D134" s="12" t="s">
        <v>27</v>
      </c>
    </row>
    <row r="135" spans="1:4">
      <c r="A135" s="8" t="s">
        <v>2</v>
      </c>
      <c r="B135" s="13" t="s">
        <v>99</v>
      </c>
      <c r="C135" s="20">
        <v>0.05</v>
      </c>
      <c r="D135" s="23">
        <f>D155*C135</f>
        <v>151.01259999999999</v>
      </c>
    </row>
    <row r="136" spans="1:4">
      <c r="A136" s="8" t="s">
        <v>4</v>
      </c>
      <c r="B136" s="13" t="s">
        <v>100</v>
      </c>
      <c r="C136" s="20">
        <v>0.06</v>
      </c>
      <c r="D136" s="14">
        <f>(D155+D135)*C136</f>
        <v>190.27587599999998</v>
      </c>
    </row>
    <row r="137" spans="1:4">
      <c r="A137" s="8" t="s">
        <v>6</v>
      </c>
      <c r="B137" s="13" t="s">
        <v>101</v>
      </c>
      <c r="C137" s="17">
        <f>SUM(C138:C143)</f>
        <v>8.6499999999999994E-2</v>
      </c>
      <c r="D137" s="14">
        <f>(D155+D135+D136)*C137/(1-C137)</f>
        <v>318.30678836781607</v>
      </c>
    </row>
    <row r="138" spans="1:4">
      <c r="A138" s="8"/>
      <c r="B138" s="13" t="s">
        <v>102</v>
      </c>
      <c r="C138" s="20"/>
      <c r="D138" s="23">
        <f t="shared" ref="D138:D143" si="2">$D$157*C138</f>
        <v>0</v>
      </c>
    </row>
    <row r="139" spans="1:4">
      <c r="A139" s="8"/>
      <c r="B139" s="13" t="s">
        <v>103</v>
      </c>
      <c r="C139" s="20">
        <v>6.4999999999999997E-3</v>
      </c>
      <c r="D139" s="23">
        <f t="shared" si="2"/>
        <v>23.919007218390803</v>
      </c>
    </row>
    <row r="140" spans="1:4">
      <c r="A140" s="8"/>
      <c r="B140" s="13" t="s">
        <v>104</v>
      </c>
      <c r="C140" s="20">
        <v>0.03</v>
      </c>
      <c r="D140" s="23">
        <f t="shared" si="2"/>
        <v>110.39541793103447</v>
      </c>
    </row>
    <row r="141" spans="1:4">
      <c r="A141" s="8"/>
      <c r="B141" s="13" t="s">
        <v>105</v>
      </c>
      <c r="C141" s="8"/>
      <c r="D141" s="23">
        <f t="shared" si="2"/>
        <v>0</v>
      </c>
    </row>
    <row r="142" spans="1:4">
      <c r="A142" s="8"/>
      <c r="B142" s="13" t="s">
        <v>106</v>
      </c>
      <c r="C142" s="20"/>
      <c r="D142" s="23">
        <f t="shared" si="2"/>
        <v>0</v>
      </c>
    </row>
    <row r="143" spans="1:4">
      <c r="A143" s="8"/>
      <c r="B143" s="13" t="s">
        <v>107</v>
      </c>
      <c r="C143" s="20">
        <v>0.05</v>
      </c>
      <c r="D143" s="23">
        <f t="shared" si="2"/>
        <v>183.99236321839081</v>
      </c>
    </row>
    <row r="144" spans="1:4" ht="13.5" customHeight="1">
      <c r="A144" s="85" t="s">
        <v>57</v>
      </c>
      <c r="B144" s="85"/>
      <c r="C144" s="28">
        <f>(1+C136)*(1+C135)/(1-C137)-1</f>
        <v>0.21839080459770144</v>
      </c>
      <c r="D144" s="19">
        <f>SUM(D135:D137)</f>
        <v>659.59526436781607</v>
      </c>
    </row>
    <row r="147" spans="1:4">
      <c r="A147" s="73" t="s">
        <v>108</v>
      </c>
      <c r="B147" s="73"/>
      <c r="C147" s="73"/>
      <c r="D147" s="73"/>
    </row>
    <row r="149" spans="1:4" ht="12.75" customHeight="1">
      <c r="A149" s="12"/>
      <c r="B149" s="79" t="s">
        <v>109</v>
      </c>
      <c r="C149" s="79"/>
      <c r="D149" s="12" t="s">
        <v>27</v>
      </c>
    </row>
    <row r="150" spans="1:4" ht="12.75" customHeight="1">
      <c r="A150" s="12" t="s">
        <v>2</v>
      </c>
      <c r="B150" s="80" t="s">
        <v>25</v>
      </c>
      <c r="C150" s="80"/>
      <c r="D150" s="29">
        <f>D33</f>
        <v>1426.8</v>
      </c>
    </row>
    <row r="151" spans="1:4" ht="12.75" customHeight="1">
      <c r="A151" s="12" t="s">
        <v>4</v>
      </c>
      <c r="B151" s="80" t="s">
        <v>37</v>
      </c>
      <c r="C151" s="80"/>
      <c r="D151" s="29">
        <f>D77</f>
        <v>1576.932</v>
      </c>
    </row>
    <row r="152" spans="1:4" ht="12.75" customHeight="1">
      <c r="A152" s="12" t="s">
        <v>6</v>
      </c>
      <c r="B152" s="80" t="s">
        <v>68</v>
      </c>
      <c r="C152" s="80"/>
      <c r="D152" s="29">
        <f>D89</f>
        <v>0</v>
      </c>
    </row>
    <row r="153" spans="1:4" ht="12.75" customHeight="1">
      <c r="A153" s="12" t="s">
        <v>8</v>
      </c>
      <c r="B153" s="80" t="s">
        <v>76</v>
      </c>
      <c r="C153" s="80"/>
      <c r="D153" s="29">
        <f>D119</f>
        <v>16.52</v>
      </c>
    </row>
    <row r="154" spans="1:4" ht="12.75" customHeight="1">
      <c r="A154" s="12" t="s">
        <v>32</v>
      </c>
      <c r="B154" s="80" t="s">
        <v>92</v>
      </c>
      <c r="C154" s="80"/>
      <c r="D154" s="29">
        <f>D129</f>
        <v>0</v>
      </c>
    </row>
    <row r="155" spans="1:4" ht="12.75" customHeight="1">
      <c r="A155" s="79" t="s">
        <v>110</v>
      </c>
      <c r="B155" s="79"/>
      <c r="C155" s="79"/>
      <c r="D155" s="30">
        <f>SUM(D150:D154)</f>
        <v>3020.252</v>
      </c>
    </row>
    <row r="156" spans="1:4" ht="12.75" customHeight="1">
      <c r="A156" s="12" t="s">
        <v>52</v>
      </c>
      <c r="B156" s="80" t="s">
        <v>111</v>
      </c>
      <c r="C156" s="80"/>
      <c r="D156" s="31">
        <f>D144</f>
        <v>659.59526436781607</v>
      </c>
    </row>
    <row r="157" spans="1:4" ht="12.75" customHeight="1">
      <c r="A157" s="79" t="s">
        <v>112</v>
      </c>
      <c r="B157" s="79"/>
      <c r="C157" s="79"/>
      <c r="D157" s="30">
        <f>SUM(D155:D156)</f>
        <v>3679.847264367816</v>
      </c>
    </row>
  </sheetData>
  <mergeCells count="72">
    <mergeCell ref="B156:C156"/>
    <mergeCell ref="A157:C157"/>
    <mergeCell ref="B151:C151"/>
    <mergeCell ref="B152:C152"/>
    <mergeCell ref="B153:C153"/>
    <mergeCell ref="B154:C154"/>
    <mergeCell ref="A155:C155"/>
    <mergeCell ref="A132:D132"/>
    <mergeCell ref="A144:B144"/>
    <mergeCell ref="A147:D147"/>
    <mergeCell ref="B149:C149"/>
    <mergeCell ref="B150:C150"/>
    <mergeCell ref="B118:C118"/>
    <mergeCell ref="A119:C119"/>
    <mergeCell ref="A122:D122"/>
    <mergeCell ref="B124:C124"/>
    <mergeCell ref="A129:C129"/>
    <mergeCell ref="B110:C110"/>
    <mergeCell ref="A111:C111"/>
    <mergeCell ref="A114:D114"/>
    <mergeCell ref="B116:C116"/>
    <mergeCell ref="B117:C117"/>
    <mergeCell ref="A95:D95"/>
    <mergeCell ref="B97:C97"/>
    <mergeCell ref="A104:C104"/>
    <mergeCell ref="A107:D107"/>
    <mergeCell ref="B109:C109"/>
    <mergeCell ref="A77:C77"/>
    <mergeCell ref="A80:D80"/>
    <mergeCell ref="B82:C82"/>
    <mergeCell ref="A89:C89"/>
    <mergeCell ref="A92:D92"/>
    <mergeCell ref="A71:D71"/>
    <mergeCell ref="B73:C73"/>
    <mergeCell ref="B74:C74"/>
    <mergeCell ref="B75:C75"/>
    <mergeCell ref="B76:C76"/>
    <mergeCell ref="B64:C64"/>
    <mergeCell ref="B65:C65"/>
    <mergeCell ref="B66:C66"/>
    <mergeCell ref="B67:C67"/>
    <mergeCell ref="A68:C68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7"/>
  <sheetViews>
    <sheetView view="pageBreakPreview" topLeftCell="A28" zoomScaleNormal="100" workbookViewId="0">
      <selection activeCell="E46" sqref="E46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88" t="s">
        <v>116</v>
      </c>
      <c r="B1" s="88"/>
      <c r="C1" s="88"/>
      <c r="D1" s="88"/>
      <c r="E1" s="88"/>
    </row>
    <row r="3" spans="1:5">
      <c r="A3" s="89" t="s">
        <v>14</v>
      </c>
      <c r="B3" s="89"/>
      <c r="C3" s="89"/>
      <c r="D3" s="89"/>
      <c r="E3" s="89"/>
    </row>
    <row r="4" spans="1:5">
      <c r="A4" s="35" t="s">
        <v>2</v>
      </c>
      <c r="B4" s="87" t="s">
        <v>117</v>
      </c>
      <c r="C4" s="87"/>
      <c r="D4" s="87"/>
      <c r="E4" s="37">
        <f>sup!D33</f>
        <v>1963.81</v>
      </c>
    </row>
    <row r="5" spans="1:5">
      <c r="A5" s="70" t="s">
        <v>4</v>
      </c>
      <c r="B5" s="87" t="s">
        <v>206</v>
      </c>
      <c r="C5" s="87"/>
      <c r="D5" s="38">
        <f>sup!C43</f>
        <v>0.19440000000000002</v>
      </c>
      <c r="E5" s="37">
        <f>E4*D5</f>
        <v>381.76466400000004</v>
      </c>
    </row>
    <row r="6" spans="1:5">
      <c r="A6" s="35" t="s">
        <v>6</v>
      </c>
      <c r="B6" s="87" t="s">
        <v>118</v>
      </c>
      <c r="C6" s="87"/>
      <c r="D6" s="38">
        <f>sup!C57</f>
        <v>0.36800000000000005</v>
      </c>
      <c r="E6" s="37">
        <f>(E4+E5)*D6</f>
        <v>863.17147635200001</v>
      </c>
    </row>
    <row r="7" spans="1:5">
      <c r="A7" s="35" t="s">
        <v>8</v>
      </c>
      <c r="B7" s="87" t="s">
        <v>207</v>
      </c>
      <c r="C7" s="87"/>
      <c r="D7" s="38">
        <f>sup!C144</f>
        <v>0.21839080459770144</v>
      </c>
      <c r="E7" s="37">
        <f>TRUNC((E4+E5+E6)*D7,2)</f>
        <v>700.76</v>
      </c>
    </row>
    <row r="8" spans="1:5">
      <c r="A8" s="86" t="s">
        <v>119</v>
      </c>
      <c r="B8" s="86"/>
      <c r="C8" s="86"/>
      <c r="D8" s="86"/>
      <c r="E8" s="37">
        <f>SUM(E4:E7)</f>
        <v>3909.5061403519994</v>
      </c>
    </row>
    <row r="9" spans="1:5">
      <c r="A9" s="35" t="s">
        <v>32</v>
      </c>
      <c r="B9" s="87" t="s">
        <v>120</v>
      </c>
      <c r="C9" s="87"/>
      <c r="D9" s="87"/>
      <c r="E9" s="37">
        <f>TRUNC(E8/220,2)</f>
        <v>17.77</v>
      </c>
    </row>
    <row r="10" spans="1:5">
      <c r="A10" s="35" t="s">
        <v>52</v>
      </c>
      <c r="B10" s="87" t="s">
        <v>121</v>
      </c>
      <c r="C10" s="87"/>
      <c r="D10" s="38">
        <v>0.5</v>
      </c>
      <c r="E10" s="37">
        <f>TRUNC(E9*(1+D10),2)</f>
        <v>26.65</v>
      </c>
    </row>
    <row r="11" spans="1:5">
      <c r="A11" s="35" t="s">
        <v>34</v>
      </c>
      <c r="B11" s="87" t="s">
        <v>121</v>
      </c>
      <c r="C11" s="87"/>
      <c r="D11" s="38">
        <v>1</v>
      </c>
      <c r="E11" s="37">
        <f>TRUNC(E9*(1+D11),2)</f>
        <v>35.54</v>
      </c>
    </row>
    <row r="12" spans="1:5">
      <c r="A12" s="90"/>
      <c r="B12" s="90"/>
      <c r="C12" s="90"/>
      <c r="D12" s="35" t="s">
        <v>122</v>
      </c>
      <c r="E12" s="35" t="s">
        <v>123</v>
      </c>
    </row>
    <row r="13" spans="1:5">
      <c r="A13" s="35" t="s">
        <v>55</v>
      </c>
      <c r="B13" s="87" t="s">
        <v>125</v>
      </c>
      <c r="C13" s="87"/>
      <c r="D13" s="35">
        <v>10</v>
      </c>
      <c r="E13" s="37">
        <f>D13*E10</f>
        <v>266.5</v>
      </c>
    </row>
    <row r="14" spans="1:5">
      <c r="A14" s="35" t="s">
        <v>124</v>
      </c>
      <c r="B14" s="87" t="s">
        <v>127</v>
      </c>
      <c r="C14" s="87"/>
      <c r="D14" s="35">
        <v>6</v>
      </c>
      <c r="E14" s="37">
        <f>D14*E10</f>
        <v>159.89999999999998</v>
      </c>
    </row>
    <row r="15" spans="1:5">
      <c r="A15" s="35" t="s">
        <v>126</v>
      </c>
      <c r="B15" s="87" t="s">
        <v>129</v>
      </c>
      <c r="C15" s="87"/>
      <c r="D15" s="35">
        <v>0</v>
      </c>
      <c r="E15" s="37">
        <f>D15*E11</f>
        <v>0</v>
      </c>
    </row>
    <row r="16" spans="1:5">
      <c r="A16" s="35" t="s">
        <v>128</v>
      </c>
      <c r="B16" s="87" t="s">
        <v>131</v>
      </c>
      <c r="C16" s="87"/>
      <c r="D16" s="35">
        <v>0</v>
      </c>
      <c r="E16" s="37">
        <f>D16*E11</f>
        <v>0</v>
      </c>
    </row>
    <row r="17" spans="1:5">
      <c r="A17" s="91" t="s">
        <v>132</v>
      </c>
      <c r="B17" s="91"/>
      <c r="C17" s="91"/>
      <c r="D17" s="91"/>
      <c r="E17" s="39">
        <f>SUM(E13:E16)</f>
        <v>426.4</v>
      </c>
    </row>
    <row r="18" spans="1:5">
      <c r="A18" s="86" t="s">
        <v>133</v>
      </c>
      <c r="B18" s="86"/>
      <c r="C18" s="86"/>
      <c r="D18" s="86"/>
      <c r="E18" s="35">
        <v>24</v>
      </c>
    </row>
    <row r="19" spans="1:5">
      <c r="A19" s="91" t="s">
        <v>134</v>
      </c>
      <c r="B19" s="91"/>
      <c r="C19" s="91"/>
      <c r="D19" s="91"/>
      <c r="E19" s="39">
        <f>E17*E18</f>
        <v>10233.599999999999</v>
      </c>
    </row>
    <row r="20" spans="1:5">
      <c r="A20" s="92" t="s">
        <v>135</v>
      </c>
      <c r="B20" s="92"/>
      <c r="C20" s="92"/>
      <c r="D20" s="35" t="s">
        <v>127</v>
      </c>
      <c r="E20" s="35" t="s">
        <v>136</v>
      </c>
    </row>
    <row r="21" spans="1:5">
      <c r="A21" s="86" t="s">
        <v>137</v>
      </c>
      <c r="B21" s="86"/>
      <c r="C21" s="86"/>
      <c r="D21" s="35">
        <v>1</v>
      </c>
      <c r="E21" s="35">
        <v>0</v>
      </c>
    </row>
    <row r="22" spans="1:5">
      <c r="A22" s="35" t="s">
        <v>130</v>
      </c>
      <c r="B22" s="87" t="s">
        <v>139</v>
      </c>
      <c r="C22" s="87"/>
      <c r="D22" s="37">
        <v>0</v>
      </c>
      <c r="E22" s="37">
        <f>5.2*2</f>
        <v>10.4</v>
      </c>
    </row>
    <row r="23" spans="1:5">
      <c r="A23" s="35" t="s">
        <v>138</v>
      </c>
      <c r="B23" s="87" t="s">
        <v>141</v>
      </c>
      <c r="C23" s="87"/>
      <c r="D23" s="37">
        <f>17*0.8</f>
        <v>13.600000000000001</v>
      </c>
      <c r="E23" s="37">
        <f>17*0.8</f>
        <v>13.600000000000001</v>
      </c>
    </row>
    <row r="24" spans="1:5">
      <c r="A24" s="86" t="s">
        <v>142</v>
      </c>
      <c r="B24" s="86"/>
      <c r="C24" s="86"/>
      <c r="D24" s="37">
        <f>SUM(D22:D23)*$E$18*D21</f>
        <v>326.40000000000003</v>
      </c>
      <c r="E24" s="37">
        <f>SUM(E22:E23)*$E$18*E21</f>
        <v>0</v>
      </c>
    </row>
    <row r="25" spans="1:5">
      <c r="A25" s="35" t="s">
        <v>140</v>
      </c>
      <c r="B25" s="36" t="s">
        <v>207</v>
      </c>
      <c r="C25" s="38">
        <f>sup!C144</f>
        <v>0.21839080459770144</v>
      </c>
      <c r="D25" s="37">
        <f>TRUNC((D24)*$C$25,2)</f>
        <v>71.28</v>
      </c>
      <c r="E25" s="37">
        <f>TRUNC((E24)*$C$25,2)</f>
        <v>0</v>
      </c>
    </row>
    <row r="26" spans="1:5">
      <c r="A26" s="93" t="s">
        <v>145</v>
      </c>
      <c r="B26" s="93"/>
      <c r="C26" s="93"/>
      <c r="D26" s="37">
        <f>SUM(D24:D25)</f>
        <v>397.68000000000006</v>
      </c>
      <c r="E26" s="37">
        <f>SUM(E24:E25)</f>
        <v>0</v>
      </c>
    </row>
    <row r="27" spans="1:5">
      <c r="A27" s="91" t="s">
        <v>146</v>
      </c>
      <c r="B27" s="91"/>
      <c r="C27" s="91"/>
      <c r="D27" s="91"/>
      <c r="E27" s="39">
        <f>SUM(D26:E26)</f>
        <v>397.68000000000006</v>
      </c>
    </row>
    <row r="28" spans="1:5">
      <c r="A28" s="91" t="s">
        <v>147</v>
      </c>
      <c r="B28" s="91"/>
      <c r="C28" s="91"/>
      <c r="D28" s="91"/>
      <c r="E28" s="39">
        <f>E19+E27</f>
        <v>10631.279999999999</v>
      </c>
    </row>
    <row r="30" spans="1:5">
      <c r="A30" s="89" t="s">
        <v>113</v>
      </c>
      <c r="B30" s="89"/>
      <c r="C30" s="89"/>
      <c r="D30" s="89"/>
      <c r="E30" s="89"/>
    </row>
    <row r="31" spans="1:5">
      <c r="A31" s="35" t="s">
        <v>2</v>
      </c>
      <c r="B31" s="87" t="s">
        <v>117</v>
      </c>
      <c r="C31" s="87"/>
      <c r="D31" s="87"/>
      <c r="E31" s="37">
        <f>aaop!D33</f>
        <v>1426.8</v>
      </c>
    </row>
    <row r="32" spans="1:5">
      <c r="A32" s="70" t="s">
        <v>4</v>
      </c>
      <c r="B32" s="87" t="s">
        <v>206</v>
      </c>
      <c r="C32" s="87"/>
      <c r="D32" s="38">
        <f>aaop!C43</f>
        <v>0.19440000000000002</v>
      </c>
      <c r="E32" s="37">
        <f>E31*D32</f>
        <v>277.36992000000004</v>
      </c>
    </row>
    <row r="33" spans="1:5">
      <c r="A33" s="70" t="s">
        <v>6</v>
      </c>
      <c r="B33" s="87" t="s">
        <v>118</v>
      </c>
      <c r="C33" s="87"/>
      <c r="D33" s="38">
        <f>aaop!C57</f>
        <v>0.36800000000000005</v>
      </c>
      <c r="E33" s="37">
        <f>(E31+E32)*D33</f>
        <v>627.13453056000014</v>
      </c>
    </row>
    <row r="34" spans="1:5">
      <c r="A34" s="70" t="s">
        <v>8</v>
      </c>
      <c r="B34" s="87" t="s">
        <v>207</v>
      </c>
      <c r="C34" s="87"/>
      <c r="D34" s="38">
        <f>aaop!C144</f>
        <v>0.21839080459770144</v>
      </c>
      <c r="E34" s="37">
        <f>TRUNC((E31+E32+E33)*D34,2)</f>
        <v>509.13</v>
      </c>
    </row>
    <row r="35" spans="1:5">
      <c r="A35" s="86" t="s">
        <v>119</v>
      </c>
      <c r="B35" s="86"/>
      <c r="C35" s="86"/>
      <c r="D35" s="86"/>
      <c r="E35" s="37">
        <f>SUM(E31:E34)</f>
        <v>2840.4344505600002</v>
      </c>
    </row>
    <row r="36" spans="1:5">
      <c r="A36" s="35" t="s">
        <v>32</v>
      </c>
      <c r="B36" s="87" t="s">
        <v>120</v>
      </c>
      <c r="C36" s="87"/>
      <c r="D36" s="87"/>
      <c r="E36" s="37">
        <f>TRUNC(E35/220,2)</f>
        <v>12.91</v>
      </c>
    </row>
    <row r="37" spans="1:5">
      <c r="A37" s="35" t="s">
        <v>52</v>
      </c>
      <c r="B37" s="87" t="s">
        <v>121</v>
      </c>
      <c r="C37" s="87"/>
      <c r="D37" s="38">
        <v>0.5</v>
      </c>
      <c r="E37" s="37">
        <f>TRUNC(E36*(1+D37),2)</f>
        <v>19.36</v>
      </c>
    </row>
    <row r="38" spans="1:5">
      <c r="A38" s="35" t="s">
        <v>34</v>
      </c>
      <c r="B38" s="87" t="s">
        <v>121</v>
      </c>
      <c r="C38" s="87"/>
      <c r="D38" s="38">
        <v>1</v>
      </c>
      <c r="E38" s="37">
        <f>TRUNC(E36*(1+D38),2)</f>
        <v>25.82</v>
      </c>
    </row>
    <row r="39" spans="1:5">
      <c r="A39" s="90"/>
      <c r="B39" s="90"/>
      <c r="C39" s="90"/>
      <c r="D39" s="35" t="s">
        <v>122</v>
      </c>
      <c r="E39" s="35" t="s">
        <v>123</v>
      </c>
    </row>
    <row r="40" spans="1:5">
      <c r="A40" s="35" t="s">
        <v>55</v>
      </c>
      <c r="B40" s="87" t="s">
        <v>125</v>
      </c>
      <c r="C40" s="87"/>
      <c r="D40" s="35">
        <v>10</v>
      </c>
      <c r="E40" s="37">
        <f>D40*E37</f>
        <v>193.6</v>
      </c>
    </row>
    <row r="41" spans="1:5">
      <c r="A41" s="35" t="s">
        <v>124</v>
      </c>
      <c r="B41" s="87" t="s">
        <v>127</v>
      </c>
      <c r="C41" s="87"/>
      <c r="D41" s="35">
        <v>6</v>
      </c>
      <c r="E41" s="37">
        <f>D41*E37</f>
        <v>116.16</v>
      </c>
    </row>
    <row r="42" spans="1:5">
      <c r="A42" s="35" t="s">
        <v>126</v>
      </c>
      <c r="B42" s="87" t="s">
        <v>129</v>
      </c>
      <c r="C42" s="87"/>
      <c r="D42" s="35">
        <v>0</v>
      </c>
      <c r="E42" s="37">
        <f>D42*E38</f>
        <v>0</v>
      </c>
    </row>
    <row r="43" spans="1:5">
      <c r="A43" s="35" t="s">
        <v>128</v>
      </c>
      <c r="B43" s="87" t="s">
        <v>131</v>
      </c>
      <c r="C43" s="87"/>
      <c r="D43" s="35">
        <v>0</v>
      </c>
      <c r="E43" s="37">
        <f>D43*E38</f>
        <v>0</v>
      </c>
    </row>
    <row r="44" spans="1:5">
      <c r="A44" s="91" t="s">
        <v>132</v>
      </c>
      <c r="B44" s="91"/>
      <c r="C44" s="91"/>
      <c r="D44" s="91"/>
      <c r="E44" s="39">
        <f>SUM(E40:E43)</f>
        <v>309.76</v>
      </c>
    </row>
    <row r="45" spans="1:5">
      <c r="A45" s="86" t="s">
        <v>133</v>
      </c>
      <c r="B45" s="86"/>
      <c r="C45" s="86"/>
      <c r="D45" s="86"/>
      <c r="E45" s="35">
        <v>1446</v>
      </c>
    </row>
    <row r="46" spans="1:5">
      <c r="A46" s="91" t="s">
        <v>134</v>
      </c>
      <c r="B46" s="91"/>
      <c r="C46" s="91"/>
      <c r="D46" s="91"/>
      <c r="E46" s="39">
        <f>E44*E45</f>
        <v>447912.95999999996</v>
      </c>
    </row>
    <row r="47" spans="1:5">
      <c r="A47" s="92" t="s">
        <v>135</v>
      </c>
      <c r="B47" s="92"/>
      <c r="C47" s="92"/>
      <c r="D47" s="35" t="s">
        <v>127</v>
      </c>
      <c r="E47" s="35" t="s">
        <v>136</v>
      </c>
    </row>
    <row r="48" spans="1:5">
      <c r="A48" s="86" t="s">
        <v>137</v>
      </c>
      <c r="B48" s="86"/>
      <c r="C48" s="86"/>
      <c r="D48" s="35">
        <v>1</v>
      </c>
      <c r="E48" s="35">
        <v>0</v>
      </c>
    </row>
    <row r="49" spans="1:5">
      <c r="A49" s="35" t="s">
        <v>130</v>
      </c>
      <c r="B49" s="87" t="s">
        <v>139</v>
      </c>
      <c r="C49" s="87"/>
      <c r="D49" s="37">
        <v>0</v>
      </c>
      <c r="E49" s="37">
        <f>5.2*2</f>
        <v>10.4</v>
      </c>
    </row>
    <row r="50" spans="1:5">
      <c r="A50" s="35" t="s">
        <v>138</v>
      </c>
      <c r="B50" s="87" t="s">
        <v>141</v>
      </c>
      <c r="C50" s="87"/>
      <c r="D50" s="37">
        <f>17*0.8</f>
        <v>13.600000000000001</v>
      </c>
      <c r="E50" s="37">
        <f>17*0.8</f>
        <v>13.600000000000001</v>
      </c>
    </row>
    <row r="51" spans="1:5">
      <c r="A51" s="86" t="s">
        <v>142</v>
      </c>
      <c r="B51" s="86"/>
      <c r="C51" s="86"/>
      <c r="D51" s="37">
        <f>SUM(D49:D50)*E45*D48</f>
        <v>19665.600000000002</v>
      </c>
      <c r="E51" s="37">
        <f>SUM(E49:E50)*E45*E48</f>
        <v>0</v>
      </c>
    </row>
    <row r="52" spans="1:5">
      <c r="A52" s="35" t="s">
        <v>140</v>
      </c>
      <c r="B52" s="36" t="s">
        <v>207</v>
      </c>
      <c r="C52" s="38">
        <f>aaop!C144</f>
        <v>0.21839080459770144</v>
      </c>
      <c r="D52" s="37">
        <f>TRUNC((D51)*$C$52,2)</f>
        <v>4294.78</v>
      </c>
      <c r="E52" s="37">
        <f>TRUNC((E51)*$C$52,2)</f>
        <v>0</v>
      </c>
    </row>
    <row r="53" spans="1:5">
      <c r="A53" s="93" t="s">
        <v>145</v>
      </c>
      <c r="B53" s="93"/>
      <c r="C53" s="93"/>
      <c r="D53" s="37">
        <f>SUM(D51:D52)</f>
        <v>23960.38</v>
      </c>
      <c r="E53" s="37">
        <f>SUM(E51:E52)</f>
        <v>0</v>
      </c>
    </row>
    <row r="54" spans="1:5">
      <c r="A54" s="91" t="s">
        <v>146</v>
      </c>
      <c r="B54" s="91"/>
      <c r="C54" s="91"/>
      <c r="D54" s="91"/>
      <c r="E54" s="39">
        <f>SUM(D53:E53)</f>
        <v>23960.38</v>
      </c>
    </row>
    <row r="55" spans="1:5">
      <c r="A55" s="91" t="s">
        <v>147</v>
      </c>
      <c r="B55" s="91"/>
      <c r="C55" s="91"/>
      <c r="D55" s="91"/>
      <c r="E55" s="39">
        <f>E46+E54</f>
        <v>471873.33999999997</v>
      </c>
    </row>
    <row r="57" spans="1:5">
      <c r="A57" s="91" t="s">
        <v>148</v>
      </c>
      <c r="B57" s="91"/>
      <c r="C57" s="91"/>
      <c r="D57" s="91"/>
      <c r="E57" s="39">
        <f>E28+E55</f>
        <v>482504.62</v>
      </c>
    </row>
  </sheetData>
  <mergeCells count="52">
    <mergeCell ref="A53:C53"/>
    <mergeCell ref="A54:D54"/>
    <mergeCell ref="A55:D55"/>
    <mergeCell ref="A57:D57"/>
    <mergeCell ref="A47:C47"/>
    <mergeCell ref="A48:C48"/>
    <mergeCell ref="B49:C49"/>
    <mergeCell ref="B50:C50"/>
    <mergeCell ref="A51:C51"/>
    <mergeCell ref="B42:C42"/>
    <mergeCell ref="B43:C43"/>
    <mergeCell ref="A44:D44"/>
    <mergeCell ref="A45:D45"/>
    <mergeCell ref="A46:D46"/>
    <mergeCell ref="B37:C37"/>
    <mergeCell ref="B38:C38"/>
    <mergeCell ref="A39:C39"/>
    <mergeCell ref="B40:C40"/>
    <mergeCell ref="B41:C41"/>
    <mergeCell ref="B34:C34"/>
    <mergeCell ref="A35:D35"/>
    <mergeCell ref="B36:D36"/>
    <mergeCell ref="A27:D27"/>
    <mergeCell ref="A28:D28"/>
    <mergeCell ref="A30:E30"/>
    <mergeCell ref="B31:D31"/>
    <mergeCell ref="B33:C33"/>
    <mergeCell ref="B32:C32"/>
    <mergeCell ref="A21:C21"/>
    <mergeCell ref="B22:C22"/>
    <mergeCell ref="B23:C23"/>
    <mergeCell ref="A24:C24"/>
    <mergeCell ref="A26:C26"/>
    <mergeCell ref="B16:C16"/>
    <mergeCell ref="A17:D17"/>
    <mergeCell ref="A18:D18"/>
    <mergeCell ref="A19:D19"/>
    <mergeCell ref="A20:C20"/>
    <mergeCell ref="B11:C11"/>
    <mergeCell ref="A12:C12"/>
    <mergeCell ref="B13:C13"/>
    <mergeCell ref="B14:C14"/>
    <mergeCell ref="B15:C15"/>
    <mergeCell ref="A8:D8"/>
    <mergeCell ref="B9:D9"/>
    <mergeCell ref="B10:C10"/>
    <mergeCell ref="A1:E1"/>
    <mergeCell ref="A3:E3"/>
    <mergeCell ref="B4:D4"/>
    <mergeCell ref="B6:C6"/>
    <mergeCell ref="B7:C7"/>
    <mergeCell ref="B5:C5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1" manualBreakCount="1">
    <brk id="2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11"/>
  <sheetViews>
    <sheetView view="pageBreakPreview" topLeftCell="A22" zoomScaleNormal="100" workbookViewId="0">
      <selection activeCell="E46" sqref="E46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88" t="s">
        <v>149</v>
      </c>
      <c r="B1" s="88"/>
      <c r="C1" s="88"/>
      <c r="D1" s="88"/>
      <c r="E1" s="88"/>
    </row>
    <row r="3" spans="1:5">
      <c r="A3" s="89" t="s">
        <v>14</v>
      </c>
      <c r="B3" s="89"/>
      <c r="C3" s="89"/>
      <c r="D3" s="89"/>
      <c r="E3" s="89"/>
    </row>
    <row r="4" spans="1:5">
      <c r="A4" s="35" t="s">
        <v>2</v>
      </c>
      <c r="B4" s="87" t="s">
        <v>117</v>
      </c>
      <c r="C4" s="87"/>
      <c r="D4" s="87"/>
      <c r="E4" s="37">
        <f>sup!D33</f>
        <v>1963.81</v>
      </c>
    </row>
    <row r="5" spans="1:5">
      <c r="A5" s="70" t="s">
        <v>4</v>
      </c>
      <c r="B5" s="87" t="s">
        <v>206</v>
      </c>
      <c r="C5" s="87"/>
      <c r="D5" s="38">
        <f>sup!C43</f>
        <v>0.19440000000000002</v>
      </c>
      <c r="E5" s="37">
        <f>E4*D5</f>
        <v>381.76466400000004</v>
      </c>
    </row>
    <row r="6" spans="1:5">
      <c r="A6" s="35" t="s">
        <v>6</v>
      </c>
      <c r="B6" s="87" t="s">
        <v>118</v>
      </c>
      <c r="C6" s="87"/>
      <c r="D6" s="38">
        <f>sup!C57</f>
        <v>0.36800000000000005</v>
      </c>
      <c r="E6" s="37">
        <f>(E4+E5)*D6</f>
        <v>863.17147635200001</v>
      </c>
    </row>
    <row r="7" spans="1:5">
      <c r="A7" s="35" t="s">
        <v>8</v>
      </c>
      <c r="B7" s="87" t="s">
        <v>207</v>
      </c>
      <c r="C7" s="87"/>
      <c r="D7" s="38">
        <f>sup!C144</f>
        <v>0.21839080459770144</v>
      </c>
      <c r="E7" s="37">
        <f>TRUNC((E4+E5+E6)*D7,2)</f>
        <v>700.76</v>
      </c>
    </row>
    <row r="8" spans="1:5">
      <c r="A8" s="86" t="s">
        <v>119</v>
      </c>
      <c r="B8" s="86"/>
      <c r="C8" s="86"/>
      <c r="D8" s="86"/>
      <c r="E8" s="37">
        <f>SUM(E4:E7)</f>
        <v>3909.5061403519994</v>
      </c>
    </row>
    <row r="9" spans="1:5">
      <c r="A9" s="35" t="s">
        <v>34</v>
      </c>
      <c r="B9" s="87" t="s">
        <v>120</v>
      </c>
      <c r="C9" s="87"/>
      <c r="D9" s="87"/>
      <c r="E9" s="37">
        <f>TRUNC(E8/220,2)</f>
        <v>17.77</v>
      </c>
    </row>
    <row r="10" spans="1:5">
      <c r="A10" s="35" t="s">
        <v>55</v>
      </c>
      <c r="B10" s="87" t="s">
        <v>121</v>
      </c>
      <c r="C10" s="87"/>
      <c r="D10" s="38">
        <v>0.5</v>
      </c>
      <c r="E10" s="37">
        <f>TRUNC(E9*(1+D10),2)</f>
        <v>26.65</v>
      </c>
    </row>
    <row r="11" spans="1:5">
      <c r="A11" s="35" t="s">
        <v>124</v>
      </c>
      <c r="B11" s="87" t="s">
        <v>121</v>
      </c>
      <c r="C11" s="87"/>
      <c r="D11" s="38">
        <v>1</v>
      </c>
      <c r="E11" s="37">
        <f>TRUNC(E9*(1+D11),2)</f>
        <v>35.54</v>
      </c>
    </row>
    <row r="12" spans="1:5">
      <c r="A12" s="90"/>
      <c r="B12" s="90"/>
      <c r="C12" s="90"/>
      <c r="D12" s="35" t="s">
        <v>122</v>
      </c>
      <c r="E12" s="35" t="s">
        <v>123</v>
      </c>
    </row>
    <row r="13" spans="1:5">
      <c r="A13" s="35" t="s">
        <v>126</v>
      </c>
      <c r="B13" s="87" t="s">
        <v>125</v>
      </c>
      <c r="C13" s="87"/>
      <c r="D13" s="35">
        <v>10</v>
      </c>
      <c r="E13" s="37">
        <f>D13*E10</f>
        <v>266.5</v>
      </c>
    </row>
    <row r="14" spans="1:5">
      <c r="A14" s="35" t="s">
        <v>128</v>
      </c>
      <c r="B14" s="87" t="s">
        <v>127</v>
      </c>
      <c r="C14" s="87"/>
      <c r="D14" s="35">
        <v>4</v>
      </c>
      <c r="E14" s="37">
        <f>D14*E10</f>
        <v>106.6</v>
      </c>
    </row>
    <row r="15" spans="1:5">
      <c r="A15" s="35" t="s">
        <v>130</v>
      </c>
      <c r="B15" s="87" t="s">
        <v>129</v>
      </c>
      <c r="C15" s="87"/>
      <c r="D15" s="35">
        <v>6</v>
      </c>
      <c r="E15" s="37">
        <f>D15*E11</f>
        <v>213.24</v>
      </c>
    </row>
    <row r="16" spans="1:5">
      <c r="A16" s="35" t="s">
        <v>138</v>
      </c>
      <c r="B16" s="87" t="s">
        <v>131</v>
      </c>
      <c r="C16" s="87"/>
      <c r="D16" s="35">
        <v>0</v>
      </c>
      <c r="E16" s="37">
        <f>D16*E11</f>
        <v>0</v>
      </c>
    </row>
    <row r="17" spans="1:5">
      <c r="A17" s="91" t="s">
        <v>132</v>
      </c>
      <c r="B17" s="91"/>
      <c r="C17" s="91"/>
      <c r="D17" s="91"/>
      <c r="E17" s="39">
        <f>SUM(E13:E16)</f>
        <v>586.34</v>
      </c>
    </row>
    <row r="18" spans="1:5">
      <c r="A18" s="86" t="s">
        <v>133</v>
      </c>
      <c r="B18" s="86"/>
      <c r="C18" s="86"/>
      <c r="D18" s="86"/>
      <c r="E18" s="35">
        <v>24</v>
      </c>
    </row>
    <row r="19" spans="1:5">
      <c r="A19" s="91" t="s">
        <v>134</v>
      </c>
      <c r="B19" s="91"/>
      <c r="C19" s="91"/>
      <c r="D19" s="91"/>
      <c r="E19" s="39">
        <f>E17*E18</f>
        <v>14072.16</v>
      </c>
    </row>
    <row r="20" spans="1:5">
      <c r="A20" s="92" t="s">
        <v>135</v>
      </c>
      <c r="B20" s="92"/>
      <c r="C20" s="92"/>
      <c r="D20" s="35" t="s">
        <v>127</v>
      </c>
      <c r="E20" s="35" t="s">
        <v>136</v>
      </c>
    </row>
    <row r="21" spans="1:5">
      <c r="A21" s="86" t="s">
        <v>137</v>
      </c>
      <c r="B21" s="86"/>
      <c r="C21" s="86"/>
      <c r="D21" s="35">
        <v>1</v>
      </c>
      <c r="E21" s="35">
        <v>1</v>
      </c>
    </row>
    <row r="22" spans="1:5">
      <c r="A22" s="35" t="s">
        <v>140</v>
      </c>
      <c r="B22" s="87" t="s">
        <v>139</v>
      </c>
      <c r="C22" s="87"/>
      <c r="D22" s="37">
        <v>0</v>
      </c>
      <c r="E22" s="37">
        <f>5.2*2</f>
        <v>10.4</v>
      </c>
    </row>
    <row r="23" spans="1:5">
      <c r="A23" s="35" t="s">
        <v>143</v>
      </c>
      <c r="B23" s="87" t="s">
        <v>141</v>
      </c>
      <c r="C23" s="87"/>
      <c r="D23" s="37">
        <f>17*0.8</f>
        <v>13.600000000000001</v>
      </c>
      <c r="E23" s="37">
        <f>17*0.8</f>
        <v>13.600000000000001</v>
      </c>
    </row>
    <row r="24" spans="1:5">
      <c r="A24" s="86" t="s">
        <v>142</v>
      </c>
      <c r="B24" s="86"/>
      <c r="C24" s="86"/>
      <c r="D24" s="37">
        <f>SUM(D22:D23)*E18*D21</f>
        <v>326.40000000000003</v>
      </c>
      <c r="E24" s="37">
        <f>SUM(E22:E23)*E18*E21</f>
        <v>576</v>
      </c>
    </row>
    <row r="25" spans="1:5">
      <c r="A25" s="35" t="s">
        <v>144</v>
      </c>
      <c r="B25" s="36" t="s">
        <v>207</v>
      </c>
      <c r="C25" s="38">
        <f>sup!C144</f>
        <v>0.21839080459770144</v>
      </c>
      <c r="D25" s="37">
        <f>TRUNC((D24)*$C$25,2)</f>
        <v>71.28</v>
      </c>
      <c r="E25" s="37">
        <f>TRUNC((E24)*$C$25,2)</f>
        <v>125.79</v>
      </c>
    </row>
    <row r="26" spans="1:5">
      <c r="A26" s="93" t="s">
        <v>145</v>
      </c>
      <c r="B26" s="93"/>
      <c r="C26" s="93"/>
      <c r="D26" s="37">
        <f>SUM(D24:D25)</f>
        <v>397.68000000000006</v>
      </c>
      <c r="E26" s="37">
        <f>SUM(E24:E25)</f>
        <v>701.79</v>
      </c>
    </row>
    <row r="27" spans="1:5">
      <c r="A27" s="91" t="s">
        <v>146</v>
      </c>
      <c r="B27" s="91"/>
      <c r="C27" s="91"/>
      <c r="D27" s="91"/>
      <c r="E27" s="39">
        <f>SUM(D26:E26)</f>
        <v>1099.47</v>
      </c>
    </row>
    <row r="28" spans="1:5">
      <c r="A28" s="91" t="s">
        <v>147</v>
      </c>
      <c r="B28" s="91"/>
      <c r="C28" s="91"/>
      <c r="D28" s="91"/>
      <c r="E28" s="39">
        <f>E19+E27</f>
        <v>15171.63</v>
      </c>
    </row>
    <row r="30" spans="1:5">
      <c r="A30" s="89" t="s">
        <v>150</v>
      </c>
      <c r="B30" s="89"/>
      <c r="C30" s="89"/>
      <c r="D30" s="89"/>
      <c r="E30" s="89"/>
    </row>
    <row r="31" spans="1:5">
      <c r="A31" s="35" t="s">
        <v>2</v>
      </c>
      <c r="B31" s="87" t="s">
        <v>117</v>
      </c>
      <c r="C31" s="87"/>
      <c r="D31" s="87"/>
      <c r="E31" s="37">
        <f>aaop!D33</f>
        <v>1426.8</v>
      </c>
    </row>
    <row r="32" spans="1:5">
      <c r="A32" s="70" t="s">
        <v>4</v>
      </c>
      <c r="B32" s="87" t="s">
        <v>206</v>
      </c>
      <c r="C32" s="87"/>
      <c r="D32" s="38">
        <f>aaop!C43</f>
        <v>0.19440000000000002</v>
      </c>
      <c r="E32" s="37">
        <f>E31*D32</f>
        <v>277.36992000000004</v>
      </c>
    </row>
    <row r="33" spans="1:5">
      <c r="A33" s="70" t="s">
        <v>6</v>
      </c>
      <c r="B33" s="87" t="s">
        <v>118</v>
      </c>
      <c r="C33" s="87"/>
      <c r="D33" s="38">
        <f>aaop!C57</f>
        <v>0.36800000000000005</v>
      </c>
      <c r="E33" s="37">
        <f>(E31+E32)*D33</f>
        <v>627.13453056000014</v>
      </c>
    </row>
    <row r="34" spans="1:5">
      <c r="A34" s="70" t="s">
        <v>8</v>
      </c>
      <c r="B34" s="87" t="s">
        <v>207</v>
      </c>
      <c r="C34" s="87"/>
      <c r="D34" s="38">
        <f>aaop!C144</f>
        <v>0.21839080459770144</v>
      </c>
      <c r="E34" s="37">
        <f>TRUNC((E31+E32+E33)*D34,2)</f>
        <v>509.13</v>
      </c>
    </row>
    <row r="35" spans="1:5">
      <c r="A35" s="86" t="s">
        <v>119</v>
      </c>
      <c r="B35" s="86"/>
      <c r="C35" s="86"/>
      <c r="D35" s="86"/>
      <c r="E35" s="37">
        <f>SUM(E31:E34)</f>
        <v>2840.4344505600002</v>
      </c>
    </row>
    <row r="36" spans="1:5">
      <c r="A36" s="35" t="s">
        <v>34</v>
      </c>
      <c r="B36" s="87" t="s">
        <v>120</v>
      </c>
      <c r="C36" s="87"/>
      <c r="D36" s="87"/>
      <c r="E36" s="37">
        <f>TRUNC(E35/220,2)</f>
        <v>12.91</v>
      </c>
    </row>
    <row r="37" spans="1:5">
      <c r="A37" s="35" t="s">
        <v>55</v>
      </c>
      <c r="B37" s="87" t="s">
        <v>121</v>
      </c>
      <c r="C37" s="87"/>
      <c r="D37" s="38">
        <v>0.5</v>
      </c>
      <c r="E37" s="37">
        <f>TRUNC(E36*(1+D37),2)</f>
        <v>19.36</v>
      </c>
    </row>
    <row r="38" spans="1:5">
      <c r="A38" s="35" t="s">
        <v>124</v>
      </c>
      <c r="B38" s="87" t="s">
        <v>121</v>
      </c>
      <c r="C38" s="87"/>
      <c r="D38" s="38">
        <v>1</v>
      </c>
      <c r="E38" s="37">
        <f>TRUNC(E36*(1+D38),2)</f>
        <v>25.82</v>
      </c>
    </row>
    <row r="39" spans="1:5">
      <c r="A39" s="90"/>
      <c r="B39" s="90"/>
      <c r="C39" s="90"/>
      <c r="D39" s="35" t="s">
        <v>122</v>
      </c>
      <c r="E39" s="35" t="s">
        <v>123</v>
      </c>
    </row>
    <row r="40" spans="1:5">
      <c r="A40" s="35" t="s">
        <v>126</v>
      </c>
      <c r="B40" s="87" t="s">
        <v>125</v>
      </c>
      <c r="C40" s="87"/>
      <c r="D40" s="35">
        <v>2</v>
      </c>
      <c r="E40" s="37">
        <f>D40*E37</f>
        <v>38.72</v>
      </c>
    </row>
    <row r="41" spans="1:5">
      <c r="A41" s="35" t="s">
        <v>128</v>
      </c>
      <c r="B41" s="87" t="s">
        <v>127</v>
      </c>
      <c r="C41" s="87"/>
      <c r="D41" s="35">
        <v>0</v>
      </c>
      <c r="E41" s="37">
        <f>D41*E37</f>
        <v>0</v>
      </c>
    </row>
    <row r="42" spans="1:5">
      <c r="A42" s="35" t="s">
        <v>130</v>
      </c>
      <c r="B42" s="87" t="s">
        <v>129</v>
      </c>
      <c r="C42" s="87"/>
      <c r="D42" s="35">
        <v>0</v>
      </c>
      <c r="E42" s="37">
        <f>D42*E38</f>
        <v>0</v>
      </c>
    </row>
    <row r="43" spans="1:5">
      <c r="A43" s="35" t="s">
        <v>138</v>
      </c>
      <c r="B43" s="87" t="s">
        <v>131</v>
      </c>
      <c r="C43" s="87"/>
      <c r="D43" s="35">
        <v>0</v>
      </c>
      <c r="E43" s="37">
        <f>D43*E38</f>
        <v>0</v>
      </c>
    </row>
    <row r="44" spans="1:5">
      <c r="A44" s="91" t="s">
        <v>132</v>
      </c>
      <c r="B44" s="91"/>
      <c r="C44" s="91"/>
      <c r="D44" s="91"/>
      <c r="E44" s="39">
        <f>SUM(E40:E43)</f>
        <v>38.72</v>
      </c>
    </row>
    <row r="45" spans="1:5">
      <c r="A45" s="86" t="s">
        <v>133</v>
      </c>
      <c r="B45" s="86"/>
      <c r="C45" s="86"/>
      <c r="D45" s="86"/>
      <c r="E45" s="35">
        <v>1269</v>
      </c>
    </row>
    <row r="46" spans="1:5">
      <c r="A46" s="91" t="s">
        <v>134</v>
      </c>
      <c r="B46" s="91"/>
      <c r="C46" s="91"/>
      <c r="D46" s="91"/>
      <c r="E46" s="39">
        <f>E44*E45</f>
        <v>49135.68</v>
      </c>
    </row>
    <row r="47" spans="1:5">
      <c r="A47" s="92" t="s">
        <v>135</v>
      </c>
      <c r="B47" s="92"/>
      <c r="C47" s="92"/>
      <c r="D47" s="35" t="s">
        <v>127</v>
      </c>
      <c r="E47" s="35" t="s">
        <v>136</v>
      </c>
    </row>
    <row r="48" spans="1:5">
      <c r="A48" s="86" t="s">
        <v>137</v>
      </c>
      <c r="B48" s="86"/>
      <c r="C48" s="86"/>
      <c r="D48" s="35">
        <v>0</v>
      </c>
      <c r="E48" s="35">
        <v>0</v>
      </c>
    </row>
    <row r="49" spans="1:5">
      <c r="A49" s="35" t="s">
        <v>140</v>
      </c>
      <c r="B49" s="87" t="s">
        <v>139</v>
      </c>
      <c r="C49" s="87"/>
      <c r="D49" s="37">
        <v>0</v>
      </c>
      <c r="E49" s="37">
        <f>5.2*2</f>
        <v>10.4</v>
      </c>
    </row>
    <row r="50" spans="1:5">
      <c r="A50" s="35" t="s">
        <v>143</v>
      </c>
      <c r="B50" s="87" t="s">
        <v>141</v>
      </c>
      <c r="C50" s="87"/>
      <c r="D50" s="37">
        <f>17*0.8</f>
        <v>13.600000000000001</v>
      </c>
      <c r="E50" s="37">
        <f>17*0.8</f>
        <v>13.600000000000001</v>
      </c>
    </row>
    <row r="51" spans="1:5">
      <c r="A51" s="86" t="s">
        <v>142</v>
      </c>
      <c r="B51" s="86"/>
      <c r="C51" s="86"/>
      <c r="D51" s="37">
        <f>SUM(D49:D50)*E45*D48</f>
        <v>0</v>
      </c>
      <c r="E51" s="37">
        <f>SUM(E49:E50)*E45*E48</f>
        <v>0</v>
      </c>
    </row>
    <row r="52" spans="1:5">
      <c r="A52" s="35" t="s">
        <v>144</v>
      </c>
      <c r="B52" s="36" t="s">
        <v>207</v>
      </c>
      <c r="C52" s="38">
        <f>aaop!C144</f>
        <v>0.21839080459770144</v>
      </c>
      <c r="D52" s="37">
        <f>TRUNC((D51)*$C$52,2)</f>
        <v>0</v>
      </c>
      <c r="E52" s="37">
        <f>TRUNC((E51)*$C$52,2)</f>
        <v>0</v>
      </c>
    </row>
    <row r="53" spans="1:5">
      <c r="A53" s="93" t="s">
        <v>145</v>
      </c>
      <c r="B53" s="93"/>
      <c r="C53" s="93"/>
      <c r="D53" s="37">
        <f>SUM(D51:D52)</f>
        <v>0</v>
      </c>
      <c r="E53" s="37">
        <f>SUM(E51:E52)</f>
        <v>0</v>
      </c>
    </row>
    <row r="54" spans="1:5">
      <c r="A54" s="91" t="s">
        <v>146</v>
      </c>
      <c r="B54" s="91"/>
      <c r="C54" s="91"/>
      <c r="D54" s="91"/>
      <c r="E54" s="39">
        <f>SUM(D53:E53)</f>
        <v>0</v>
      </c>
    </row>
    <row r="55" spans="1:5">
      <c r="A55" s="91" t="s">
        <v>147</v>
      </c>
      <c r="B55" s="91"/>
      <c r="C55" s="91"/>
      <c r="D55" s="91"/>
      <c r="E55" s="39">
        <f>E46+E54</f>
        <v>49135.68</v>
      </c>
    </row>
    <row r="57" spans="1:5">
      <c r="A57" s="89" t="s">
        <v>151</v>
      </c>
      <c r="B57" s="89"/>
      <c r="C57" s="89"/>
      <c r="D57" s="89"/>
      <c r="E57" s="89"/>
    </row>
    <row r="58" spans="1:5">
      <c r="A58" s="35" t="s">
        <v>2</v>
      </c>
      <c r="B58" s="87" t="s">
        <v>117</v>
      </c>
      <c r="C58" s="87"/>
      <c r="D58" s="87"/>
      <c r="E58" s="37">
        <f>aaop!D33</f>
        <v>1426.8</v>
      </c>
    </row>
    <row r="59" spans="1:5">
      <c r="A59" s="70"/>
      <c r="B59" s="87" t="s">
        <v>206</v>
      </c>
      <c r="C59" s="87"/>
      <c r="D59" s="38">
        <f>aaop!C43</f>
        <v>0.19440000000000002</v>
      </c>
      <c r="E59" s="37">
        <f>E58*D59</f>
        <v>277.36992000000004</v>
      </c>
    </row>
    <row r="60" spans="1:5">
      <c r="A60" s="35" t="s">
        <v>4</v>
      </c>
      <c r="B60" s="87" t="s">
        <v>118</v>
      </c>
      <c r="C60" s="87"/>
      <c r="D60" s="38">
        <f>aaop!C57</f>
        <v>0.36800000000000005</v>
      </c>
      <c r="E60" s="37">
        <f>(E58+E59)*D60</f>
        <v>627.13453056000014</v>
      </c>
    </row>
    <row r="61" spans="1:5">
      <c r="A61" s="35" t="s">
        <v>6</v>
      </c>
      <c r="B61" s="87" t="s">
        <v>207</v>
      </c>
      <c r="C61" s="87"/>
      <c r="D61" s="38">
        <f>aaop!C144</f>
        <v>0.21839080459770144</v>
      </c>
      <c r="E61" s="37">
        <f>TRUNC((E58+E59+E60)*D61,2)</f>
        <v>509.13</v>
      </c>
    </row>
    <row r="62" spans="1:5">
      <c r="A62" s="86" t="s">
        <v>119</v>
      </c>
      <c r="B62" s="86"/>
      <c r="C62" s="86"/>
      <c r="D62" s="86"/>
      <c r="E62" s="37">
        <f>SUM(E58:E61)</f>
        <v>2840.4344505600002</v>
      </c>
    </row>
    <row r="63" spans="1:5">
      <c r="A63" s="35" t="s">
        <v>52</v>
      </c>
      <c r="B63" s="87" t="s">
        <v>120</v>
      </c>
      <c r="C63" s="87"/>
      <c r="D63" s="87"/>
      <c r="E63" s="37">
        <f>TRUNC(E62/220,2)</f>
        <v>12.91</v>
      </c>
    </row>
    <row r="64" spans="1:5">
      <c r="A64" s="35" t="s">
        <v>34</v>
      </c>
      <c r="B64" s="87" t="s">
        <v>121</v>
      </c>
      <c r="C64" s="87"/>
      <c r="D64" s="38">
        <v>0.5</v>
      </c>
      <c r="E64" s="37">
        <f>TRUNC(E63*(1+D64),2)</f>
        <v>19.36</v>
      </c>
    </row>
    <row r="65" spans="1:5">
      <c r="A65" s="35" t="s">
        <v>55</v>
      </c>
      <c r="B65" s="87" t="s">
        <v>121</v>
      </c>
      <c r="C65" s="87"/>
      <c r="D65" s="38">
        <v>1</v>
      </c>
      <c r="E65" s="37">
        <f>TRUNC(E63*(1+D65),2)</f>
        <v>25.82</v>
      </c>
    </row>
    <row r="66" spans="1:5">
      <c r="A66" s="90"/>
      <c r="B66" s="90"/>
      <c r="C66" s="90"/>
      <c r="D66" s="35" t="s">
        <v>122</v>
      </c>
      <c r="E66" s="35" t="s">
        <v>123</v>
      </c>
    </row>
    <row r="67" spans="1:5">
      <c r="A67" s="35" t="s">
        <v>124</v>
      </c>
      <c r="B67" s="87" t="s">
        <v>125</v>
      </c>
      <c r="C67" s="87"/>
      <c r="D67" s="35">
        <v>10</v>
      </c>
      <c r="E67" s="37">
        <f>D67*E64</f>
        <v>193.6</v>
      </c>
    </row>
    <row r="68" spans="1:5">
      <c r="A68" s="35" t="s">
        <v>126</v>
      </c>
      <c r="B68" s="87" t="s">
        <v>127</v>
      </c>
      <c r="C68" s="87"/>
      <c r="D68" s="35">
        <v>4</v>
      </c>
      <c r="E68" s="37">
        <f>D68*E64</f>
        <v>77.44</v>
      </c>
    </row>
    <row r="69" spans="1:5">
      <c r="A69" s="35" t="s">
        <v>128</v>
      </c>
      <c r="B69" s="87" t="s">
        <v>129</v>
      </c>
      <c r="C69" s="87"/>
      <c r="D69" s="35">
        <v>6</v>
      </c>
      <c r="E69" s="37">
        <f>D69*E65</f>
        <v>154.92000000000002</v>
      </c>
    </row>
    <row r="70" spans="1:5">
      <c r="A70" s="35" t="s">
        <v>130</v>
      </c>
      <c r="B70" s="87" t="s">
        <v>131</v>
      </c>
      <c r="C70" s="87"/>
      <c r="D70" s="35">
        <v>0</v>
      </c>
      <c r="E70" s="37">
        <f>D70*E65</f>
        <v>0</v>
      </c>
    </row>
    <row r="71" spans="1:5">
      <c r="A71" s="91" t="s">
        <v>132</v>
      </c>
      <c r="B71" s="91"/>
      <c r="C71" s="91"/>
      <c r="D71" s="91"/>
      <c r="E71" s="39">
        <f>SUM(E67:E70)</f>
        <v>425.96</v>
      </c>
    </row>
    <row r="72" spans="1:5">
      <c r="A72" s="86" t="s">
        <v>133</v>
      </c>
      <c r="B72" s="86"/>
      <c r="C72" s="86"/>
      <c r="D72" s="86"/>
      <c r="E72" s="35">
        <v>177</v>
      </c>
    </row>
    <row r="73" spans="1:5">
      <c r="A73" s="91" t="s">
        <v>134</v>
      </c>
      <c r="B73" s="91"/>
      <c r="C73" s="91"/>
      <c r="D73" s="91"/>
      <c r="E73" s="39">
        <f>E71*E72</f>
        <v>75394.92</v>
      </c>
    </row>
    <row r="74" spans="1:5">
      <c r="A74" s="92" t="s">
        <v>135</v>
      </c>
      <c r="B74" s="92"/>
      <c r="C74" s="92"/>
      <c r="D74" s="35" t="s">
        <v>127</v>
      </c>
      <c r="E74" s="35" t="s">
        <v>136</v>
      </c>
    </row>
    <row r="75" spans="1:5">
      <c r="A75" s="86" t="s">
        <v>137</v>
      </c>
      <c r="B75" s="86"/>
      <c r="C75" s="86"/>
      <c r="D75" s="35">
        <v>1</v>
      </c>
      <c r="E75" s="35">
        <v>1</v>
      </c>
    </row>
    <row r="76" spans="1:5">
      <c r="A76" s="35" t="s">
        <v>138</v>
      </c>
      <c r="B76" s="87" t="s">
        <v>139</v>
      </c>
      <c r="C76" s="87"/>
      <c r="D76" s="37">
        <v>0</v>
      </c>
      <c r="E76" s="37">
        <f>5.2*2</f>
        <v>10.4</v>
      </c>
    </row>
    <row r="77" spans="1:5">
      <c r="A77" s="35" t="s">
        <v>140</v>
      </c>
      <c r="B77" s="87" t="s">
        <v>141</v>
      </c>
      <c r="C77" s="87"/>
      <c r="D77" s="37">
        <f>17*0.8</f>
        <v>13.600000000000001</v>
      </c>
      <c r="E77" s="37">
        <f>17*0.8</f>
        <v>13.600000000000001</v>
      </c>
    </row>
    <row r="78" spans="1:5">
      <c r="A78" s="86" t="s">
        <v>142</v>
      </c>
      <c r="B78" s="86"/>
      <c r="C78" s="86"/>
      <c r="D78" s="37">
        <f>SUM(D76:D77)*E72*D75</f>
        <v>2407.2000000000003</v>
      </c>
      <c r="E78" s="37">
        <f>SUM(E76:E77)*E72*E75</f>
        <v>4248</v>
      </c>
    </row>
    <row r="79" spans="1:5">
      <c r="A79" s="35" t="s">
        <v>143</v>
      </c>
      <c r="B79" s="38" t="s">
        <v>207</v>
      </c>
      <c r="C79" s="38">
        <f>aaop!C144</f>
        <v>0.21839080459770144</v>
      </c>
      <c r="D79" s="37">
        <f>TRUNC((D78)*$C$79,2)</f>
        <v>525.71</v>
      </c>
      <c r="E79" s="37">
        <f>TRUNC((E78)*$C$79,2)</f>
        <v>927.72</v>
      </c>
    </row>
    <row r="80" spans="1:5">
      <c r="A80" s="93" t="s">
        <v>145</v>
      </c>
      <c r="B80" s="93"/>
      <c r="C80" s="93"/>
      <c r="D80" s="37">
        <f>SUM(D78:D79)</f>
        <v>2932.9100000000003</v>
      </c>
      <c r="E80" s="37">
        <f>SUM(E78:E79)</f>
        <v>5175.72</v>
      </c>
    </row>
    <row r="81" spans="1:5">
      <c r="A81" s="91" t="s">
        <v>146</v>
      </c>
      <c r="B81" s="91"/>
      <c r="C81" s="91"/>
      <c r="D81" s="91"/>
      <c r="E81" s="39">
        <f>SUM(D80:E80)</f>
        <v>8108.630000000001</v>
      </c>
    </row>
    <row r="82" spans="1:5">
      <c r="A82" s="91" t="s">
        <v>147</v>
      </c>
      <c r="B82" s="91"/>
      <c r="C82" s="91"/>
      <c r="D82" s="91"/>
      <c r="E82" s="39">
        <f>E73+E81</f>
        <v>83503.55</v>
      </c>
    </row>
    <row r="84" spans="1:5">
      <c r="A84" s="89" t="s">
        <v>115</v>
      </c>
      <c r="B84" s="89"/>
      <c r="C84" s="89"/>
      <c r="D84" s="89"/>
      <c r="E84" s="89"/>
    </row>
    <row r="85" spans="1:5">
      <c r="A85" s="35" t="s">
        <v>2</v>
      </c>
      <c r="B85" s="87" t="s">
        <v>117</v>
      </c>
      <c r="C85" s="87"/>
      <c r="D85" s="87"/>
      <c r="E85" s="37">
        <f>aaopsat!D33</f>
        <v>1426.8</v>
      </c>
    </row>
    <row r="86" spans="1:5">
      <c r="A86" s="70"/>
      <c r="B86" s="87" t="s">
        <v>206</v>
      </c>
      <c r="C86" s="87"/>
      <c r="D86" s="38">
        <f>aaopsat!C43</f>
        <v>0.19440000000000002</v>
      </c>
      <c r="E86" s="37">
        <f>E85*D86</f>
        <v>277.36992000000004</v>
      </c>
    </row>
    <row r="87" spans="1:5">
      <c r="A87" s="35" t="s">
        <v>4</v>
      </c>
      <c r="B87" s="87" t="s">
        <v>118</v>
      </c>
      <c r="C87" s="87"/>
      <c r="D87" s="38">
        <f>aaopsat!C57</f>
        <v>0.36800000000000005</v>
      </c>
      <c r="E87" s="37">
        <f>(E85+E86)*D87</f>
        <v>627.13453056000014</v>
      </c>
    </row>
    <row r="88" spans="1:5">
      <c r="A88" s="35" t="s">
        <v>6</v>
      </c>
      <c r="B88" s="87" t="s">
        <v>207</v>
      </c>
      <c r="C88" s="87"/>
      <c r="D88" s="38">
        <f>aaopsat!C144</f>
        <v>0.21839080459770144</v>
      </c>
      <c r="E88" s="37">
        <f>TRUNC((E85+E86+E87)*D88,2)</f>
        <v>509.13</v>
      </c>
    </row>
    <row r="89" spans="1:5">
      <c r="A89" s="86" t="s">
        <v>119</v>
      </c>
      <c r="B89" s="86"/>
      <c r="C89" s="86"/>
      <c r="D89" s="86"/>
      <c r="E89" s="37">
        <f>SUM(E85:E88)</f>
        <v>2840.4344505600002</v>
      </c>
    </row>
    <row r="90" spans="1:5">
      <c r="A90" s="35" t="s">
        <v>52</v>
      </c>
      <c r="B90" s="87" t="s">
        <v>120</v>
      </c>
      <c r="C90" s="87"/>
      <c r="D90" s="87"/>
      <c r="E90" s="37">
        <f>TRUNC(E89/220,2)</f>
        <v>12.91</v>
      </c>
    </row>
    <row r="91" spans="1:5">
      <c r="A91" s="35" t="s">
        <v>34</v>
      </c>
      <c r="B91" s="87" t="s">
        <v>121</v>
      </c>
      <c r="C91" s="87"/>
      <c r="D91" s="38">
        <v>0.5</v>
      </c>
      <c r="E91" s="37">
        <f>TRUNC(E90*(1+D91),2)</f>
        <v>19.36</v>
      </c>
    </row>
    <row r="92" spans="1:5">
      <c r="A92" s="35" t="s">
        <v>55</v>
      </c>
      <c r="B92" s="87" t="s">
        <v>121</v>
      </c>
      <c r="C92" s="87"/>
      <c r="D92" s="38">
        <v>1</v>
      </c>
      <c r="E92" s="37">
        <f>TRUNC(E90*(1+D92),2)</f>
        <v>25.82</v>
      </c>
    </row>
    <row r="93" spans="1:5">
      <c r="A93" s="90"/>
      <c r="B93" s="90"/>
      <c r="C93" s="90"/>
      <c r="D93" s="35" t="s">
        <v>122</v>
      </c>
      <c r="E93" s="35" t="s">
        <v>123</v>
      </c>
    </row>
    <row r="94" spans="1:5">
      <c r="A94" s="35" t="s">
        <v>124</v>
      </c>
      <c r="B94" s="87" t="s">
        <v>125</v>
      </c>
      <c r="C94" s="87"/>
      <c r="D94" s="35">
        <v>2</v>
      </c>
      <c r="E94" s="37">
        <f>D94*E91</f>
        <v>38.72</v>
      </c>
    </row>
    <row r="95" spans="1:5">
      <c r="A95" s="35" t="s">
        <v>126</v>
      </c>
      <c r="B95" s="87" t="s">
        <v>127</v>
      </c>
      <c r="C95" s="87"/>
      <c r="D95" s="35">
        <v>0</v>
      </c>
      <c r="E95" s="37">
        <f>D95*E91</f>
        <v>0</v>
      </c>
    </row>
    <row r="96" spans="1:5">
      <c r="A96" s="35" t="s">
        <v>128</v>
      </c>
      <c r="B96" s="87" t="s">
        <v>129</v>
      </c>
      <c r="C96" s="87"/>
      <c r="D96" s="35">
        <v>0</v>
      </c>
      <c r="E96" s="37">
        <f>D96*E92</f>
        <v>0</v>
      </c>
    </row>
    <row r="97" spans="1:5">
      <c r="A97" s="35" t="s">
        <v>130</v>
      </c>
      <c r="B97" s="87" t="s">
        <v>131</v>
      </c>
      <c r="C97" s="87"/>
      <c r="D97" s="35">
        <v>0</v>
      </c>
      <c r="E97" s="37">
        <f>D97*E92</f>
        <v>0</v>
      </c>
    </row>
    <row r="98" spans="1:5">
      <c r="A98" s="91" t="s">
        <v>132</v>
      </c>
      <c r="B98" s="91"/>
      <c r="C98" s="91"/>
      <c r="D98" s="91"/>
      <c r="E98" s="39">
        <f>SUM(E94:E97)</f>
        <v>38.72</v>
      </c>
    </row>
    <row r="99" spans="1:5">
      <c r="A99" s="86" t="s">
        <v>133</v>
      </c>
      <c r="B99" s="86"/>
      <c r="C99" s="86"/>
      <c r="D99" s="86"/>
      <c r="E99" s="35">
        <v>10</v>
      </c>
    </row>
    <row r="100" spans="1:5">
      <c r="A100" s="91" t="s">
        <v>134</v>
      </c>
      <c r="B100" s="91"/>
      <c r="C100" s="91"/>
      <c r="D100" s="91"/>
      <c r="E100" s="39">
        <f>E98*E99</f>
        <v>387.2</v>
      </c>
    </row>
    <row r="101" spans="1:5">
      <c r="A101" s="92" t="s">
        <v>135</v>
      </c>
      <c r="B101" s="92"/>
      <c r="C101" s="92"/>
      <c r="D101" s="35" t="s">
        <v>127</v>
      </c>
      <c r="E101" s="35" t="s">
        <v>136</v>
      </c>
    </row>
    <row r="102" spans="1:5">
      <c r="A102" s="86" t="s">
        <v>137</v>
      </c>
      <c r="B102" s="86"/>
      <c r="C102" s="86"/>
      <c r="D102" s="35">
        <v>0</v>
      </c>
      <c r="E102" s="35">
        <v>0</v>
      </c>
    </row>
    <row r="103" spans="1:5">
      <c r="A103" s="35" t="s">
        <v>138</v>
      </c>
      <c r="B103" s="87" t="s">
        <v>139</v>
      </c>
      <c r="C103" s="87"/>
      <c r="D103" s="37">
        <v>0</v>
      </c>
      <c r="E103" s="37">
        <f>5.2*2</f>
        <v>10.4</v>
      </c>
    </row>
    <row r="104" spans="1:5">
      <c r="A104" s="35" t="s">
        <v>140</v>
      </c>
      <c r="B104" s="87" t="s">
        <v>141</v>
      </c>
      <c r="C104" s="87"/>
      <c r="D104" s="37">
        <f>17*0.8</f>
        <v>13.600000000000001</v>
      </c>
      <c r="E104" s="37">
        <f>17*0.8</f>
        <v>13.600000000000001</v>
      </c>
    </row>
    <row r="105" spans="1:5">
      <c r="A105" s="86" t="s">
        <v>142</v>
      </c>
      <c r="B105" s="86"/>
      <c r="C105" s="86"/>
      <c r="D105" s="37">
        <f>SUM(D103:D104)*E99*D102</f>
        <v>0</v>
      </c>
      <c r="E105" s="37">
        <f>SUM(E103:E104)*E99*E102</f>
        <v>0</v>
      </c>
    </row>
    <row r="106" spans="1:5">
      <c r="A106" s="35" t="s">
        <v>143</v>
      </c>
      <c r="B106" s="36" t="s">
        <v>207</v>
      </c>
      <c r="C106" s="38">
        <f>aaopsat!C144</f>
        <v>0.21839080459770144</v>
      </c>
      <c r="D106" s="37">
        <f>TRUNC((D105)*$C$106,2)</f>
        <v>0</v>
      </c>
      <c r="E106" s="37">
        <f>TRUNC((E105)*$C$106,2)</f>
        <v>0</v>
      </c>
    </row>
    <row r="107" spans="1:5">
      <c r="A107" s="93" t="s">
        <v>145</v>
      </c>
      <c r="B107" s="93"/>
      <c r="C107" s="93"/>
      <c r="D107" s="37">
        <f>SUM(D105:D106)</f>
        <v>0</v>
      </c>
      <c r="E107" s="37">
        <f>SUM(E105:E106)</f>
        <v>0</v>
      </c>
    </row>
    <row r="108" spans="1:5">
      <c r="A108" s="91" t="s">
        <v>146</v>
      </c>
      <c r="B108" s="91"/>
      <c r="C108" s="91"/>
      <c r="D108" s="91"/>
      <c r="E108" s="39">
        <f>SUM(D107:E107)</f>
        <v>0</v>
      </c>
    </row>
    <row r="109" spans="1:5">
      <c r="A109" s="91" t="s">
        <v>147</v>
      </c>
      <c r="B109" s="91"/>
      <c r="C109" s="91"/>
      <c r="D109" s="91"/>
      <c r="E109" s="39">
        <f>E100+E108</f>
        <v>387.2</v>
      </c>
    </row>
    <row r="111" spans="1:5">
      <c r="A111" s="91" t="s">
        <v>152</v>
      </c>
      <c r="B111" s="91"/>
      <c r="C111" s="91"/>
      <c r="D111" s="91"/>
      <c r="E111" s="39">
        <f>E28+E55+E82+E109</f>
        <v>148198.06</v>
      </c>
    </row>
  </sheetData>
  <mergeCells count="102">
    <mergeCell ref="B86:C86"/>
    <mergeCell ref="B103:C103"/>
    <mergeCell ref="B104:C104"/>
    <mergeCell ref="A105:C105"/>
    <mergeCell ref="A107:C107"/>
    <mergeCell ref="A108:D108"/>
    <mergeCell ref="A109:D109"/>
    <mergeCell ref="A111:D111"/>
    <mergeCell ref="B94:C94"/>
    <mergeCell ref="B95:C95"/>
    <mergeCell ref="B96:C96"/>
    <mergeCell ref="B97:C97"/>
    <mergeCell ref="A98:D98"/>
    <mergeCell ref="A99:D99"/>
    <mergeCell ref="A100:D100"/>
    <mergeCell ref="A101:C101"/>
    <mergeCell ref="A102:C102"/>
    <mergeCell ref="B87:C87"/>
    <mergeCell ref="B88:C88"/>
    <mergeCell ref="A89:D89"/>
    <mergeCell ref="B90:D90"/>
    <mergeCell ref="B91:C91"/>
    <mergeCell ref="B92:C92"/>
    <mergeCell ref="A93:C93"/>
    <mergeCell ref="A75:C75"/>
    <mergeCell ref="B76:C76"/>
    <mergeCell ref="B77:C77"/>
    <mergeCell ref="A78:C78"/>
    <mergeCell ref="A80:C80"/>
    <mergeCell ref="A81:D81"/>
    <mergeCell ref="A82:D82"/>
    <mergeCell ref="A84:E84"/>
    <mergeCell ref="B85:D85"/>
    <mergeCell ref="A66:C66"/>
    <mergeCell ref="B67:C67"/>
    <mergeCell ref="B68:C68"/>
    <mergeCell ref="B69:C69"/>
    <mergeCell ref="B70:C70"/>
    <mergeCell ref="A71:D71"/>
    <mergeCell ref="A72:D72"/>
    <mergeCell ref="A73:D73"/>
    <mergeCell ref="A74:C74"/>
    <mergeCell ref="B58:D58"/>
    <mergeCell ref="B60:C60"/>
    <mergeCell ref="B61:C61"/>
    <mergeCell ref="A62:D62"/>
    <mergeCell ref="B63:D63"/>
    <mergeCell ref="B64:C64"/>
    <mergeCell ref="B65:C65"/>
    <mergeCell ref="B59:C59"/>
    <mergeCell ref="A47:C47"/>
    <mergeCell ref="A48:C48"/>
    <mergeCell ref="B49:C49"/>
    <mergeCell ref="B50:C50"/>
    <mergeCell ref="A51:C51"/>
    <mergeCell ref="A53:C53"/>
    <mergeCell ref="A54:D54"/>
    <mergeCell ref="A55:D55"/>
    <mergeCell ref="A57:E57"/>
    <mergeCell ref="B38:C38"/>
    <mergeCell ref="A39:C39"/>
    <mergeCell ref="B40:C40"/>
    <mergeCell ref="B41:C41"/>
    <mergeCell ref="B42:C42"/>
    <mergeCell ref="B43:C43"/>
    <mergeCell ref="A44:D44"/>
    <mergeCell ref="A45:D45"/>
    <mergeCell ref="A46:D46"/>
    <mergeCell ref="B31:D31"/>
    <mergeCell ref="B33:C33"/>
    <mergeCell ref="B34:C34"/>
    <mergeCell ref="A35:D35"/>
    <mergeCell ref="B36:D36"/>
    <mergeCell ref="B37:C37"/>
    <mergeCell ref="B32:C32"/>
    <mergeCell ref="A19:D19"/>
    <mergeCell ref="A20:C20"/>
    <mergeCell ref="A21:C21"/>
    <mergeCell ref="B22:C22"/>
    <mergeCell ref="B23:C23"/>
    <mergeCell ref="A24:C24"/>
    <mergeCell ref="A26:C26"/>
    <mergeCell ref="A27:D27"/>
    <mergeCell ref="A28:D28"/>
    <mergeCell ref="B11:C11"/>
    <mergeCell ref="A12:C12"/>
    <mergeCell ref="B13:C13"/>
    <mergeCell ref="B14:C14"/>
    <mergeCell ref="B15:C15"/>
    <mergeCell ref="B16:C16"/>
    <mergeCell ref="A17:D17"/>
    <mergeCell ref="A18:D18"/>
    <mergeCell ref="A30:E30"/>
    <mergeCell ref="A1:E1"/>
    <mergeCell ref="A3:E3"/>
    <mergeCell ref="B4:D4"/>
    <mergeCell ref="B6:C6"/>
    <mergeCell ref="B7:C7"/>
    <mergeCell ref="A8:D8"/>
    <mergeCell ref="B9:D9"/>
    <mergeCell ref="B5:C5"/>
    <mergeCell ref="B10:C10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3" manualBreakCount="3">
    <brk id="28" max="16383" man="1"/>
    <brk id="55" max="16383" man="1"/>
    <brk id="8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4"/>
  <sheetViews>
    <sheetView view="pageBreakPreview" topLeftCell="A37" zoomScaleNormal="100" workbookViewId="0">
      <selection activeCell="E46" sqref="E46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88" t="s">
        <v>153</v>
      </c>
      <c r="B1" s="88"/>
      <c r="C1" s="88"/>
      <c r="D1" s="88"/>
      <c r="E1" s="88"/>
    </row>
    <row r="3" spans="1:5">
      <c r="A3" s="89" t="s">
        <v>14</v>
      </c>
      <c r="B3" s="89"/>
      <c r="C3" s="89"/>
      <c r="D3" s="89"/>
      <c r="E3" s="89"/>
    </row>
    <row r="4" spans="1:5">
      <c r="A4" s="35" t="s">
        <v>2</v>
      </c>
      <c r="B4" s="87" t="s">
        <v>117</v>
      </c>
      <c r="C4" s="87"/>
      <c r="D4" s="87"/>
      <c r="E4" s="37">
        <f>sup!D33</f>
        <v>1963.81</v>
      </c>
    </row>
    <row r="5" spans="1:5">
      <c r="A5" s="70" t="s">
        <v>4</v>
      </c>
      <c r="B5" s="87" t="s">
        <v>206</v>
      </c>
      <c r="C5" s="87"/>
      <c r="D5" s="38">
        <f>sup!C43</f>
        <v>0.19440000000000002</v>
      </c>
      <c r="E5" s="37">
        <f>E4*D5</f>
        <v>381.76466400000004</v>
      </c>
    </row>
    <row r="6" spans="1:5">
      <c r="A6" s="35" t="s">
        <v>6</v>
      </c>
      <c r="B6" s="87" t="s">
        <v>118</v>
      </c>
      <c r="C6" s="87"/>
      <c r="D6" s="38">
        <f>sup!C57</f>
        <v>0.36800000000000005</v>
      </c>
      <c r="E6" s="37">
        <f>(E4+E5)*D6</f>
        <v>863.17147635200001</v>
      </c>
    </row>
    <row r="7" spans="1:5">
      <c r="A7" s="35" t="s">
        <v>8</v>
      </c>
      <c r="B7" s="87" t="s">
        <v>207</v>
      </c>
      <c r="C7" s="87"/>
      <c r="D7" s="38">
        <f>sup!C144</f>
        <v>0.21839080459770144</v>
      </c>
      <c r="E7" s="37">
        <f>TRUNC((E4+E5+E6)*D7,2)</f>
        <v>700.76</v>
      </c>
    </row>
    <row r="8" spans="1:5">
      <c r="A8" s="86" t="s">
        <v>119</v>
      </c>
      <c r="B8" s="86"/>
      <c r="C8" s="86"/>
      <c r="D8" s="86"/>
      <c r="E8" s="37">
        <f>SUM(E4:E7)</f>
        <v>3909.5061403519994</v>
      </c>
    </row>
    <row r="9" spans="1:5">
      <c r="A9" s="35" t="s">
        <v>34</v>
      </c>
      <c r="B9" s="87" t="s">
        <v>120</v>
      </c>
      <c r="C9" s="87"/>
      <c r="D9" s="87"/>
      <c r="E9" s="37">
        <f>TRUNC(E8/220,2)</f>
        <v>17.77</v>
      </c>
    </row>
    <row r="10" spans="1:5">
      <c r="A10" s="35" t="s">
        <v>55</v>
      </c>
      <c r="B10" s="87" t="s">
        <v>121</v>
      </c>
      <c r="C10" s="87"/>
      <c r="D10" s="38">
        <v>0.5</v>
      </c>
      <c r="E10" s="37">
        <f>TRUNC(E9*(1+D10),2)</f>
        <v>26.65</v>
      </c>
    </row>
    <row r="11" spans="1:5">
      <c r="A11" s="35" t="s">
        <v>124</v>
      </c>
      <c r="B11" s="87" t="s">
        <v>121</v>
      </c>
      <c r="C11" s="87"/>
      <c r="D11" s="38">
        <v>1</v>
      </c>
      <c r="E11" s="37">
        <f>TRUNC(E9*(1+D11),2)</f>
        <v>35.54</v>
      </c>
    </row>
    <row r="12" spans="1:5">
      <c r="A12" s="90"/>
      <c r="B12" s="90"/>
      <c r="C12" s="90"/>
      <c r="D12" s="35" t="s">
        <v>122</v>
      </c>
      <c r="E12" s="35" t="s">
        <v>123</v>
      </c>
    </row>
    <row r="13" spans="1:5">
      <c r="A13" s="35" t="s">
        <v>126</v>
      </c>
      <c r="B13" s="87" t="s">
        <v>125</v>
      </c>
      <c r="C13" s="87"/>
      <c r="D13" s="35">
        <v>0</v>
      </c>
      <c r="E13" s="37">
        <f>D13*E10</f>
        <v>0</v>
      </c>
    </row>
    <row r="14" spans="1:5">
      <c r="A14" s="35" t="s">
        <v>128</v>
      </c>
      <c r="B14" s="87" t="s">
        <v>127</v>
      </c>
      <c r="C14" s="87"/>
      <c r="D14" s="35">
        <v>6</v>
      </c>
      <c r="E14" s="37">
        <f>D14*E10</f>
        <v>159.89999999999998</v>
      </c>
    </row>
    <row r="15" spans="1:5">
      <c r="A15" s="35" t="s">
        <v>130</v>
      </c>
      <c r="B15" s="87" t="s">
        <v>129</v>
      </c>
      <c r="C15" s="87"/>
      <c r="D15" s="35">
        <v>15</v>
      </c>
      <c r="E15" s="37">
        <f>D15*E11</f>
        <v>533.1</v>
      </c>
    </row>
    <row r="16" spans="1:5">
      <c r="A16" s="35" t="s">
        <v>138</v>
      </c>
      <c r="B16" s="87" t="s">
        <v>131</v>
      </c>
      <c r="C16" s="87"/>
      <c r="D16" s="35">
        <v>0</v>
      </c>
      <c r="E16" s="37">
        <f>D16*E11</f>
        <v>0</v>
      </c>
    </row>
    <row r="17" spans="1:5">
      <c r="A17" s="91" t="s">
        <v>132</v>
      </c>
      <c r="B17" s="91"/>
      <c r="C17" s="91"/>
      <c r="D17" s="91"/>
      <c r="E17" s="39">
        <f>SUM(E13:E16)</f>
        <v>693</v>
      </c>
    </row>
    <row r="18" spans="1:5">
      <c r="A18" s="86" t="s">
        <v>133</v>
      </c>
      <c r="B18" s="86"/>
      <c r="C18" s="86"/>
      <c r="D18" s="86"/>
      <c r="E18" s="35">
        <v>24</v>
      </c>
    </row>
    <row r="19" spans="1:5">
      <c r="A19" s="91" t="s">
        <v>134</v>
      </c>
      <c r="B19" s="91"/>
      <c r="C19" s="91"/>
      <c r="D19" s="91"/>
      <c r="E19" s="39">
        <f>E17*E18</f>
        <v>16632</v>
      </c>
    </row>
    <row r="20" spans="1:5">
      <c r="A20" s="92" t="s">
        <v>135</v>
      </c>
      <c r="B20" s="92"/>
      <c r="C20" s="92"/>
      <c r="D20" s="35" t="s">
        <v>127</v>
      </c>
      <c r="E20" s="35" t="s">
        <v>136</v>
      </c>
    </row>
    <row r="21" spans="1:5">
      <c r="A21" s="86" t="s">
        <v>137</v>
      </c>
      <c r="B21" s="86"/>
      <c r="C21" s="86"/>
      <c r="D21" s="35">
        <v>1</v>
      </c>
      <c r="E21" s="35">
        <v>1</v>
      </c>
    </row>
    <row r="22" spans="1:5">
      <c r="A22" s="35" t="s">
        <v>140</v>
      </c>
      <c r="B22" s="87" t="s">
        <v>139</v>
      </c>
      <c r="C22" s="87"/>
      <c r="D22" s="37">
        <v>0</v>
      </c>
      <c r="E22" s="37">
        <f>5.2*2</f>
        <v>10.4</v>
      </c>
    </row>
    <row r="23" spans="1:5">
      <c r="A23" s="35" t="s">
        <v>143</v>
      </c>
      <c r="B23" s="87" t="s">
        <v>141</v>
      </c>
      <c r="C23" s="87"/>
      <c r="D23" s="37">
        <f>17*0.8</f>
        <v>13.600000000000001</v>
      </c>
      <c r="E23" s="37">
        <f>17*0.8</f>
        <v>13.600000000000001</v>
      </c>
    </row>
    <row r="24" spans="1:5">
      <c r="A24" s="86" t="s">
        <v>142</v>
      </c>
      <c r="B24" s="86"/>
      <c r="C24" s="86"/>
      <c r="D24" s="37">
        <f>SUM(D22:D23)*$E$18*D21</f>
        <v>326.40000000000003</v>
      </c>
      <c r="E24" s="37">
        <f>SUM(E22:E23)*$E$18*E21</f>
        <v>576</v>
      </c>
    </row>
    <row r="25" spans="1:5">
      <c r="A25" s="35" t="s">
        <v>144</v>
      </c>
      <c r="B25" s="36" t="s">
        <v>207</v>
      </c>
      <c r="C25" s="38">
        <f>sup!C144</f>
        <v>0.21839080459770144</v>
      </c>
      <c r="D25" s="37">
        <f>TRUNC((D24)*$C$25,2)</f>
        <v>71.28</v>
      </c>
      <c r="E25" s="37">
        <f>TRUNC((E24)*$C$25,2)</f>
        <v>125.79</v>
      </c>
    </row>
    <row r="26" spans="1:5">
      <c r="A26" s="93" t="s">
        <v>145</v>
      </c>
      <c r="B26" s="93"/>
      <c r="C26" s="93"/>
      <c r="D26" s="37">
        <f>SUM(D24:D25)</f>
        <v>397.68000000000006</v>
      </c>
      <c r="E26" s="37">
        <f>SUM(E24:E25)</f>
        <v>701.79</v>
      </c>
    </row>
    <row r="27" spans="1:5">
      <c r="A27" s="91" t="s">
        <v>146</v>
      </c>
      <c r="B27" s="91"/>
      <c r="C27" s="91"/>
      <c r="D27" s="91"/>
      <c r="E27" s="39">
        <f>SUM(D26:E26)</f>
        <v>1099.47</v>
      </c>
    </row>
    <row r="28" spans="1:5">
      <c r="A28" s="91" t="s">
        <v>147</v>
      </c>
      <c r="B28" s="91"/>
      <c r="C28" s="91"/>
      <c r="D28" s="91"/>
      <c r="E28" s="39">
        <f>E19+E27</f>
        <v>17731.47</v>
      </c>
    </row>
    <row r="30" spans="1:5">
      <c r="A30" s="89" t="s">
        <v>113</v>
      </c>
      <c r="B30" s="89"/>
      <c r="C30" s="89"/>
      <c r="D30" s="89"/>
      <c r="E30" s="89"/>
    </row>
    <row r="31" spans="1:5">
      <c r="A31" s="35" t="s">
        <v>2</v>
      </c>
      <c r="B31" s="87" t="s">
        <v>117</v>
      </c>
      <c r="C31" s="87"/>
      <c r="D31" s="87"/>
      <c r="E31" s="37">
        <f>aaop!D33</f>
        <v>1426.8</v>
      </c>
    </row>
    <row r="32" spans="1:5">
      <c r="A32" s="70" t="s">
        <v>4</v>
      </c>
      <c r="B32" s="87" t="s">
        <v>206</v>
      </c>
      <c r="C32" s="87"/>
      <c r="D32" s="38">
        <f>aaop!C43</f>
        <v>0.19440000000000002</v>
      </c>
      <c r="E32" s="37">
        <f>E31*D32</f>
        <v>277.36992000000004</v>
      </c>
    </row>
    <row r="33" spans="1:5">
      <c r="A33" s="70" t="s">
        <v>6</v>
      </c>
      <c r="B33" s="87" t="s">
        <v>118</v>
      </c>
      <c r="C33" s="87"/>
      <c r="D33" s="38">
        <f>aaop!C57</f>
        <v>0.36800000000000005</v>
      </c>
      <c r="E33" s="37">
        <f>(E31+E32)*D33</f>
        <v>627.13453056000014</v>
      </c>
    </row>
    <row r="34" spans="1:5">
      <c r="A34" s="70" t="s">
        <v>8</v>
      </c>
      <c r="B34" s="87" t="s">
        <v>207</v>
      </c>
      <c r="C34" s="87"/>
      <c r="D34" s="38">
        <f>aaop!C144</f>
        <v>0.21839080459770144</v>
      </c>
      <c r="E34" s="37">
        <f>TRUNC((E31+E32+E33)*D34,2)</f>
        <v>509.13</v>
      </c>
    </row>
    <row r="35" spans="1:5">
      <c r="A35" s="86" t="s">
        <v>119</v>
      </c>
      <c r="B35" s="86"/>
      <c r="C35" s="86"/>
      <c r="D35" s="86"/>
      <c r="E35" s="37">
        <f>SUM(E31:E34)</f>
        <v>2840.4344505600002</v>
      </c>
    </row>
    <row r="36" spans="1:5">
      <c r="A36" s="35" t="s">
        <v>34</v>
      </c>
      <c r="B36" s="87" t="s">
        <v>120</v>
      </c>
      <c r="C36" s="87"/>
      <c r="D36" s="87"/>
      <c r="E36" s="37">
        <f>TRUNC(E35/220,2)</f>
        <v>12.91</v>
      </c>
    </row>
    <row r="37" spans="1:5">
      <c r="A37" s="35" t="s">
        <v>55</v>
      </c>
      <c r="B37" s="87" t="s">
        <v>121</v>
      </c>
      <c r="C37" s="87"/>
      <c r="D37" s="38">
        <v>0.5</v>
      </c>
      <c r="E37" s="37">
        <f>TRUNC(E36*(1+D37),2)</f>
        <v>19.36</v>
      </c>
    </row>
    <row r="38" spans="1:5">
      <c r="A38" s="35" t="s">
        <v>124</v>
      </c>
      <c r="B38" s="87" t="s">
        <v>121</v>
      </c>
      <c r="C38" s="87"/>
      <c r="D38" s="38">
        <v>1</v>
      </c>
      <c r="E38" s="37">
        <f>TRUNC(E36*(1+D38),2)</f>
        <v>25.82</v>
      </c>
    </row>
    <row r="39" spans="1:5">
      <c r="A39" s="90"/>
      <c r="B39" s="90"/>
      <c r="C39" s="90"/>
      <c r="D39" s="35" t="s">
        <v>122</v>
      </c>
      <c r="E39" s="35" t="s">
        <v>123</v>
      </c>
    </row>
    <row r="40" spans="1:5">
      <c r="A40" s="35" t="s">
        <v>126</v>
      </c>
      <c r="B40" s="87" t="s">
        <v>125</v>
      </c>
      <c r="C40" s="87"/>
      <c r="D40" s="35">
        <v>0</v>
      </c>
      <c r="E40" s="37">
        <f>D40*E37</f>
        <v>0</v>
      </c>
    </row>
    <row r="41" spans="1:5">
      <c r="A41" s="35" t="s">
        <v>128</v>
      </c>
      <c r="B41" s="87" t="s">
        <v>127</v>
      </c>
      <c r="C41" s="87"/>
      <c r="D41" s="35">
        <v>6</v>
      </c>
      <c r="E41" s="37">
        <f>D41*E37</f>
        <v>116.16</v>
      </c>
    </row>
    <row r="42" spans="1:5">
      <c r="A42" s="35" t="s">
        <v>130</v>
      </c>
      <c r="B42" s="87" t="s">
        <v>129</v>
      </c>
      <c r="C42" s="87"/>
      <c r="D42" s="35">
        <v>15</v>
      </c>
      <c r="E42" s="37">
        <f>D42*E38</f>
        <v>387.3</v>
      </c>
    </row>
    <row r="43" spans="1:5">
      <c r="A43" s="35" t="s">
        <v>138</v>
      </c>
      <c r="B43" s="87" t="s">
        <v>131</v>
      </c>
      <c r="C43" s="87"/>
      <c r="D43" s="35">
        <v>0</v>
      </c>
      <c r="E43" s="37">
        <f>D43*E38</f>
        <v>0</v>
      </c>
    </row>
    <row r="44" spans="1:5">
      <c r="A44" s="91" t="s">
        <v>132</v>
      </c>
      <c r="B44" s="91"/>
      <c r="C44" s="91"/>
      <c r="D44" s="91"/>
      <c r="E44" s="39">
        <f>SUM(E40:E43)</f>
        <v>503.46000000000004</v>
      </c>
    </row>
    <row r="45" spans="1:5">
      <c r="A45" s="86" t="s">
        <v>133</v>
      </c>
      <c r="B45" s="86"/>
      <c r="C45" s="86"/>
      <c r="D45" s="86"/>
      <c r="E45" s="35">
        <v>1446</v>
      </c>
    </row>
    <row r="46" spans="1:5">
      <c r="A46" s="91" t="s">
        <v>134</v>
      </c>
      <c r="B46" s="91"/>
      <c r="C46" s="91"/>
      <c r="D46" s="91"/>
      <c r="E46" s="39">
        <f>E44*E45</f>
        <v>728003.16</v>
      </c>
    </row>
    <row r="47" spans="1:5">
      <c r="A47" s="92" t="s">
        <v>135</v>
      </c>
      <c r="B47" s="92"/>
      <c r="C47" s="92"/>
      <c r="D47" s="35" t="s">
        <v>127</v>
      </c>
      <c r="E47" s="35" t="s">
        <v>136</v>
      </c>
    </row>
    <row r="48" spans="1:5">
      <c r="A48" s="86" t="s">
        <v>137</v>
      </c>
      <c r="B48" s="86"/>
      <c r="C48" s="86"/>
      <c r="D48" s="35">
        <v>1</v>
      </c>
      <c r="E48" s="35">
        <v>1</v>
      </c>
    </row>
    <row r="49" spans="1:5">
      <c r="A49" s="35" t="s">
        <v>140</v>
      </c>
      <c r="B49" s="87" t="s">
        <v>139</v>
      </c>
      <c r="C49" s="87"/>
      <c r="D49" s="37">
        <v>0</v>
      </c>
      <c r="E49" s="37">
        <f>5.2*2</f>
        <v>10.4</v>
      </c>
    </row>
    <row r="50" spans="1:5">
      <c r="A50" s="35" t="s">
        <v>143</v>
      </c>
      <c r="B50" s="87" t="s">
        <v>141</v>
      </c>
      <c r="C50" s="87"/>
      <c r="D50" s="37">
        <f>17*0.8</f>
        <v>13.600000000000001</v>
      </c>
      <c r="E50" s="37">
        <f>17*0.8</f>
        <v>13.600000000000001</v>
      </c>
    </row>
    <row r="51" spans="1:5">
      <c r="A51" s="86" t="s">
        <v>142</v>
      </c>
      <c r="B51" s="86"/>
      <c r="C51" s="86"/>
      <c r="D51" s="37">
        <f>SUM(D49:D50)*E45*D48</f>
        <v>19665.600000000002</v>
      </c>
      <c r="E51" s="37">
        <f>SUM(E49:E50)*E45*E48</f>
        <v>34704</v>
      </c>
    </row>
    <row r="52" spans="1:5">
      <c r="A52" s="35" t="s">
        <v>144</v>
      </c>
      <c r="B52" s="36" t="s">
        <v>207</v>
      </c>
      <c r="C52" s="38">
        <f>aaop!C144</f>
        <v>0.21839080459770144</v>
      </c>
      <c r="D52" s="37">
        <f>TRUNC((D51)*$C$52,2)</f>
        <v>4294.78</v>
      </c>
      <c r="E52" s="37">
        <f>TRUNC((E51)*$C$52,2)</f>
        <v>7579.03</v>
      </c>
    </row>
    <row r="53" spans="1:5">
      <c r="A53" s="93" t="s">
        <v>145</v>
      </c>
      <c r="B53" s="93"/>
      <c r="C53" s="93"/>
      <c r="D53" s="37">
        <f>SUM(D51:D52)</f>
        <v>23960.38</v>
      </c>
      <c r="E53" s="37">
        <f>SUM(E51:E52)</f>
        <v>42283.03</v>
      </c>
    </row>
    <row r="54" spans="1:5">
      <c r="A54" s="91" t="s">
        <v>146</v>
      </c>
      <c r="B54" s="91"/>
      <c r="C54" s="91"/>
      <c r="D54" s="91"/>
      <c r="E54" s="39">
        <f>SUM(D53:E53)</f>
        <v>66243.41</v>
      </c>
    </row>
    <row r="55" spans="1:5">
      <c r="A55" s="91" t="s">
        <v>147</v>
      </c>
      <c r="B55" s="91"/>
      <c r="C55" s="91"/>
      <c r="D55" s="91"/>
      <c r="E55" s="39">
        <f>E46+E54</f>
        <v>794246.57000000007</v>
      </c>
    </row>
    <row r="57" spans="1:5">
      <c r="A57" s="89" t="s">
        <v>115</v>
      </c>
      <c r="B57" s="89"/>
      <c r="C57" s="89"/>
      <c r="D57" s="89"/>
      <c r="E57" s="89"/>
    </row>
    <row r="58" spans="1:5">
      <c r="A58" s="35" t="s">
        <v>2</v>
      </c>
      <c r="B58" s="87" t="s">
        <v>117</v>
      </c>
      <c r="C58" s="87"/>
      <c r="D58" s="87"/>
      <c r="E58" s="37">
        <f>aaopsat!D33</f>
        <v>1426.8</v>
      </c>
    </row>
    <row r="59" spans="1:5">
      <c r="A59" s="70"/>
      <c r="B59" s="87" t="s">
        <v>206</v>
      </c>
      <c r="C59" s="87"/>
      <c r="D59" s="38">
        <f>aaopsat!C43</f>
        <v>0.19440000000000002</v>
      </c>
      <c r="E59" s="37">
        <f>E58*D59</f>
        <v>277.36992000000004</v>
      </c>
    </row>
    <row r="60" spans="1:5">
      <c r="A60" s="35" t="s">
        <v>4</v>
      </c>
      <c r="B60" s="87" t="s">
        <v>118</v>
      </c>
      <c r="C60" s="87"/>
      <c r="D60" s="38">
        <f>aaopsat!C57</f>
        <v>0.36800000000000005</v>
      </c>
      <c r="E60" s="37">
        <f>(E58+E59)*D60</f>
        <v>627.13453056000014</v>
      </c>
    </row>
    <row r="61" spans="1:5">
      <c r="A61" s="35" t="s">
        <v>6</v>
      </c>
      <c r="B61" s="87" t="s">
        <v>207</v>
      </c>
      <c r="C61" s="87"/>
      <c r="D61" s="38">
        <f>aaopsat!C144</f>
        <v>0.21839080459770144</v>
      </c>
      <c r="E61" s="37">
        <f>TRUNC((E58+E59+E60)*D61,2)</f>
        <v>509.13</v>
      </c>
    </row>
    <row r="62" spans="1:5">
      <c r="A62" s="86" t="s">
        <v>119</v>
      </c>
      <c r="B62" s="86"/>
      <c r="C62" s="86"/>
      <c r="D62" s="86"/>
      <c r="E62" s="37">
        <f>SUM(E58:E61)</f>
        <v>2840.4344505600002</v>
      </c>
    </row>
    <row r="63" spans="1:5">
      <c r="A63" s="35" t="s">
        <v>52</v>
      </c>
      <c r="B63" s="87" t="s">
        <v>120</v>
      </c>
      <c r="C63" s="87"/>
      <c r="D63" s="87"/>
      <c r="E63" s="37">
        <f>TRUNC(E62/220,2)</f>
        <v>12.91</v>
      </c>
    </row>
    <row r="64" spans="1:5">
      <c r="A64" s="35" t="s">
        <v>34</v>
      </c>
      <c r="B64" s="87" t="s">
        <v>121</v>
      </c>
      <c r="C64" s="87"/>
      <c r="D64" s="38">
        <v>0.5</v>
      </c>
      <c r="E64" s="37">
        <f>TRUNC(E63*(1+D64),2)</f>
        <v>19.36</v>
      </c>
    </row>
    <row r="65" spans="1:5">
      <c r="A65" s="35" t="s">
        <v>55</v>
      </c>
      <c r="B65" s="87" t="s">
        <v>121</v>
      </c>
      <c r="C65" s="87"/>
      <c r="D65" s="38">
        <v>1</v>
      </c>
      <c r="E65" s="37">
        <f>TRUNC(E63*(1+D65),2)</f>
        <v>25.82</v>
      </c>
    </row>
    <row r="66" spans="1:5">
      <c r="A66" s="90"/>
      <c r="B66" s="90"/>
      <c r="C66" s="90"/>
      <c r="D66" s="35" t="s">
        <v>122</v>
      </c>
      <c r="E66" s="35" t="s">
        <v>123</v>
      </c>
    </row>
    <row r="67" spans="1:5">
      <c r="A67" s="35" t="s">
        <v>124</v>
      </c>
      <c r="B67" s="87" t="s">
        <v>125</v>
      </c>
      <c r="C67" s="87"/>
      <c r="D67" s="35">
        <v>0</v>
      </c>
      <c r="E67" s="37">
        <f>D67*E64</f>
        <v>0</v>
      </c>
    </row>
    <row r="68" spans="1:5">
      <c r="A68" s="35" t="s">
        <v>126</v>
      </c>
      <c r="B68" s="87" t="s">
        <v>127</v>
      </c>
      <c r="C68" s="87"/>
      <c r="D68" s="35">
        <v>6</v>
      </c>
      <c r="E68" s="37">
        <f>D68*E64</f>
        <v>116.16</v>
      </c>
    </row>
    <row r="69" spans="1:5">
      <c r="A69" s="35" t="s">
        <v>128</v>
      </c>
      <c r="B69" s="87" t="s">
        <v>129</v>
      </c>
      <c r="C69" s="87"/>
      <c r="D69" s="35">
        <v>15</v>
      </c>
      <c r="E69" s="37">
        <f>D69*E65</f>
        <v>387.3</v>
      </c>
    </row>
    <row r="70" spans="1:5">
      <c r="A70" s="35" t="s">
        <v>130</v>
      </c>
      <c r="B70" s="87" t="s">
        <v>131</v>
      </c>
      <c r="C70" s="87"/>
      <c r="D70" s="35">
        <v>0</v>
      </c>
      <c r="E70" s="37">
        <f>D70*E65</f>
        <v>0</v>
      </c>
    </row>
    <row r="71" spans="1:5">
      <c r="A71" s="91" t="s">
        <v>132</v>
      </c>
      <c r="B71" s="91"/>
      <c r="C71" s="91"/>
      <c r="D71" s="91"/>
      <c r="E71" s="39">
        <f>SUM(E67:E70)</f>
        <v>503.46000000000004</v>
      </c>
    </row>
    <row r="72" spans="1:5">
      <c r="A72" s="86" t="s">
        <v>133</v>
      </c>
      <c r="B72" s="86"/>
      <c r="C72" s="86"/>
      <c r="D72" s="86"/>
      <c r="E72" s="35">
        <v>10</v>
      </c>
    </row>
    <row r="73" spans="1:5">
      <c r="A73" s="91" t="s">
        <v>134</v>
      </c>
      <c r="B73" s="91"/>
      <c r="C73" s="91"/>
      <c r="D73" s="91"/>
      <c r="E73" s="39">
        <f>E71*E72</f>
        <v>5034.6000000000004</v>
      </c>
    </row>
    <row r="74" spans="1:5">
      <c r="A74" s="92" t="s">
        <v>135</v>
      </c>
      <c r="B74" s="92"/>
      <c r="C74" s="92"/>
      <c r="D74" s="35" t="s">
        <v>127</v>
      </c>
      <c r="E74" s="35" t="s">
        <v>136</v>
      </c>
    </row>
    <row r="75" spans="1:5">
      <c r="A75" s="86" t="s">
        <v>137</v>
      </c>
      <c r="B75" s="86"/>
      <c r="C75" s="86"/>
      <c r="D75" s="35">
        <v>1</v>
      </c>
      <c r="E75" s="35">
        <v>1</v>
      </c>
    </row>
    <row r="76" spans="1:5">
      <c r="A76" s="35" t="s">
        <v>138</v>
      </c>
      <c r="B76" s="87" t="s">
        <v>139</v>
      </c>
      <c r="C76" s="87"/>
      <c r="D76" s="37">
        <v>0</v>
      </c>
      <c r="E76" s="37">
        <f>5.2*2</f>
        <v>10.4</v>
      </c>
    </row>
    <row r="77" spans="1:5">
      <c r="A77" s="35" t="s">
        <v>140</v>
      </c>
      <c r="B77" s="87" t="s">
        <v>141</v>
      </c>
      <c r="C77" s="87"/>
      <c r="D77" s="37">
        <f>17*0.8</f>
        <v>13.600000000000001</v>
      </c>
      <c r="E77" s="37">
        <f>17*0.8</f>
        <v>13.600000000000001</v>
      </c>
    </row>
    <row r="78" spans="1:5">
      <c r="A78" s="86" t="s">
        <v>142</v>
      </c>
      <c r="B78" s="86"/>
      <c r="C78" s="86"/>
      <c r="D78" s="37">
        <f>SUM(D76:D77)*E72*D75</f>
        <v>136</v>
      </c>
      <c r="E78" s="37">
        <f>SUM(E76:E77)*E72*E75</f>
        <v>240</v>
      </c>
    </row>
    <row r="79" spans="1:5">
      <c r="A79" s="35" t="s">
        <v>143</v>
      </c>
      <c r="B79" s="36" t="s">
        <v>207</v>
      </c>
      <c r="C79" s="38">
        <f>aaopsat!C144</f>
        <v>0.21839080459770144</v>
      </c>
      <c r="D79" s="37">
        <f>TRUNC((D78)*$C$79,2)</f>
        <v>29.7</v>
      </c>
      <c r="E79" s="37">
        <f>TRUNC((E78)*$C$79,2)</f>
        <v>52.41</v>
      </c>
    </row>
    <row r="80" spans="1:5">
      <c r="A80" s="93" t="s">
        <v>145</v>
      </c>
      <c r="B80" s="93"/>
      <c r="C80" s="93"/>
      <c r="D80" s="37">
        <f>SUM(D78:D79)</f>
        <v>165.7</v>
      </c>
      <c r="E80" s="37">
        <f>SUM(E78:E79)</f>
        <v>292.40999999999997</v>
      </c>
    </row>
    <row r="81" spans="1:5">
      <c r="A81" s="91" t="s">
        <v>146</v>
      </c>
      <c r="B81" s="91"/>
      <c r="C81" s="91"/>
      <c r="D81" s="91"/>
      <c r="E81" s="39">
        <f>SUM(D80:E80)</f>
        <v>458.10999999999996</v>
      </c>
    </row>
    <row r="82" spans="1:5">
      <c r="A82" s="91" t="s">
        <v>147</v>
      </c>
      <c r="B82" s="91"/>
      <c r="C82" s="91"/>
      <c r="D82" s="91"/>
      <c r="E82" s="39">
        <f>E73+E81</f>
        <v>5492.71</v>
      </c>
    </row>
    <row r="84" spans="1:5">
      <c r="A84" s="91" t="s">
        <v>154</v>
      </c>
      <c r="B84" s="91"/>
      <c r="C84" s="91"/>
      <c r="D84" s="91"/>
      <c r="E84" s="39">
        <f>E28+E55+E82</f>
        <v>817470.75</v>
      </c>
    </row>
  </sheetData>
  <mergeCells count="77">
    <mergeCell ref="A72:D72"/>
    <mergeCell ref="A78:C78"/>
    <mergeCell ref="B59:C59"/>
    <mergeCell ref="B63:D63"/>
    <mergeCell ref="B64:C64"/>
    <mergeCell ref="B65:C65"/>
    <mergeCell ref="A66:C66"/>
    <mergeCell ref="B67:C67"/>
    <mergeCell ref="B60:C60"/>
    <mergeCell ref="B61:C61"/>
    <mergeCell ref="A62:D62"/>
    <mergeCell ref="B68:C68"/>
    <mergeCell ref="B69:C69"/>
    <mergeCell ref="B70:C70"/>
    <mergeCell ref="A71:D71"/>
    <mergeCell ref="A84:D84"/>
    <mergeCell ref="A73:D73"/>
    <mergeCell ref="A74:C74"/>
    <mergeCell ref="A75:C75"/>
    <mergeCell ref="B76:C76"/>
    <mergeCell ref="B77:C77"/>
    <mergeCell ref="A80:C80"/>
    <mergeCell ref="A81:D81"/>
    <mergeCell ref="A82:D82"/>
    <mergeCell ref="A53:C53"/>
    <mergeCell ref="A54:D54"/>
    <mergeCell ref="A55:D55"/>
    <mergeCell ref="A57:E57"/>
    <mergeCell ref="B58:D58"/>
    <mergeCell ref="A47:C47"/>
    <mergeCell ref="A48:C48"/>
    <mergeCell ref="B49:C49"/>
    <mergeCell ref="B50:C50"/>
    <mergeCell ref="A51:C51"/>
    <mergeCell ref="B42:C42"/>
    <mergeCell ref="B43:C43"/>
    <mergeCell ref="A44:D44"/>
    <mergeCell ref="A45:D45"/>
    <mergeCell ref="A46:D46"/>
    <mergeCell ref="B37:C37"/>
    <mergeCell ref="B38:C38"/>
    <mergeCell ref="A39:C39"/>
    <mergeCell ref="B40:C40"/>
    <mergeCell ref="B41:C41"/>
    <mergeCell ref="B34:C34"/>
    <mergeCell ref="A35:D35"/>
    <mergeCell ref="B36:D36"/>
    <mergeCell ref="A27:D27"/>
    <mergeCell ref="A28:D28"/>
    <mergeCell ref="A30:E30"/>
    <mergeCell ref="B31:D31"/>
    <mergeCell ref="B33:C33"/>
    <mergeCell ref="B32:C32"/>
    <mergeCell ref="A21:C21"/>
    <mergeCell ref="B22:C22"/>
    <mergeCell ref="B23:C23"/>
    <mergeCell ref="A24:C24"/>
    <mergeCell ref="A26:C26"/>
    <mergeCell ref="B16:C16"/>
    <mergeCell ref="A17:D17"/>
    <mergeCell ref="A18:D18"/>
    <mergeCell ref="A19:D19"/>
    <mergeCell ref="A20:C20"/>
    <mergeCell ref="B11:C11"/>
    <mergeCell ref="A12:C12"/>
    <mergeCell ref="B13:C13"/>
    <mergeCell ref="B14:C14"/>
    <mergeCell ref="B15:C15"/>
    <mergeCell ref="A8:D8"/>
    <mergeCell ref="B9:D9"/>
    <mergeCell ref="B10:C10"/>
    <mergeCell ref="A1:E1"/>
    <mergeCell ref="A3:E3"/>
    <mergeCell ref="B4:D4"/>
    <mergeCell ref="B6:C6"/>
    <mergeCell ref="B7:C7"/>
    <mergeCell ref="B5:C5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2" manualBreakCount="2">
    <brk id="28" max="16383" man="1"/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7"/>
  <sheetViews>
    <sheetView view="pageBreakPreview" topLeftCell="A28" zoomScaleNormal="100" workbookViewId="0">
      <selection activeCell="E57" sqref="E57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88" t="s">
        <v>208</v>
      </c>
      <c r="B1" s="88"/>
      <c r="C1" s="88"/>
      <c r="D1" s="88"/>
      <c r="E1" s="88"/>
    </row>
    <row r="3" spans="1:5">
      <c r="A3" s="89" t="s">
        <v>14</v>
      </c>
      <c r="B3" s="89"/>
      <c r="C3" s="89"/>
      <c r="D3" s="89"/>
      <c r="E3" s="89"/>
    </row>
    <row r="4" spans="1:5">
      <c r="A4" s="70" t="s">
        <v>2</v>
      </c>
      <c r="B4" s="87" t="s">
        <v>117</v>
      </c>
      <c r="C4" s="87"/>
      <c r="D4" s="87"/>
      <c r="E4" s="37">
        <f>sup!D33</f>
        <v>1963.81</v>
      </c>
    </row>
    <row r="5" spans="1:5">
      <c r="A5" s="70" t="s">
        <v>4</v>
      </c>
      <c r="B5" s="87" t="s">
        <v>206</v>
      </c>
      <c r="C5" s="87"/>
      <c r="D5" s="38">
        <f>sup!C43</f>
        <v>0.19440000000000002</v>
      </c>
      <c r="E5" s="37">
        <f>E4*D5</f>
        <v>381.76466400000004</v>
      </c>
    </row>
    <row r="6" spans="1:5">
      <c r="A6" s="70" t="s">
        <v>6</v>
      </c>
      <c r="B6" s="87" t="s">
        <v>118</v>
      </c>
      <c r="C6" s="87"/>
      <c r="D6" s="38">
        <f>sup!C57</f>
        <v>0.36800000000000005</v>
      </c>
      <c r="E6" s="37">
        <f>(E4+E5)*D6</f>
        <v>863.17147635200001</v>
      </c>
    </row>
    <row r="7" spans="1:5">
      <c r="A7" s="70" t="s">
        <v>8</v>
      </c>
      <c r="B7" s="87" t="s">
        <v>207</v>
      </c>
      <c r="C7" s="87"/>
      <c r="D7" s="38">
        <f>sup!C144</f>
        <v>0.21839080459770144</v>
      </c>
      <c r="E7" s="37">
        <f>TRUNC((E4+E5+E6)*D7,2)</f>
        <v>700.76</v>
      </c>
    </row>
    <row r="8" spans="1:5">
      <c r="A8" s="86" t="s">
        <v>119</v>
      </c>
      <c r="B8" s="86"/>
      <c r="C8" s="86"/>
      <c r="D8" s="86"/>
      <c r="E8" s="37">
        <f>SUM(E4:E7)</f>
        <v>3909.5061403519994</v>
      </c>
    </row>
    <row r="9" spans="1:5">
      <c r="A9" s="70" t="s">
        <v>34</v>
      </c>
      <c r="B9" s="87" t="s">
        <v>120</v>
      </c>
      <c r="C9" s="87"/>
      <c r="D9" s="87"/>
      <c r="E9" s="37">
        <f>TRUNC(E8/220,2)</f>
        <v>17.77</v>
      </c>
    </row>
    <row r="10" spans="1:5">
      <c r="A10" s="70" t="s">
        <v>55</v>
      </c>
      <c r="B10" s="87" t="s">
        <v>121</v>
      </c>
      <c r="C10" s="87"/>
      <c r="D10" s="38">
        <v>0.5</v>
      </c>
      <c r="E10" s="37">
        <f>TRUNC(E9*(1+D10),2)</f>
        <v>26.65</v>
      </c>
    </row>
    <row r="11" spans="1:5">
      <c r="A11" s="70" t="s">
        <v>124</v>
      </c>
      <c r="B11" s="87" t="s">
        <v>121</v>
      </c>
      <c r="C11" s="87"/>
      <c r="D11" s="38">
        <v>1</v>
      </c>
      <c r="E11" s="37">
        <f>TRUNC(E9*(1+D11),2)</f>
        <v>35.54</v>
      </c>
    </row>
    <row r="12" spans="1:5">
      <c r="A12" s="90"/>
      <c r="B12" s="90"/>
      <c r="C12" s="90"/>
      <c r="D12" s="70" t="s">
        <v>122</v>
      </c>
      <c r="E12" s="70" t="s">
        <v>123</v>
      </c>
    </row>
    <row r="13" spans="1:5">
      <c r="A13" s="70" t="s">
        <v>126</v>
      </c>
      <c r="B13" s="87" t="s">
        <v>125</v>
      </c>
      <c r="C13" s="87"/>
      <c r="D13" s="70">
        <v>10</v>
      </c>
      <c r="E13" s="37">
        <f>D13*E10</f>
        <v>266.5</v>
      </c>
    </row>
    <row r="14" spans="1:5">
      <c r="A14" s="70" t="s">
        <v>128</v>
      </c>
      <c r="B14" s="87" t="s">
        <v>127</v>
      </c>
      <c r="C14" s="87"/>
      <c r="D14" s="70">
        <v>4</v>
      </c>
      <c r="E14" s="37">
        <f>D14*E10</f>
        <v>106.6</v>
      </c>
    </row>
    <row r="15" spans="1:5">
      <c r="A15" s="70" t="s">
        <v>130</v>
      </c>
      <c r="B15" s="87" t="s">
        <v>129</v>
      </c>
      <c r="C15" s="87"/>
      <c r="D15" s="70">
        <v>6</v>
      </c>
      <c r="E15" s="37">
        <f>D15*E11</f>
        <v>213.24</v>
      </c>
    </row>
    <row r="16" spans="1:5">
      <c r="A16" s="70" t="s">
        <v>138</v>
      </c>
      <c r="B16" s="87" t="s">
        <v>131</v>
      </c>
      <c r="C16" s="87"/>
      <c r="D16" s="70">
        <v>0</v>
      </c>
      <c r="E16" s="37">
        <f>D16*E11</f>
        <v>0</v>
      </c>
    </row>
    <row r="17" spans="1:5">
      <c r="A17" s="91" t="s">
        <v>132</v>
      </c>
      <c r="B17" s="91"/>
      <c r="C17" s="91"/>
      <c r="D17" s="91"/>
      <c r="E17" s="39">
        <f>SUM(E13:E16)</f>
        <v>586.34</v>
      </c>
    </row>
    <row r="18" spans="1:5">
      <c r="A18" s="86" t="s">
        <v>133</v>
      </c>
      <c r="B18" s="86"/>
      <c r="C18" s="86"/>
      <c r="D18" s="86"/>
      <c r="E18" s="70">
        <v>3</v>
      </c>
    </row>
    <row r="19" spans="1:5">
      <c r="A19" s="91" t="s">
        <v>134</v>
      </c>
      <c r="B19" s="91"/>
      <c r="C19" s="91"/>
      <c r="D19" s="91"/>
      <c r="E19" s="39">
        <f>E17*E18</f>
        <v>1759.02</v>
      </c>
    </row>
    <row r="20" spans="1:5">
      <c r="A20" s="92" t="s">
        <v>135</v>
      </c>
      <c r="B20" s="92"/>
      <c r="C20" s="92"/>
      <c r="D20" s="70" t="s">
        <v>127</v>
      </c>
      <c r="E20" s="70" t="s">
        <v>136</v>
      </c>
    </row>
    <row r="21" spans="1:5">
      <c r="A21" s="86" t="s">
        <v>137</v>
      </c>
      <c r="B21" s="86"/>
      <c r="C21" s="86"/>
      <c r="D21" s="70">
        <v>1</v>
      </c>
      <c r="E21" s="70">
        <v>1</v>
      </c>
    </row>
    <row r="22" spans="1:5">
      <c r="A22" s="70" t="s">
        <v>140</v>
      </c>
      <c r="B22" s="87" t="s">
        <v>139</v>
      </c>
      <c r="C22" s="87"/>
      <c r="D22" s="37">
        <v>0</v>
      </c>
      <c r="E22" s="37">
        <f>5.2*2</f>
        <v>10.4</v>
      </c>
    </row>
    <row r="23" spans="1:5">
      <c r="A23" s="70" t="s">
        <v>143</v>
      </c>
      <c r="B23" s="87" t="s">
        <v>141</v>
      </c>
      <c r="C23" s="87"/>
      <c r="D23" s="37">
        <f>17*0.8</f>
        <v>13.600000000000001</v>
      </c>
      <c r="E23" s="37">
        <f>17*0.8</f>
        <v>13.600000000000001</v>
      </c>
    </row>
    <row r="24" spans="1:5">
      <c r="A24" s="86" t="s">
        <v>142</v>
      </c>
      <c r="B24" s="86"/>
      <c r="C24" s="86"/>
      <c r="D24" s="37">
        <f>SUM(D22:D23)*E18*D21</f>
        <v>40.800000000000004</v>
      </c>
      <c r="E24" s="37">
        <f>SUM(E22:E23)*E18*E21</f>
        <v>72</v>
      </c>
    </row>
    <row r="25" spans="1:5">
      <c r="A25" s="70" t="s">
        <v>144</v>
      </c>
      <c r="B25" s="69" t="s">
        <v>207</v>
      </c>
      <c r="C25" s="38">
        <f>sup!C144</f>
        <v>0.21839080459770144</v>
      </c>
      <c r="D25" s="37">
        <f>TRUNC((D24)*$C$25,2)</f>
        <v>8.91</v>
      </c>
      <c r="E25" s="37">
        <f>TRUNC((E24)*$C$25,2)</f>
        <v>15.72</v>
      </c>
    </row>
    <row r="26" spans="1:5">
      <c r="A26" s="93" t="s">
        <v>145</v>
      </c>
      <c r="B26" s="93"/>
      <c r="C26" s="93"/>
      <c r="D26" s="37">
        <f>SUM(D24:D25)</f>
        <v>49.710000000000008</v>
      </c>
      <c r="E26" s="37">
        <f>SUM(E24:E25)</f>
        <v>87.72</v>
      </c>
    </row>
    <row r="27" spans="1:5">
      <c r="A27" s="91" t="s">
        <v>146</v>
      </c>
      <c r="B27" s="91"/>
      <c r="C27" s="91"/>
      <c r="D27" s="91"/>
      <c r="E27" s="39">
        <f>SUM(D26:E26)</f>
        <v>137.43</v>
      </c>
    </row>
    <row r="28" spans="1:5">
      <c r="A28" s="91" t="s">
        <v>147</v>
      </c>
      <c r="B28" s="91"/>
      <c r="C28" s="91"/>
      <c r="D28" s="91"/>
      <c r="E28" s="39">
        <f>E19+E27</f>
        <v>1896.45</v>
      </c>
    </row>
    <row r="30" spans="1:5" s="34" customFormat="1">
      <c r="A30" s="89" t="s">
        <v>113</v>
      </c>
      <c r="B30" s="89"/>
      <c r="C30" s="89"/>
      <c r="D30" s="89"/>
      <c r="E30" s="89"/>
    </row>
    <row r="31" spans="1:5" s="34" customFormat="1">
      <c r="A31" s="70" t="s">
        <v>2</v>
      </c>
      <c r="B31" s="87" t="s">
        <v>117</v>
      </c>
      <c r="C31" s="87"/>
      <c r="D31" s="87"/>
      <c r="E31" s="37">
        <f>aaop!D33</f>
        <v>1426.8</v>
      </c>
    </row>
    <row r="32" spans="1:5" s="34" customFormat="1">
      <c r="A32" s="70"/>
      <c r="B32" s="87" t="s">
        <v>206</v>
      </c>
      <c r="C32" s="87"/>
      <c r="D32" s="38">
        <f>aaop!C43</f>
        <v>0.19440000000000002</v>
      </c>
      <c r="E32" s="37">
        <f>E31*D32</f>
        <v>277.36992000000004</v>
      </c>
    </row>
    <row r="33" spans="1:5" s="34" customFormat="1">
      <c r="A33" s="70" t="s">
        <v>4</v>
      </c>
      <c r="B33" s="87" t="s">
        <v>118</v>
      </c>
      <c r="C33" s="87"/>
      <c r="D33" s="38">
        <f>aaop!C57</f>
        <v>0.36800000000000005</v>
      </c>
      <c r="E33" s="37">
        <f>(E31+E32)*D33</f>
        <v>627.13453056000014</v>
      </c>
    </row>
    <row r="34" spans="1:5" s="34" customFormat="1">
      <c r="A34" s="70" t="s">
        <v>6</v>
      </c>
      <c r="B34" s="87" t="s">
        <v>207</v>
      </c>
      <c r="C34" s="87"/>
      <c r="D34" s="38">
        <f>aaop!C144</f>
        <v>0.21839080459770144</v>
      </c>
      <c r="E34" s="37">
        <f>TRUNC((E31+E32+E33)*D34,2)</f>
        <v>509.13</v>
      </c>
    </row>
    <row r="35" spans="1:5" s="34" customFormat="1">
      <c r="A35" s="86" t="s">
        <v>119</v>
      </c>
      <c r="B35" s="86"/>
      <c r="C35" s="86"/>
      <c r="D35" s="86"/>
      <c r="E35" s="37">
        <f>SUM(E31:E34)</f>
        <v>2840.4344505600002</v>
      </c>
    </row>
    <row r="36" spans="1:5" s="34" customFormat="1">
      <c r="A36" s="70" t="s">
        <v>52</v>
      </c>
      <c r="B36" s="87" t="s">
        <v>120</v>
      </c>
      <c r="C36" s="87"/>
      <c r="D36" s="87"/>
      <c r="E36" s="37">
        <f>TRUNC(E35/220,2)</f>
        <v>12.91</v>
      </c>
    </row>
    <row r="37" spans="1:5" s="34" customFormat="1">
      <c r="A37" s="70" t="s">
        <v>34</v>
      </c>
      <c r="B37" s="87" t="s">
        <v>121</v>
      </c>
      <c r="C37" s="87"/>
      <c r="D37" s="38">
        <v>0.5</v>
      </c>
      <c r="E37" s="37">
        <f>TRUNC(E36*(1+D37),2)</f>
        <v>19.36</v>
      </c>
    </row>
    <row r="38" spans="1:5" s="34" customFormat="1">
      <c r="A38" s="70" t="s">
        <v>55</v>
      </c>
      <c r="B38" s="87" t="s">
        <v>121</v>
      </c>
      <c r="C38" s="87"/>
      <c r="D38" s="38">
        <v>1</v>
      </c>
      <c r="E38" s="37">
        <f>TRUNC(E36*(1+D38),2)</f>
        <v>25.82</v>
      </c>
    </row>
    <row r="39" spans="1:5" s="34" customFormat="1">
      <c r="A39" s="90"/>
      <c r="B39" s="90"/>
      <c r="C39" s="90"/>
      <c r="D39" s="70" t="s">
        <v>122</v>
      </c>
      <c r="E39" s="70" t="s">
        <v>123</v>
      </c>
    </row>
    <row r="40" spans="1:5" s="34" customFormat="1">
      <c r="A40" s="70" t="s">
        <v>124</v>
      </c>
      <c r="B40" s="87" t="s">
        <v>125</v>
      </c>
      <c r="C40" s="87"/>
      <c r="D40" s="70">
        <v>10</v>
      </c>
      <c r="E40" s="37">
        <f>D40*E37</f>
        <v>193.6</v>
      </c>
    </row>
    <row r="41" spans="1:5" s="34" customFormat="1">
      <c r="A41" s="70" t="s">
        <v>126</v>
      </c>
      <c r="B41" s="87" t="s">
        <v>127</v>
      </c>
      <c r="C41" s="87"/>
      <c r="D41" s="70">
        <v>4</v>
      </c>
      <c r="E41" s="37">
        <f>D41*E37</f>
        <v>77.44</v>
      </c>
    </row>
    <row r="42" spans="1:5" s="34" customFormat="1">
      <c r="A42" s="70" t="s">
        <v>128</v>
      </c>
      <c r="B42" s="87" t="s">
        <v>129</v>
      </c>
      <c r="C42" s="87"/>
      <c r="D42" s="70">
        <v>6</v>
      </c>
      <c r="E42" s="37">
        <f>D42*E38</f>
        <v>154.92000000000002</v>
      </c>
    </row>
    <row r="43" spans="1:5" s="34" customFormat="1">
      <c r="A43" s="70" t="s">
        <v>130</v>
      </c>
      <c r="B43" s="87" t="s">
        <v>131</v>
      </c>
      <c r="C43" s="87"/>
      <c r="D43" s="70">
        <v>0</v>
      </c>
      <c r="E43" s="37">
        <f>D43*E38</f>
        <v>0</v>
      </c>
    </row>
    <row r="44" spans="1:5" s="34" customFormat="1">
      <c r="A44" s="91" t="s">
        <v>132</v>
      </c>
      <c r="B44" s="91"/>
      <c r="C44" s="91"/>
      <c r="D44" s="91"/>
      <c r="E44" s="39">
        <f>SUM(E40:E43)</f>
        <v>425.96</v>
      </c>
    </row>
    <row r="45" spans="1:5" s="34" customFormat="1">
      <c r="A45" s="86" t="s">
        <v>133</v>
      </c>
      <c r="B45" s="86"/>
      <c r="C45" s="86"/>
      <c r="D45" s="86"/>
      <c r="E45" s="70">
        <v>177</v>
      </c>
    </row>
    <row r="46" spans="1:5" s="34" customFormat="1">
      <c r="A46" s="91" t="s">
        <v>134</v>
      </c>
      <c r="B46" s="91"/>
      <c r="C46" s="91"/>
      <c r="D46" s="91"/>
      <c r="E46" s="39">
        <f>E44*E45</f>
        <v>75394.92</v>
      </c>
    </row>
    <row r="47" spans="1:5" s="34" customFormat="1">
      <c r="A47" s="92" t="s">
        <v>135</v>
      </c>
      <c r="B47" s="92"/>
      <c r="C47" s="92"/>
      <c r="D47" s="70" t="s">
        <v>127</v>
      </c>
      <c r="E47" s="70" t="s">
        <v>136</v>
      </c>
    </row>
    <row r="48" spans="1:5" s="34" customFormat="1">
      <c r="A48" s="86" t="s">
        <v>137</v>
      </c>
      <c r="B48" s="86"/>
      <c r="C48" s="86"/>
      <c r="D48" s="70">
        <v>1</v>
      </c>
      <c r="E48" s="70">
        <v>1</v>
      </c>
    </row>
    <row r="49" spans="1:5" s="34" customFormat="1">
      <c r="A49" s="70" t="s">
        <v>138</v>
      </c>
      <c r="B49" s="87" t="s">
        <v>139</v>
      </c>
      <c r="C49" s="87"/>
      <c r="D49" s="37">
        <v>0</v>
      </c>
      <c r="E49" s="37">
        <f>5.2*2</f>
        <v>10.4</v>
      </c>
    </row>
    <row r="50" spans="1:5" s="34" customFormat="1">
      <c r="A50" s="70" t="s">
        <v>140</v>
      </c>
      <c r="B50" s="87" t="s">
        <v>141</v>
      </c>
      <c r="C50" s="87"/>
      <c r="D50" s="37">
        <f>17*0.8</f>
        <v>13.600000000000001</v>
      </c>
      <c r="E50" s="37">
        <f>17*0.8</f>
        <v>13.600000000000001</v>
      </c>
    </row>
    <row r="51" spans="1:5" s="34" customFormat="1">
      <c r="A51" s="86" t="s">
        <v>142</v>
      </c>
      <c r="B51" s="86"/>
      <c r="C51" s="86"/>
      <c r="D51" s="37">
        <f>SUM(D49:D50)*E45*D48</f>
        <v>2407.2000000000003</v>
      </c>
      <c r="E51" s="37">
        <f>SUM(E49:E50)*E45*E48</f>
        <v>4248</v>
      </c>
    </row>
    <row r="52" spans="1:5" s="34" customFormat="1">
      <c r="A52" s="70" t="s">
        <v>143</v>
      </c>
      <c r="B52" s="38" t="s">
        <v>207</v>
      </c>
      <c r="C52" s="38">
        <f>aaop!C144</f>
        <v>0.21839080459770144</v>
      </c>
      <c r="D52" s="37">
        <f>TRUNC((D51)*$C$52,2)</f>
        <v>525.71</v>
      </c>
      <c r="E52" s="37">
        <f>TRUNC((E51)*$C$52,2)</f>
        <v>927.72</v>
      </c>
    </row>
    <row r="53" spans="1:5" s="34" customFormat="1">
      <c r="A53" s="93" t="s">
        <v>145</v>
      </c>
      <c r="B53" s="93"/>
      <c r="C53" s="93"/>
      <c r="D53" s="37">
        <f>SUM(D51:D52)</f>
        <v>2932.9100000000003</v>
      </c>
      <c r="E53" s="37">
        <f>SUM(E51:E52)</f>
        <v>5175.72</v>
      </c>
    </row>
    <row r="54" spans="1:5" s="34" customFormat="1">
      <c r="A54" s="91" t="s">
        <v>146</v>
      </c>
      <c r="B54" s="91"/>
      <c r="C54" s="91"/>
      <c r="D54" s="91"/>
      <c r="E54" s="39">
        <f>SUM(D53:E53)</f>
        <v>8108.630000000001</v>
      </c>
    </row>
    <row r="55" spans="1:5" s="34" customFormat="1">
      <c r="A55" s="91" t="s">
        <v>147</v>
      </c>
      <c r="B55" s="91"/>
      <c r="C55" s="91"/>
      <c r="D55" s="91"/>
      <c r="E55" s="39">
        <f>E46+E54</f>
        <v>83503.55</v>
      </c>
    </row>
    <row r="57" spans="1:5" s="34" customFormat="1">
      <c r="A57" s="91" t="s">
        <v>198</v>
      </c>
      <c r="B57" s="91"/>
      <c r="C57" s="91"/>
      <c r="D57" s="91"/>
      <c r="E57" s="39">
        <f>E28+E55</f>
        <v>85400</v>
      </c>
    </row>
  </sheetData>
  <mergeCells count="52">
    <mergeCell ref="A57:D57"/>
    <mergeCell ref="A51:C51"/>
    <mergeCell ref="A53:C53"/>
    <mergeCell ref="A54:D54"/>
    <mergeCell ref="A55:D55"/>
    <mergeCell ref="B50:C50"/>
    <mergeCell ref="A39:C39"/>
    <mergeCell ref="B40:C40"/>
    <mergeCell ref="B41:C41"/>
    <mergeCell ref="B42:C42"/>
    <mergeCell ref="B43:C43"/>
    <mergeCell ref="A44:D44"/>
    <mergeCell ref="A45:D45"/>
    <mergeCell ref="A46:D46"/>
    <mergeCell ref="A47:C47"/>
    <mergeCell ref="A48:C48"/>
    <mergeCell ref="B49:C49"/>
    <mergeCell ref="B38:C38"/>
    <mergeCell ref="A30:E30"/>
    <mergeCell ref="B31:D31"/>
    <mergeCell ref="B32:C32"/>
    <mergeCell ref="A27:D27"/>
    <mergeCell ref="A28:D28"/>
    <mergeCell ref="B33:C33"/>
    <mergeCell ref="B34:C34"/>
    <mergeCell ref="A35:D35"/>
    <mergeCell ref="B36:D36"/>
    <mergeCell ref="B37:C37"/>
    <mergeCell ref="A26:C26"/>
    <mergeCell ref="B14:C14"/>
    <mergeCell ref="B15:C15"/>
    <mergeCell ref="B16:C16"/>
    <mergeCell ref="A17:D17"/>
    <mergeCell ref="A18:D18"/>
    <mergeCell ref="A19:D19"/>
    <mergeCell ref="A20:C20"/>
    <mergeCell ref="A21:C21"/>
    <mergeCell ref="B22:C22"/>
    <mergeCell ref="B23:C23"/>
    <mergeCell ref="A24:C24"/>
    <mergeCell ref="B13:C13"/>
    <mergeCell ref="A1:E1"/>
    <mergeCell ref="A3:E3"/>
    <mergeCell ref="B4:D4"/>
    <mergeCell ref="B5:C5"/>
    <mergeCell ref="B6:C6"/>
    <mergeCell ref="B7:C7"/>
    <mergeCell ref="A8:D8"/>
    <mergeCell ref="B9:D9"/>
    <mergeCell ref="B10:C10"/>
    <mergeCell ref="B11:C11"/>
    <mergeCell ref="A12:C12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1" manualBreakCount="1">
    <brk id="2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7"/>
  <sheetViews>
    <sheetView view="pageBreakPreview" topLeftCell="A35" zoomScaleNormal="100" workbookViewId="0">
      <selection activeCell="E57" sqref="E57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88" t="s">
        <v>155</v>
      </c>
      <c r="B1" s="88"/>
      <c r="C1" s="88"/>
      <c r="D1" s="88"/>
      <c r="E1" s="88"/>
    </row>
    <row r="3" spans="1:5">
      <c r="A3" s="89" t="s">
        <v>14</v>
      </c>
      <c r="B3" s="89"/>
      <c r="C3" s="89"/>
      <c r="D3" s="89"/>
      <c r="E3" s="89"/>
    </row>
    <row r="4" spans="1:5">
      <c r="A4" s="70" t="s">
        <v>2</v>
      </c>
      <c r="B4" s="87" t="s">
        <v>117</v>
      </c>
      <c r="C4" s="87"/>
      <c r="D4" s="87"/>
      <c r="E4" s="37">
        <f>sup!D33</f>
        <v>1963.81</v>
      </c>
    </row>
    <row r="5" spans="1:5">
      <c r="A5" s="70" t="s">
        <v>4</v>
      </c>
      <c r="B5" s="87" t="s">
        <v>206</v>
      </c>
      <c r="C5" s="87"/>
      <c r="D5" s="38">
        <f>sup!C43</f>
        <v>0.19440000000000002</v>
      </c>
      <c r="E5" s="37">
        <f>E4*D5</f>
        <v>381.76466400000004</v>
      </c>
    </row>
    <row r="6" spans="1:5">
      <c r="A6" s="70" t="s">
        <v>6</v>
      </c>
      <c r="B6" s="87" t="s">
        <v>118</v>
      </c>
      <c r="C6" s="87"/>
      <c r="D6" s="38">
        <f>sup!C57</f>
        <v>0.36800000000000005</v>
      </c>
      <c r="E6" s="37">
        <f>(E4+E5)*D6</f>
        <v>863.17147635200001</v>
      </c>
    </row>
    <row r="7" spans="1:5">
      <c r="A7" s="70" t="s">
        <v>8</v>
      </c>
      <c r="B7" s="87" t="s">
        <v>207</v>
      </c>
      <c r="C7" s="87"/>
      <c r="D7" s="38">
        <f>sup!C144</f>
        <v>0.21839080459770144</v>
      </c>
      <c r="E7" s="37">
        <f>TRUNC((E4+E5+E6)*D7,2)</f>
        <v>700.76</v>
      </c>
    </row>
    <row r="8" spans="1:5">
      <c r="A8" s="86" t="s">
        <v>119</v>
      </c>
      <c r="B8" s="86"/>
      <c r="C8" s="86"/>
      <c r="D8" s="86"/>
      <c r="E8" s="37">
        <f>SUM(E4:E7)</f>
        <v>3909.5061403519994</v>
      </c>
    </row>
    <row r="9" spans="1:5">
      <c r="A9" s="70" t="s">
        <v>34</v>
      </c>
      <c r="B9" s="87" t="s">
        <v>120</v>
      </c>
      <c r="C9" s="87"/>
      <c r="D9" s="87"/>
      <c r="E9" s="37">
        <f>TRUNC(E8/220,2)</f>
        <v>17.77</v>
      </c>
    </row>
    <row r="10" spans="1:5">
      <c r="A10" s="70" t="s">
        <v>55</v>
      </c>
      <c r="B10" s="87" t="s">
        <v>121</v>
      </c>
      <c r="C10" s="87"/>
      <c r="D10" s="38">
        <v>0.5</v>
      </c>
      <c r="E10" s="37">
        <f>TRUNC(E9*(1+D10),2)</f>
        <v>26.65</v>
      </c>
    </row>
    <row r="11" spans="1:5">
      <c r="A11" s="70" t="s">
        <v>124</v>
      </c>
      <c r="B11" s="87" t="s">
        <v>121</v>
      </c>
      <c r="C11" s="87"/>
      <c r="D11" s="38">
        <v>1</v>
      </c>
      <c r="E11" s="37">
        <f>TRUNC(E9*(1+D11),2)</f>
        <v>35.54</v>
      </c>
    </row>
    <row r="12" spans="1:5">
      <c r="A12" s="90"/>
      <c r="B12" s="90"/>
      <c r="C12" s="90"/>
      <c r="D12" s="70" t="s">
        <v>122</v>
      </c>
      <c r="E12" s="70" t="s">
        <v>123</v>
      </c>
    </row>
    <row r="13" spans="1:5">
      <c r="A13" s="70" t="s">
        <v>126</v>
      </c>
      <c r="B13" s="87" t="s">
        <v>125</v>
      </c>
      <c r="C13" s="87"/>
      <c r="D13" s="70">
        <v>0</v>
      </c>
      <c r="E13" s="37">
        <f>D13*E10</f>
        <v>0</v>
      </c>
    </row>
    <row r="14" spans="1:5">
      <c r="A14" s="70" t="s">
        <v>128</v>
      </c>
      <c r="B14" s="87" t="s">
        <v>127</v>
      </c>
      <c r="C14" s="87"/>
      <c r="D14" s="70">
        <v>6</v>
      </c>
      <c r="E14" s="37">
        <f>D14*E10</f>
        <v>159.89999999999998</v>
      </c>
    </row>
    <row r="15" spans="1:5">
      <c r="A15" s="70" t="s">
        <v>130</v>
      </c>
      <c r="B15" s="87" t="s">
        <v>129</v>
      </c>
      <c r="C15" s="87"/>
      <c r="D15" s="70">
        <v>15</v>
      </c>
      <c r="E15" s="37">
        <f>D15*E11</f>
        <v>533.1</v>
      </c>
    </row>
    <row r="16" spans="1:5">
      <c r="A16" s="70" t="s">
        <v>138</v>
      </c>
      <c r="B16" s="87" t="s">
        <v>131</v>
      </c>
      <c r="C16" s="87"/>
      <c r="D16" s="70">
        <v>0</v>
      </c>
      <c r="E16" s="37">
        <f>D16*E11</f>
        <v>0</v>
      </c>
    </row>
    <row r="17" spans="1:5">
      <c r="A17" s="91" t="s">
        <v>132</v>
      </c>
      <c r="B17" s="91"/>
      <c r="C17" s="91"/>
      <c r="D17" s="91"/>
      <c r="E17" s="39">
        <f>SUM(E13:E16)</f>
        <v>693</v>
      </c>
    </row>
    <row r="18" spans="1:5">
      <c r="A18" s="86" t="s">
        <v>133</v>
      </c>
      <c r="B18" s="86"/>
      <c r="C18" s="86"/>
      <c r="D18" s="86"/>
      <c r="E18" s="70">
        <v>3</v>
      </c>
    </row>
    <row r="19" spans="1:5">
      <c r="A19" s="91" t="s">
        <v>134</v>
      </c>
      <c r="B19" s="91"/>
      <c r="C19" s="91"/>
      <c r="D19" s="91"/>
      <c r="E19" s="39">
        <f>E17*E18</f>
        <v>2079</v>
      </c>
    </row>
    <row r="20" spans="1:5">
      <c r="A20" s="92" t="s">
        <v>135</v>
      </c>
      <c r="B20" s="92"/>
      <c r="C20" s="92"/>
      <c r="D20" s="70" t="s">
        <v>127</v>
      </c>
      <c r="E20" s="70" t="s">
        <v>136</v>
      </c>
    </row>
    <row r="21" spans="1:5">
      <c r="A21" s="86" t="s">
        <v>137</v>
      </c>
      <c r="B21" s="86"/>
      <c r="C21" s="86"/>
      <c r="D21" s="70">
        <v>1</v>
      </c>
      <c r="E21" s="70">
        <v>1</v>
      </c>
    </row>
    <row r="22" spans="1:5">
      <c r="A22" s="70" t="s">
        <v>140</v>
      </c>
      <c r="B22" s="87" t="s">
        <v>139</v>
      </c>
      <c r="C22" s="87"/>
      <c r="D22" s="37">
        <v>0</v>
      </c>
      <c r="E22" s="37">
        <f>5.2*2</f>
        <v>10.4</v>
      </c>
    </row>
    <row r="23" spans="1:5">
      <c r="A23" s="70" t="s">
        <v>143</v>
      </c>
      <c r="B23" s="87" t="s">
        <v>141</v>
      </c>
      <c r="C23" s="87"/>
      <c r="D23" s="37">
        <f>17*0.8</f>
        <v>13.600000000000001</v>
      </c>
      <c r="E23" s="37">
        <f>17*0.8</f>
        <v>13.600000000000001</v>
      </c>
    </row>
    <row r="24" spans="1:5">
      <c r="A24" s="86" t="s">
        <v>142</v>
      </c>
      <c r="B24" s="86"/>
      <c r="C24" s="86"/>
      <c r="D24" s="37">
        <f>SUM(D22:D23)*$E$18*D21</f>
        <v>40.800000000000004</v>
      </c>
      <c r="E24" s="37">
        <f>SUM(E22:E23)*$E$18*E21</f>
        <v>72</v>
      </c>
    </row>
    <row r="25" spans="1:5">
      <c r="A25" s="70" t="s">
        <v>144</v>
      </c>
      <c r="B25" s="69" t="s">
        <v>207</v>
      </c>
      <c r="C25" s="38">
        <f>sup!C144</f>
        <v>0.21839080459770144</v>
      </c>
      <c r="D25" s="37">
        <f>TRUNC((D24)*$C$25,2)</f>
        <v>8.91</v>
      </c>
      <c r="E25" s="37">
        <f>TRUNC((E24)*$C$25,2)</f>
        <v>15.72</v>
      </c>
    </row>
    <row r="26" spans="1:5">
      <c r="A26" s="93" t="s">
        <v>145</v>
      </c>
      <c r="B26" s="93"/>
      <c r="C26" s="93"/>
      <c r="D26" s="37">
        <f>SUM(D24:D25)</f>
        <v>49.710000000000008</v>
      </c>
      <c r="E26" s="37">
        <f>SUM(E24:E25)</f>
        <v>87.72</v>
      </c>
    </row>
    <row r="27" spans="1:5">
      <c r="A27" s="91" t="s">
        <v>146</v>
      </c>
      <c r="B27" s="91"/>
      <c r="C27" s="91"/>
      <c r="D27" s="91"/>
      <c r="E27" s="39">
        <f>SUM(D26:E26)</f>
        <v>137.43</v>
      </c>
    </row>
    <row r="28" spans="1:5">
      <c r="A28" s="91" t="s">
        <v>147</v>
      </c>
      <c r="B28" s="91"/>
      <c r="C28" s="91"/>
      <c r="D28" s="91"/>
      <c r="E28" s="39">
        <f>E19+E27</f>
        <v>2216.4299999999998</v>
      </c>
    </row>
    <row r="30" spans="1:5">
      <c r="A30" s="89" t="s">
        <v>113</v>
      </c>
      <c r="B30" s="89"/>
      <c r="C30" s="89"/>
      <c r="D30" s="89"/>
      <c r="E30" s="89"/>
    </row>
    <row r="31" spans="1:5">
      <c r="A31" s="70" t="s">
        <v>2</v>
      </c>
      <c r="B31" s="87" t="s">
        <v>117</v>
      </c>
      <c r="C31" s="87"/>
      <c r="D31" s="87"/>
      <c r="E31" s="37">
        <f>aaop!D33</f>
        <v>1426.8</v>
      </c>
    </row>
    <row r="32" spans="1:5">
      <c r="A32" s="70" t="s">
        <v>4</v>
      </c>
      <c r="B32" s="87" t="s">
        <v>206</v>
      </c>
      <c r="C32" s="87"/>
      <c r="D32" s="38">
        <f>aaop!C43</f>
        <v>0.19440000000000002</v>
      </c>
      <c r="E32" s="37">
        <f>E31*D32</f>
        <v>277.36992000000004</v>
      </c>
    </row>
    <row r="33" spans="1:5">
      <c r="A33" s="70" t="s">
        <v>6</v>
      </c>
      <c r="B33" s="87" t="s">
        <v>118</v>
      </c>
      <c r="C33" s="87"/>
      <c r="D33" s="38">
        <f>aaop!C57</f>
        <v>0.36800000000000005</v>
      </c>
      <c r="E33" s="37">
        <f>(E31+E32)*D33</f>
        <v>627.13453056000014</v>
      </c>
    </row>
    <row r="34" spans="1:5">
      <c r="A34" s="70" t="s">
        <v>8</v>
      </c>
      <c r="B34" s="87" t="s">
        <v>207</v>
      </c>
      <c r="C34" s="87"/>
      <c r="D34" s="38">
        <f>aaop!C144</f>
        <v>0.21839080459770144</v>
      </c>
      <c r="E34" s="37">
        <f>TRUNC((E31+E32+E33)*D34,2)</f>
        <v>509.13</v>
      </c>
    </row>
    <row r="35" spans="1:5">
      <c r="A35" s="86" t="s">
        <v>119</v>
      </c>
      <c r="B35" s="86"/>
      <c r="C35" s="86"/>
      <c r="D35" s="86"/>
      <c r="E35" s="37">
        <f>SUM(E31:E34)</f>
        <v>2840.4344505600002</v>
      </c>
    </row>
    <row r="36" spans="1:5">
      <c r="A36" s="70" t="s">
        <v>34</v>
      </c>
      <c r="B36" s="87" t="s">
        <v>120</v>
      </c>
      <c r="C36" s="87"/>
      <c r="D36" s="87"/>
      <c r="E36" s="37">
        <f>TRUNC(E35/220,2)</f>
        <v>12.91</v>
      </c>
    </row>
    <row r="37" spans="1:5">
      <c r="A37" s="70" t="s">
        <v>55</v>
      </c>
      <c r="B37" s="87" t="s">
        <v>121</v>
      </c>
      <c r="C37" s="87"/>
      <c r="D37" s="38">
        <v>0.5</v>
      </c>
      <c r="E37" s="37">
        <f>TRUNC(E36*(1+D37),2)</f>
        <v>19.36</v>
      </c>
    </row>
    <row r="38" spans="1:5">
      <c r="A38" s="70" t="s">
        <v>124</v>
      </c>
      <c r="B38" s="87" t="s">
        <v>121</v>
      </c>
      <c r="C38" s="87"/>
      <c r="D38" s="38">
        <v>1</v>
      </c>
      <c r="E38" s="37">
        <f>TRUNC(E36*(1+D38),2)</f>
        <v>25.82</v>
      </c>
    </row>
    <row r="39" spans="1:5">
      <c r="A39" s="90"/>
      <c r="B39" s="90"/>
      <c r="C39" s="90"/>
      <c r="D39" s="70" t="s">
        <v>122</v>
      </c>
      <c r="E39" s="70" t="s">
        <v>123</v>
      </c>
    </row>
    <row r="40" spans="1:5">
      <c r="A40" s="70" t="s">
        <v>126</v>
      </c>
      <c r="B40" s="87" t="s">
        <v>125</v>
      </c>
      <c r="C40" s="87"/>
      <c r="D40" s="70">
        <v>0</v>
      </c>
      <c r="E40" s="37">
        <f>D40*E37</f>
        <v>0</v>
      </c>
    </row>
    <row r="41" spans="1:5">
      <c r="A41" s="70" t="s">
        <v>128</v>
      </c>
      <c r="B41" s="87" t="s">
        <v>127</v>
      </c>
      <c r="C41" s="87"/>
      <c r="D41" s="70">
        <v>6</v>
      </c>
      <c r="E41" s="37">
        <f>D41*E37</f>
        <v>116.16</v>
      </c>
    </row>
    <row r="42" spans="1:5">
      <c r="A42" s="70" t="s">
        <v>130</v>
      </c>
      <c r="B42" s="87" t="s">
        <v>129</v>
      </c>
      <c r="C42" s="87"/>
      <c r="D42" s="70">
        <v>15</v>
      </c>
      <c r="E42" s="37">
        <f>D42*E38</f>
        <v>387.3</v>
      </c>
    </row>
    <row r="43" spans="1:5">
      <c r="A43" s="70" t="s">
        <v>138</v>
      </c>
      <c r="B43" s="87" t="s">
        <v>131</v>
      </c>
      <c r="C43" s="87"/>
      <c r="D43" s="70">
        <v>0</v>
      </c>
      <c r="E43" s="37">
        <f>D43*E38</f>
        <v>0</v>
      </c>
    </row>
    <row r="44" spans="1:5">
      <c r="A44" s="91" t="s">
        <v>132</v>
      </c>
      <c r="B44" s="91"/>
      <c r="C44" s="91"/>
      <c r="D44" s="91"/>
      <c r="E44" s="39">
        <f>SUM(E40:E43)</f>
        <v>503.46000000000004</v>
      </c>
    </row>
    <row r="45" spans="1:5">
      <c r="A45" s="86" t="s">
        <v>133</v>
      </c>
      <c r="B45" s="86"/>
      <c r="C45" s="86"/>
      <c r="D45" s="86"/>
      <c r="E45" s="70">
        <v>177</v>
      </c>
    </row>
    <row r="46" spans="1:5">
      <c r="A46" s="91" t="s">
        <v>134</v>
      </c>
      <c r="B46" s="91"/>
      <c r="C46" s="91"/>
      <c r="D46" s="91"/>
      <c r="E46" s="39">
        <f>E44*E45</f>
        <v>89112.420000000013</v>
      </c>
    </row>
    <row r="47" spans="1:5">
      <c r="A47" s="92" t="s">
        <v>135</v>
      </c>
      <c r="B47" s="92"/>
      <c r="C47" s="92"/>
      <c r="D47" s="70" t="s">
        <v>127</v>
      </c>
      <c r="E47" s="70" t="s">
        <v>136</v>
      </c>
    </row>
    <row r="48" spans="1:5">
      <c r="A48" s="86" t="s">
        <v>137</v>
      </c>
      <c r="B48" s="86"/>
      <c r="C48" s="86"/>
      <c r="D48" s="70">
        <v>1</v>
      </c>
      <c r="E48" s="70">
        <v>1</v>
      </c>
    </row>
    <row r="49" spans="1:5">
      <c r="A49" s="70" t="s">
        <v>140</v>
      </c>
      <c r="B49" s="87" t="s">
        <v>139</v>
      </c>
      <c r="C49" s="87"/>
      <c r="D49" s="37">
        <v>0</v>
      </c>
      <c r="E49" s="37">
        <f>5.2*2</f>
        <v>10.4</v>
      </c>
    </row>
    <row r="50" spans="1:5">
      <c r="A50" s="70" t="s">
        <v>143</v>
      </c>
      <c r="B50" s="87" t="s">
        <v>141</v>
      </c>
      <c r="C50" s="87"/>
      <c r="D50" s="37">
        <f>17*0.8</f>
        <v>13.600000000000001</v>
      </c>
      <c r="E50" s="37">
        <f>17*0.8</f>
        <v>13.600000000000001</v>
      </c>
    </row>
    <row r="51" spans="1:5">
      <c r="A51" s="86" t="s">
        <v>142</v>
      </c>
      <c r="B51" s="86"/>
      <c r="C51" s="86"/>
      <c r="D51" s="37">
        <f>SUM(D49:D50)*E45*D48</f>
        <v>2407.2000000000003</v>
      </c>
      <c r="E51" s="37">
        <f>SUM(E49:E50)*E45*E48</f>
        <v>4248</v>
      </c>
    </row>
    <row r="52" spans="1:5">
      <c r="A52" s="70" t="s">
        <v>144</v>
      </c>
      <c r="B52" s="69" t="s">
        <v>207</v>
      </c>
      <c r="C52" s="38">
        <f>aaop!C144</f>
        <v>0.21839080459770144</v>
      </c>
      <c r="D52" s="37">
        <f>TRUNC((D51)*$C$52,2)</f>
        <v>525.71</v>
      </c>
      <c r="E52" s="37">
        <f>TRUNC((E51)*$C$52,2)</f>
        <v>927.72</v>
      </c>
    </row>
    <row r="53" spans="1:5">
      <c r="A53" s="93" t="s">
        <v>145</v>
      </c>
      <c r="B53" s="93"/>
      <c r="C53" s="93"/>
      <c r="D53" s="37">
        <f>SUM(D51:D52)</f>
        <v>2932.9100000000003</v>
      </c>
      <c r="E53" s="37">
        <f>SUM(E51:E52)</f>
        <v>5175.72</v>
      </c>
    </row>
    <row r="54" spans="1:5">
      <c r="A54" s="91" t="s">
        <v>146</v>
      </c>
      <c r="B54" s="91"/>
      <c r="C54" s="91"/>
      <c r="D54" s="91"/>
      <c r="E54" s="39">
        <f>SUM(D53:E53)</f>
        <v>8108.630000000001</v>
      </c>
    </row>
    <row r="55" spans="1:5">
      <c r="A55" s="91" t="s">
        <v>147</v>
      </c>
      <c r="B55" s="91"/>
      <c r="C55" s="91"/>
      <c r="D55" s="91"/>
      <c r="E55" s="39">
        <f>E46+E54</f>
        <v>97221.050000000017</v>
      </c>
    </row>
    <row r="57" spans="1:5">
      <c r="A57" s="91" t="s">
        <v>156</v>
      </c>
      <c r="B57" s="91"/>
      <c r="C57" s="91"/>
      <c r="D57" s="91"/>
      <c r="E57" s="39">
        <f>E28+E55</f>
        <v>99437.48000000001</v>
      </c>
    </row>
  </sheetData>
  <mergeCells count="52">
    <mergeCell ref="A57:D57"/>
    <mergeCell ref="A53:C53"/>
    <mergeCell ref="A54:D54"/>
    <mergeCell ref="A55:D55"/>
    <mergeCell ref="A46:D46"/>
    <mergeCell ref="A47:C47"/>
    <mergeCell ref="A48:C48"/>
    <mergeCell ref="B49:C49"/>
    <mergeCell ref="B50:C50"/>
    <mergeCell ref="A51:C51"/>
    <mergeCell ref="A45:D45"/>
    <mergeCell ref="B34:C34"/>
    <mergeCell ref="A35:D35"/>
    <mergeCell ref="B36:D36"/>
    <mergeCell ref="B37:C37"/>
    <mergeCell ref="B38:C38"/>
    <mergeCell ref="A39:C39"/>
    <mergeCell ref="B40:C40"/>
    <mergeCell ref="B41:C41"/>
    <mergeCell ref="B42:C42"/>
    <mergeCell ref="B43:C43"/>
    <mergeCell ref="A44:D44"/>
    <mergeCell ref="B33:C33"/>
    <mergeCell ref="A20:C20"/>
    <mergeCell ref="A21:C21"/>
    <mergeCell ref="B22:C22"/>
    <mergeCell ref="B23:C23"/>
    <mergeCell ref="A24:C24"/>
    <mergeCell ref="A26:C26"/>
    <mergeCell ref="A27:D27"/>
    <mergeCell ref="A28:D28"/>
    <mergeCell ref="A30:E30"/>
    <mergeCell ref="B31:D31"/>
    <mergeCell ref="B32:C32"/>
    <mergeCell ref="A19:D19"/>
    <mergeCell ref="A8:D8"/>
    <mergeCell ref="B9:D9"/>
    <mergeCell ref="B10:C10"/>
    <mergeCell ref="B11:C11"/>
    <mergeCell ref="A12:C12"/>
    <mergeCell ref="B13:C13"/>
    <mergeCell ref="B14:C14"/>
    <mergeCell ref="B15:C15"/>
    <mergeCell ref="B16:C16"/>
    <mergeCell ref="A17:D17"/>
    <mergeCell ref="A18:D18"/>
    <mergeCell ref="B7:C7"/>
    <mergeCell ref="A1:E1"/>
    <mergeCell ref="A3:E3"/>
    <mergeCell ref="B4:D4"/>
    <mergeCell ref="B5:C5"/>
    <mergeCell ref="B6:C6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1" manualBreakCount="1">
    <brk id="2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"/>
  <sheetViews>
    <sheetView view="pageBreakPreview" zoomScaleNormal="100" workbookViewId="0">
      <selection activeCell="E14" sqref="E14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88" t="s">
        <v>157</v>
      </c>
      <c r="B1" s="88"/>
      <c r="C1" s="88"/>
      <c r="D1" s="88"/>
      <c r="E1" s="88"/>
    </row>
    <row r="3" spans="1:5">
      <c r="A3" s="89" t="s">
        <v>158</v>
      </c>
      <c r="B3" s="89"/>
      <c r="C3" s="89"/>
      <c r="D3" s="89"/>
      <c r="E3" s="89"/>
    </row>
    <row r="4" spans="1:5">
      <c r="A4" s="35" t="s">
        <v>2</v>
      </c>
      <c r="B4" s="87" t="s">
        <v>159</v>
      </c>
      <c r="C4" s="87"/>
      <c r="D4" s="87"/>
      <c r="E4" s="37">
        <f>HE1treina!E57</f>
        <v>482504.62</v>
      </c>
    </row>
    <row r="5" spans="1:5">
      <c r="A5" s="35" t="s">
        <v>4</v>
      </c>
      <c r="B5" s="87" t="s">
        <v>160</v>
      </c>
      <c r="C5" s="87"/>
      <c r="D5" s="87"/>
      <c r="E5" s="37">
        <f>HE1insem!E111</f>
        <v>148198.06</v>
      </c>
    </row>
    <row r="6" spans="1:5">
      <c r="A6" s="35" t="s">
        <v>6</v>
      </c>
      <c r="B6" s="87" t="s">
        <v>161</v>
      </c>
      <c r="C6" s="87"/>
      <c r="D6" s="87"/>
      <c r="E6" s="37">
        <f>HE1pleito!E84</f>
        <v>817470.75</v>
      </c>
    </row>
    <row r="7" spans="1:5">
      <c r="A7" s="91" t="s">
        <v>162</v>
      </c>
      <c r="B7" s="91"/>
      <c r="C7" s="91"/>
      <c r="D7" s="91"/>
      <c r="E7" s="39">
        <f>SUM(E4:E6)</f>
        <v>1448173.43</v>
      </c>
    </row>
    <row r="9" spans="1:5">
      <c r="A9" s="89" t="s">
        <v>163</v>
      </c>
      <c r="B9" s="89"/>
      <c r="C9" s="89"/>
      <c r="D9" s="89"/>
      <c r="E9" s="89"/>
    </row>
    <row r="10" spans="1:5">
      <c r="A10" s="35" t="s">
        <v>8</v>
      </c>
      <c r="B10" s="87" t="s">
        <v>160</v>
      </c>
      <c r="C10" s="87"/>
      <c r="D10" s="87"/>
      <c r="E10" s="37">
        <f>HE2insem!E57</f>
        <v>85400</v>
      </c>
    </row>
    <row r="11" spans="1:5">
      <c r="A11" s="35" t="s">
        <v>32</v>
      </c>
      <c r="B11" s="87" t="s">
        <v>161</v>
      </c>
      <c r="C11" s="87"/>
      <c r="D11" s="87"/>
      <c r="E11" s="37">
        <f>HE2pleito!E57</f>
        <v>99437.48000000001</v>
      </c>
    </row>
    <row r="12" spans="1:5">
      <c r="A12" s="91" t="s">
        <v>164</v>
      </c>
      <c r="B12" s="91"/>
      <c r="C12" s="91"/>
      <c r="D12" s="91"/>
      <c r="E12" s="39">
        <f>SUM(E10:E11)</f>
        <v>184837.48</v>
      </c>
    </row>
    <row r="14" spans="1:5">
      <c r="A14" s="91" t="s">
        <v>165</v>
      </c>
      <c r="B14" s="91"/>
      <c r="C14" s="91"/>
      <c r="D14" s="91"/>
      <c r="E14" s="39">
        <f>E7+E12</f>
        <v>1633010.91</v>
      </c>
    </row>
  </sheetData>
  <mergeCells count="11">
    <mergeCell ref="A14:D14"/>
    <mergeCell ref="A7:D7"/>
    <mergeCell ref="A9:E9"/>
    <mergeCell ref="B10:D10"/>
    <mergeCell ref="B11:D11"/>
    <mergeCell ref="A12:D12"/>
    <mergeCell ref="A1:E1"/>
    <mergeCell ref="A3:E3"/>
    <mergeCell ref="B4:D4"/>
    <mergeCell ref="B5:D5"/>
    <mergeCell ref="B6:D6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10</vt:i4>
      </vt:variant>
    </vt:vector>
  </HeadingPairs>
  <TitlesOfParts>
    <vt:vector size="23" baseType="lpstr">
      <vt:lpstr>sup</vt:lpstr>
      <vt:lpstr>aaop</vt:lpstr>
      <vt:lpstr>aaopsat</vt:lpstr>
      <vt:lpstr>HE1treina</vt:lpstr>
      <vt:lpstr>HE1insem</vt:lpstr>
      <vt:lpstr>HE1pleito</vt:lpstr>
      <vt:lpstr>HE2insem</vt:lpstr>
      <vt:lpstr>HE2pleito</vt:lpstr>
      <vt:lpstr>resumoHE</vt:lpstr>
      <vt:lpstr>insumos</vt:lpstr>
      <vt:lpstr>nivtec</vt:lpstr>
      <vt:lpstr>obs4ze</vt:lpstr>
      <vt:lpstr>TOTAL</vt:lpstr>
      <vt:lpstr>insumos!Area_de_impressao</vt:lpstr>
      <vt:lpstr>nivtec!Area_de_impressao</vt:lpstr>
      <vt:lpstr>obs4ze!Area_de_impressao</vt:lpstr>
      <vt:lpstr>resumoHE!Area_de_impressao</vt:lpstr>
      <vt:lpstr>HE1insem!Titulos_de_impressao</vt:lpstr>
      <vt:lpstr>HE1pleito!Titulos_de_impressao</vt:lpstr>
      <vt:lpstr>HE1treina!Titulos_de_impressao</vt:lpstr>
      <vt:lpstr>HE2insem!Titulos_de_impressao</vt:lpstr>
      <vt:lpstr>HE2pleito!Titulos_de_impressao</vt:lpstr>
      <vt:lpstr>resumoHE!Titulos_de_impressao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Arthur Ribeiro Rocha</cp:lastModifiedBy>
  <cp:revision>19</cp:revision>
  <cp:lastPrinted>2024-03-06T15:41:30Z</cp:lastPrinted>
  <dcterms:created xsi:type="dcterms:W3CDTF">2019-01-29T18:54:26Z</dcterms:created>
  <dcterms:modified xsi:type="dcterms:W3CDTF">2024-05-08T18:45:36Z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