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manutencoes.sharepoint.com/sites/SETOR-SUPRIMENTOS/Documentos Compartilhados/SUPRIMENTOS/VENDAS/LICITAÇÕES/LICITAÇÕES 2023/LICITAÇÕES FEDERAIS/11-NOVEMBRO 2023/PE 033.2023 - TRE PREDIAL 20.11.2023/Proposta de Preço/PropostadePrecoFinal/"/>
    </mc:Choice>
  </mc:AlternateContent>
  <xr:revisionPtr revIDLastSave="89" documentId="8_{2A6E54AD-1C41-42D7-B42B-C43C7BCF9CE7}" xr6:coauthVersionLast="47" xr6:coauthVersionMax="47" xr10:uidLastSave="{2DECE611-867D-4955-B582-407EC9C65AE4}"/>
  <bookViews>
    <workbookView xWindow="7680" yWindow="0" windowWidth="21135" windowHeight="15495" tabRatio="952" firstSheet="7" activeTab="20" xr2:uid="{00000000-000D-0000-FFFF-FFFF00000000}"/>
  </bookViews>
  <sheets>
    <sheet name="engeletr" sheetId="1" r:id="rId1"/>
    <sheet name="encrefig" sheetId="2" r:id="rId2"/>
    <sheet name="enceletr" sheetId="3" r:id="rId3"/>
    <sheet name="enccivil" sheetId="4" r:id="rId4"/>
    <sheet name="tectele" sheetId="5" r:id="rId5"/>
    <sheet name="teceletro" sheetId="6" r:id="rId6"/>
    <sheet name="bomcivil" sheetId="7" r:id="rId7"/>
    <sheet name="tecrefrig" sheetId="8" r:id="rId8"/>
    <sheet name="eletric" sheetId="9" r:id="rId9"/>
    <sheet name="eletricPD" sheetId="10" r:id="rId10"/>
    <sheet name="eletricPN" sheetId="11" r:id="rId11"/>
    <sheet name="ajmontD" sheetId="12" r:id="rId12"/>
    <sheet name="auxcivil" sheetId="13" r:id="rId13"/>
    <sheet name="auxtelha" sheetId="15" r:id="rId14"/>
    <sheet name="tecseg" sheetId="16" r:id="rId15"/>
    <sheet name="ajmontN" sheetId="24" r:id="rId16"/>
    <sheet name="pintorN" sheetId="14" r:id="rId17"/>
    <sheet name="pintorD" sheetId="27" r:id="rId18"/>
    <sheet name="hextraAE" sheetId="25" r:id="rId19"/>
    <sheet name="hextraAnE" sheetId="26" r:id="rId20"/>
    <sheet name="total" sheetId="19" r:id="rId21"/>
  </sheets>
  <definedNames>
    <definedName name="_xlnm.Print_Titles" localSheetId="18">hextraAE!$A:$A</definedName>
    <definedName name="_xlnm.Print_Titles" localSheetId="19">hextraAnE!$A:$A</definedName>
    <definedName name="_xlnm.Print_Titles" localSheetId="20">total!$1:$9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1" i="27" l="1"/>
  <c r="C51" i="14"/>
  <c r="C51" i="24"/>
  <c r="C51" i="16"/>
  <c r="C51" i="15"/>
  <c r="C51" i="13"/>
  <c r="C51" i="12"/>
  <c r="C51" i="11"/>
  <c r="C51" i="10"/>
  <c r="C51" i="9"/>
  <c r="C51" i="8"/>
  <c r="C51" i="7"/>
  <c r="C51" i="6"/>
  <c r="C51" i="5"/>
  <c r="C51" i="4"/>
  <c r="C51" i="3"/>
  <c r="C51" i="2"/>
  <c r="C51" i="1"/>
  <c r="D30" i="14"/>
  <c r="D29" i="14"/>
  <c r="D30" i="24"/>
  <c r="D29" i="24"/>
  <c r="D33" i="11"/>
  <c r="D30" i="11"/>
  <c r="D29" i="11"/>
  <c r="D63" i="24"/>
  <c r="D63" i="16"/>
  <c r="D63" i="1"/>
  <c r="C136" i="7"/>
  <c r="C136" i="5"/>
  <c r="C136" i="6"/>
  <c r="E37" i="19"/>
  <c r="E36" i="19"/>
  <c r="D26" i="3" l="1"/>
  <c r="D26" i="2"/>
  <c r="D26" i="16"/>
  <c r="D63" i="27" l="1"/>
  <c r="D63" i="14"/>
  <c r="D65" i="15"/>
  <c r="D64" i="15"/>
  <c r="D63" i="15"/>
  <c r="D63" i="11"/>
  <c r="D63" i="10"/>
  <c r="D66" i="9"/>
  <c r="D63" i="9"/>
  <c r="D63" i="8"/>
  <c r="D63" i="6"/>
  <c r="D63" i="7"/>
  <c r="D66" i="5"/>
  <c r="D65" i="5"/>
  <c r="D64" i="5"/>
  <c r="D63" i="5"/>
  <c r="D63" i="3"/>
  <c r="D63" i="2"/>
  <c r="C19" i="1"/>
  <c r="D27" i="6" l="1"/>
  <c r="D64" i="27"/>
  <c r="D64" i="14"/>
  <c r="D64" i="24"/>
  <c r="D64" i="16"/>
  <c r="D64" i="13"/>
  <c r="D64" i="12"/>
  <c r="D64" i="9"/>
  <c r="D64" i="8"/>
  <c r="D64" i="6"/>
  <c r="C136" i="8"/>
  <c r="C136" i="9"/>
  <c r="C136" i="10"/>
  <c r="C136" i="11"/>
  <c r="C136" i="12"/>
  <c r="C136" i="13"/>
  <c r="C136" i="15"/>
  <c r="C136" i="16"/>
  <c r="C136" i="24"/>
  <c r="C136" i="14"/>
  <c r="D64" i="4"/>
  <c r="D64" i="3"/>
  <c r="D64" i="2"/>
  <c r="D64" i="1"/>
  <c r="AA36" i="26"/>
  <c r="Y36" i="26"/>
  <c r="W36" i="26"/>
  <c r="U36" i="26"/>
  <c r="S36" i="26"/>
  <c r="Q36" i="26"/>
  <c r="O36" i="26"/>
  <c r="M36" i="26"/>
  <c r="K36" i="26"/>
  <c r="I36" i="26"/>
  <c r="G36" i="26"/>
  <c r="E36" i="26"/>
  <c r="C36" i="26"/>
  <c r="AC36" i="25"/>
  <c r="AA36" i="25"/>
  <c r="Y36" i="25"/>
  <c r="W36" i="25"/>
  <c r="U36" i="25"/>
  <c r="S36" i="25"/>
  <c r="Q36" i="25"/>
  <c r="O36" i="25"/>
  <c r="M36" i="25"/>
  <c r="K36" i="25"/>
  <c r="I36" i="25"/>
  <c r="G36" i="25"/>
  <c r="E36" i="25"/>
  <c r="C36" i="25"/>
  <c r="D66" i="27"/>
  <c r="D65" i="27"/>
  <c r="D66" i="14"/>
  <c r="D65" i="14"/>
  <c r="D66" i="24"/>
  <c r="D65" i="24"/>
  <c r="D66" i="16"/>
  <c r="D65" i="16"/>
  <c r="D66" i="15"/>
  <c r="D66" i="13"/>
  <c r="D65" i="13"/>
  <c r="D66" i="12"/>
  <c r="D65" i="12"/>
  <c r="D66" i="11"/>
  <c r="D65" i="11"/>
  <c r="D64" i="11"/>
  <c r="D66" i="10"/>
  <c r="D65" i="10"/>
  <c r="D64" i="10"/>
  <c r="D65" i="9"/>
  <c r="D66" i="8"/>
  <c r="D65" i="8"/>
  <c r="D66" i="7"/>
  <c r="D65" i="7"/>
  <c r="D64" i="7"/>
  <c r="D26" i="4"/>
  <c r="D63" i="4" s="1"/>
  <c r="C136" i="27"/>
  <c r="C136" i="4"/>
  <c r="C136" i="3"/>
  <c r="C136" i="2"/>
  <c r="D28" i="2"/>
  <c r="D28" i="4"/>
  <c r="D28" i="5"/>
  <c r="D26" i="5"/>
  <c r="D26" i="6"/>
  <c r="D28" i="8"/>
  <c r="D26" i="8"/>
  <c r="D26" i="9"/>
  <c r="D26" i="10"/>
  <c r="D26" i="11"/>
  <c r="D28" i="12"/>
  <c r="D26" i="12"/>
  <c r="D63" i="12" s="1"/>
  <c r="D28" i="13"/>
  <c r="D26" i="13"/>
  <c r="D63" i="13" s="1"/>
  <c r="D28" i="15"/>
  <c r="D26" i="15"/>
  <c r="D28" i="16"/>
  <c r="D28" i="24"/>
  <c r="D26" i="24"/>
  <c r="D28" i="14"/>
  <c r="D26" i="14"/>
  <c r="D28" i="27"/>
  <c r="D26" i="27"/>
  <c r="D66" i="6"/>
  <c r="D65" i="6"/>
  <c r="D66" i="4"/>
  <c r="D65" i="4"/>
  <c r="D66" i="3"/>
  <c r="D65" i="3"/>
  <c r="D66" i="2"/>
  <c r="D65" i="2"/>
  <c r="D66" i="1"/>
  <c r="D65" i="1"/>
  <c r="D33" i="27" l="1"/>
  <c r="C41" i="27"/>
  <c r="C42" i="27"/>
  <c r="C43" i="27" s="1"/>
  <c r="C57" i="27"/>
  <c r="C86" i="27" s="1"/>
  <c r="D67" i="27"/>
  <c r="D75" i="27" s="1"/>
  <c r="C82" i="27"/>
  <c r="C84" i="27"/>
  <c r="C85" i="27"/>
  <c r="C87" i="27"/>
  <c r="C97" i="27"/>
  <c r="C98" i="27"/>
  <c r="C99" i="27"/>
  <c r="C100" i="27"/>
  <c r="C101" i="27"/>
  <c r="D128" i="27"/>
  <c r="D153" i="27" s="1"/>
  <c r="C143" i="27"/>
  <c r="D85" i="27" l="1"/>
  <c r="D86" i="27" s="1"/>
  <c r="D149" i="27"/>
  <c r="D82" i="27"/>
  <c r="D41" i="27"/>
  <c r="D42" i="27"/>
  <c r="D84" i="27"/>
  <c r="D87" i="27"/>
  <c r="G44" i="19"/>
  <c r="G45" i="19"/>
  <c r="G46" i="19"/>
  <c r="G47" i="19"/>
  <c r="G48" i="19"/>
  <c r="G43" i="19"/>
  <c r="D83" i="27" l="1"/>
  <c r="D88" i="27" s="1"/>
  <c r="D151" i="27" s="1"/>
  <c r="D43" i="27"/>
  <c r="D26" i="1"/>
  <c r="D67" i="1" s="1"/>
  <c r="D73" i="27" l="1"/>
  <c r="D53" i="27"/>
  <c r="D51" i="27"/>
  <c r="D55" i="27"/>
  <c r="D52" i="27"/>
  <c r="D49" i="27"/>
  <c r="D50" i="27"/>
  <c r="D54" i="27"/>
  <c r="D56" i="27"/>
  <c r="AB40" i="26"/>
  <c r="Z40" i="26"/>
  <c r="X40" i="26"/>
  <c r="V40" i="26"/>
  <c r="T40" i="26"/>
  <c r="R40" i="26"/>
  <c r="P40" i="26"/>
  <c r="N40" i="26"/>
  <c r="L40" i="26"/>
  <c r="J40" i="26"/>
  <c r="H40" i="26"/>
  <c r="F40" i="26"/>
  <c r="D40" i="26"/>
  <c r="B40" i="26"/>
  <c r="AB39" i="26"/>
  <c r="Z39" i="26"/>
  <c r="X39" i="26"/>
  <c r="V39" i="26"/>
  <c r="T39" i="26"/>
  <c r="R39" i="26"/>
  <c r="P39" i="26"/>
  <c r="N39" i="26"/>
  <c r="L39" i="26"/>
  <c r="J39" i="26"/>
  <c r="H39" i="26"/>
  <c r="F39" i="26"/>
  <c r="D39" i="26"/>
  <c r="B39" i="26"/>
  <c r="AB35" i="26"/>
  <c r="Z35" i="26"/>
  <c r="X35" i="26"/>
  <c r="V35" i="26"/>
  <c r="T35" i="26"/>
  <c r="R35" i="26"/>
  <c r="P35" i="26"/>
  <c r="N35" i="26"/>
  <c r="L35" i="26"/>
  <c r="J35" i="26"/>
  <c r="H35" i="26"/>
  <c r="F35" i="26"/>
  <c r="D35" i="26"/>
  <c r="B35" i="26"/>
  <c r="AB30" i="26"/>
  <c r="Z30" i="26"/>
  <c r="X30" i="26"/>
  <c r="V30" i="26"/>
  <c r="T30" i="26"/>
  <c r="R30" i="26"/>
  <c r="P30" i="26"/>
  <c r="N30" i="26"/>
  <c r="L30" i="26"/>
  <c r="J30" i="26"/>
  <c r="H30" i="26"/>
  <c r="F30" i="26"/>
  <c r="D30" i="26"/>
  <c r="B30" i="26"/>
  <c r="AC26" i="26"/>
  <c r="AA26" i="26"/>
  <c r="Y26" i="26"/>
  <c r="W26" i="26"/>
  <c r="U26" i="26"/>
  <c r="S26" i="26"/>
  <c r="Q26" i="26"/>
  <c r="O26" i="26"/>
  <c r="M26" i="26"/>
  <c r="K26" i="26"/>
  <c r="I26" i="26"/>
  <c r="G26" i="26"/>
  <c r="E26" i="26"/>
  <c r="C26" i="26"/>
  <c r="AB24" i="26"/>
  <c r="Z24" i="26"/>
  <c r="X24" i="26"/>
  <c r="V24" i="26"/>
  <c r="T24" i="26"/>
  <c r="R24" i="26"/>
  <c r="P24" i="26"/>
  <c r="N24" i="26"/>
  <c r="L24" i="26"/>
  <c r="J24" i="26"/>
  <c r="H24" i="26"/>
  <c r="F24" i="26"/>
  <c r="D24" i="26"/>
  <c r="B24" i="26"/>
  <c r="AC20" i="26"/>
  <c r="AA20" i="26"/>
  <c r="Y20" i="26"/>
  <c r="W20" i="26"/>
  <c r="U20" i="26"/>
  <c r="S20" i="26"/>
  <c r="Q20" i="26"/>
  <c r="O20" i="26"/>
  <c r="M20" i="26"/>
  <c r="K20" i="26"/>
  <c r="I20" i="26"/>
  <c r="G20" i="26"/>
  <c r="E20" i="26"/>
  <c r="C20" i="26"/>
  <c r="AB15" i="26"/>
  <c r="Z15" i="26"/>
  <c r="X15" i="26"/>
  <c r="V15" i="26"/>
  <c r="T15" i="26"/>
  <c r="R15" i="26"/>
  <c r="P15" i="26"/>
  <c r="N15" i="26"/>
  <c r="L15" i="26"/>
  <c r="J15" i="26"/>
  <c r="H15" i="26"/>
  <c r="F15" i="26"/>
  <c r="D15" i="26"/>
  <c r="B15" i="26"/>
  <c r="AB4" i="26"/>
  <c r="Z4" i="26"/>
  <c r="X4" i="26"/>
  <c r="V4" i="26"/>
  <c r="T4" i="26"/>
  <c r="R4" i="26"/>
  <c r="P4" i="26"/>
  <c r="N4" i="26"/>
  <c r="L4" i="26"/>
  <c r="J4" i="26"/>
  <c r="H4" i="26"/>
  <c r="F4" i="26"/>
  <c r="D4" i="26"/>
  <c r="B4" i="26"/>
  <c r="AB40" i="25"/>
  <c r="Z40" i="25"/>
  <c r="X40" i="25"/>
  <c r="V40" i="25"/>
  <c r="T40" i="25"/>
  <c r="R40" i="25"/>
  <c r="P40" i="25"/>
  <c r="N40" i="25"/>
  <c r="L40" i="25"/>
  <c r="J40" i="25"/>
  <c r="H40" i="25"/>
  <c r="F40" i="25"/>
  <c r="D40" i="25"/>
  <c r="AB39" i="25"/>
  <c r="Z39" i="25"/>
  <c r="X39" i="25"/>
  <c r="V39" i="25"/>
  <c r="T39" i="25"/>
  <c r="R39" i="25"/>
  <c r="P39" i="25"/>
  <c r="N39" i="25"/>
  <c r="L39" i="25"/>
  <c r="J39" i="25"/>
  <c r="H39" i="25"/>
  <c r="F39" i="25"/>
  <c r="D39" i="25"/>
  <c r="B39" i="25"/>
  <c r="B40" i="25"/>
  <c r="AB35" i="25"/>
  <c r="Z35" i="25"/>
  <c r="X35" i="25"/>
  <c r="V35" i="25"/>
  <c r="T35" i="25"/>
  <c r="R35" i="25"/>
  <c r="P35" i="25"/>
  <c r="N35" i="25"/>
  <c r="L35" i="25"/>
  <c r="J35" i="25"/>
  <c r="H35" i="25"/>
  <c r="F35" i="25"/>
  <c r="D35" i="25"/>
  <c r="B35" i="25"/>
  <c r="AB30" i="25"/>
  <c r="Z30" i="25"/>
  <c r="X30" i="25"/>
  <c r="V30" i="25"/>
  <c r="T30" i="25"/>
  <c r="R30" i="25"/>
  <c r="P30" i="25"/>
  <c r="N30" i="25"/>
  <c r="L30" i="25"/>
  <c r="J30" i="25"/>
  <c r="H30" i="25"/>
  <c r="F30" i="25"/>
  <c r="D30" i="25"/>
  <c r="B30" i="25"/>
  <c r="AC26" i="25"/>
  <c r="AA26" i="25"/>
  <c r="Y26" i="25"/>
  <c r="W26" i="25"/>
  <c r="U26" i="25"/>
  <c r="S26" i="25"/>
  <c r="Q26" i="25"/>
  <c r="O26" i="25"/>
  <c r="M26" i="25"/>
  <c r="K26" i="25"/>
  <c r="I26" i="25"/>
  <c r="G26" i="25"/>
  <c r="E26" i="25"/>
  <c r="C26" i="25"/>
  <c r="AB24" i="25"/>
  <c r="Z24" i="25"/>
  <c r="X24" i="25"/>
  <c r="V24" i="25"/>
  <c r="T24" i="25"/>
  <c r="R24" i="25"/>
  <c r="P24" i="25"/>
  <c r="N24" i="25"/>
  <c r="L24" i="25"/>
  <c r="J24" i="25"/>
  <c r="H24" i="25"/>
  <c r="F24" i="25"/>
  <c r="D24" i="25"/>
  <c r="B24" i="25"/>
  <c r="AB15" i="25"/>
  <c r="Z15" i="25"/>
  <c r="X15" i="25"/>
  <c r="V15" i="25"/>
  <c r="T15" i="25"/>
  <c r="R15" i="25"/>
  <c r="P15" i="25"/>
  <c r="N15" i="25"/>
  <c r="L15" i="25"/>
  <c r="J15" i="25"/>
  <c r="H15" i="25"/>
  <c r="F15" i="25"/>
  <c r="D15" i="25"/>
  <c r="B15" i="25"/>
  <c r="AC20" i="25"/>
  <c r="AA20" i="25"/>
  <c r="Y20" i="25"/>
  <c r="W20" i="25"/>
  <c r="U20" i="25"/>
  <c r="S20" i="25"/>
  <c r="Q20" i="25"/>
  <c r="O20" i="25"/>
  <c r="M20" i="25"/>
  <c r="K20" i="25"/>
  <c r="I20" i="25"/>
  <c r="G20" i="25"/>
  <c r="E20" i="25"/>
  <c r="C20" i="25"/>
  <c r="AB4" i="25"/>
  <c r="Z4" i="25"/>
  <c r="X4" i="25"/>
  <c r="V4" i="25"/>
  <c r="T4" i="25"/>
  <c r="R4" i="25"/>
  <c r="P4" i="25"/>
  <c r="N4" i="25"/>
  <c r="L4" i="25"/>
  <c r="J4" i="25"/>
  <c r="H4" i="25"/>
  <c r="F4" i="25"/>
  <c r="D4" i="25"/>
  <c r="B4" i="25"/>
  <c r="D57" i="27" l="1"/>
  <c r="D74" i="27" s="1"/>
  <c r="D76" i="27" s="1"/>
  <c r="D150" i="27" l="1"/>
  <c r="D102" i="27"/>
  <c r="D100" i="27"/>
  <c r="D101" i="27"/>
  <c r="D98" i="27"/>
  <c r="D99" i="27"/>
  <c r="D97" i="27"/>
  <c r="D109" i="27"/>
  <c r="D110" i="27" s="1"/>
  <c r="D117" i="27" s="1"/>
  <c r="F29" i="19"/>
  <c r="B29" i="19"/>
  <c r="C143" i="24"/>
  <c r="D128" i="24"/>
  <c r="D153" i="24" s="1"/>
  <c r="C101" i="24"/>
  <c r="C100" i="24"/>
  <c r="C99" i="24"/>
  <c r="C98" i="24"/>
  <c r="C97" i="24"/>
  <c r="C87" i="24"/>
  <c r="C85" i="24"/>
  <c r="C84" i="24"/>
  <c r="C82" i="24"/>
  <c r="D67" i="24"/>
  <c r="D75" i="24" s="1"/>
  <c r="C57" i="24"/>
  <c r="C42" i="24"/>
  <c r="C41" i="24"/>
  <c r="C43" i="24" l="1"/>
  <c r="C86" i="24"/>
  <c r="T6" i="26"/>
  <c r="T6" i="25"/>
  <c r="T37" i="25"/>
  <c r="U37" i="25" s="1"/>
  <c r="U38" i="25" s="1"/>
  <c r="T7" i="25"/>
  <c r="T37" i="26"/>
  <c r="U37" i="26" s="1"/>
  <c r="U38" i="26" s="1"/>
  <c r="T27" i="26"/>
  <c r="U27" i="26" s="1"/>
  <c r="U28" i="26" s="1"/>
  <c r="T27" i="25"/>
  <c r="U27" i="25" s="1"/>
  <c r="U28" i="25" s="1"/>
  <c r="T7" i="26"/>
  <c r="D103" i="27"/>
  <c r="D116" i="27" s="1"/>
  <c r="D118" i="27" s="1"/>
  <c r="D152" i="27" s="1"/>
  <c r="D154" i="27" s="1"/>
  <c r="D33" i="24" l="1"/>
  <c r="U5" i="25" s="1"/>
  <c r="U6" i="25" s="1"/>
  <c r="U7" i="25" s="1"/>
  <c r="U5" i="26"/>
  <c r="D149" i="24"/>
  <c r="D84" i="24"/>
  <c r="D85" i="24"/>
  <c r="D86" i="24" s="1"/>
  <c r="D87" i="24"/>
  <c r="D82" i="24"/>
  <c r="D83" i="24" s="1"/>
  <c r="D42" i="24"/>
  <c r="D41" i="24"/>
  <c r="D43" i="24" s="1"/>
  <c r="D73" i="24" s="1"/>
  <c r="U29" i="25"/>
  <c r="U30" i="25"/>
  <c r="U40" i="25"/>
  <c r="U39" i="25"/>
  <c r="U30" i="26"/>
  <c r="U29" i="26"/>
  <c r="U39" i="26"/>
  <c r="U40" i="26"/>
  <c r="U6" i="26"/>
  <c r="D134" i="27"/>
  <c r="D135" i="27" s="1"/>
  <c r="U41" i="25" l="1"/>
  <c r="U42" i="25" s="1"/>
  <c r="U41" i="26"/>
  <c r="U42" i="26" s="1"/>
  <c r="D136" i="27"/>
  <c r="D143" i="27" s="1"/>
  <c r="D155" i="27" s="1"/>
  <c r="D156" i="27" s="1"/>
  <c r="D88" i="24"/>
  <c r="D151" i="24" s="1"/>
  <c r="U31" i="26"/>
  <c r="U32" i="26" s="1"/>
  <c r="U31" i="25"/>
  <c r="U32" i="25" s="1"/>
  <c r="U7" i="26"/>
  <c r="U8" i="26" s="1"/>
  <c r="U9" i="26" s="1"/>
  <c r="U8" i="25"/>
  <c r="U9" i="25" s="1"/>
  <c r="D56" i="24"/>
  <c r="D52" i="24"/>
  <c r="D51" i="24"/>
  <c r="D54" i="24"/>
  <c r="D53" i="24"/>
  <c r="D50" i="24"/>
  <c r="D55" i="24"/>
  <c r="D49" i="24"/>
  <c r="C143" i="3"/>
  <c r="C143" i="4"/>
  <c r="C143" i="5"/>
  <c r="C143" i="6"/>
  <c r="C143" i="7"/>
  <c r="C143" i="8"/>
  <c r="C143" i="9"/>
  <c r="C143" i="10"/>
  <c r="C143" i="11"/>
  <c r="C143" i="12"/>
  <c r="C143" i="13"/>
  <c r="C143" i="14"/>
  <c r="C143" i="15"/>
  <c r="C143" i="16"/>
  <c r="C143" i="2"/>
  <c r="V37" i="26" l="1"/>
  <c r="W37" i="26" s="1"/>
  <c r="W38" i="26" s="1"/>
  <c r="V27" i="26"/>
  <c r="W27" i="26" s="1"/>
  <c r="W28" i="26" s="1"/>
  <c r="V37" i="25"/>
  <c r="W37" i="25" s="1"/>
  <c r="W38" i="25" s="1"/>
  <c r="V27" i="25"/>
  <c r="W27" i="25" s="1"/>
  <c r="W28" i="25" s="1"/>
  <c r="V7" i="25"/>
  <c r="V7" i="26"/>
  <c r="H27" i="25"/>
  <c r="I27" i="25" s="1"/>
  <c r="I28" i="25" s="1"/>
  <c r="H7" i="25"/>
  <c r="H7" i="26"/>
  <c r="H37" i="25"/>
  <c r="I37" i="25" s="1"/>
  <c r="I38" i="25" s="1"/>
  <c r="H37" i="26"/>
  <c r="I37" i="26" s="1"/>
  <c r="I38" i="26" s="1"/>
  <c r="H27" i="26"/>
  <c r="I27" i="26" s="1"/>
  <c r="I28" i="26" s="1"/>
  <c r="AB37" i="25"/>
  <c r="AC37" i="25" s="1"/>
  <c r="AC38" i="25" s="1"/>
  <c r="AB7" i="25"/>
  <c r="AB27" i="25"/>
  <c r="AC27" i="25" s="1"/>
  <c r="AC28" i="25" s="1"/>
  <c r="AB37" i="26"/>
  <c r="AC37" i="26" s="1"/>
  <c r="AC38" i="26" s="1"/>
  <c r="AB27" i="26"/>
  <c r="AC27" i="26" s="1"/>
  <c r="AC28" i="26" s="1"/>
  <c r="AB7" i="26"/>
  <c r="P27" i="25"/>
  <c r="Q27" i="25" s="1"/>
  <c r="Q28" i="25" s="1"/>
  <c r="P37" i="25"/>
  <c r="Q37" i="25" s="1"/>
  <c r="Q38" i="25" s="1"/>
  <c r="P7" i="25"/>
  <c r="P7" i="26"/>
  <c r="P37" i="26"/>
  <c r="Q37" i="26" s="1"/>
  <c r="Q38" i="26" s="1"/>
  <c r="P27" i="26"/>
  <c r="Q27" i="26" s="1"/>
  <c r="Q28" i="26" s="1"/>
  <c r="U11" i="25"/>
  <c r="U17" i="25" s="1"/>
  <c r="U10" i="25"/>
  <c r="U16" i="25" s="1"/>
  <c r="U12" i="25"/>
  <c r="U18" i="25" s="1"/>
  <c r="Z7" i="26"/>
  <c r="Z37" i="25"/>
  <c r="AA37" i="25" s="1"/>
  <c r="AA38" i="25" s="1"/>
  <c r="Z7" i="25"/>
  <c r="Z37" i="26"/>
  <c r="AA37" i="26" s="1"/>
  <c r="AA38" i="26" s="1"/>
  <c r="Z27" i="26"/>
  <c r="AA27" i="26" s="1"/>
  <c r="AA28" i="26" s="1"/>
  <c r="Z27" i="25"/>
  <c r="AA27" i="25" s="1"/>
  <c r="AA28" i="25" s="1"/>
  <c r="L37" i="25"/>
  <c r="M37" i="25" s="1"/>
  <c r="M38" i="25" s="1"/>
  <c r="L7" i="25"/>
  <c r="L27" i="25"/>
  <c r="M27" i="25" s="1"/>
  <c r="M28" i="25" s="1"/>
  <c r="L37" i="26"/>
  <c r="M37" i="26" s="1"/>
  <c r="M38" i="26" s="1"/>
  <c r="L27" i="26"/>
  <c r="M27" i="26" s="1"/>
  <c r="M28" i="26" s="1"/>
  <c r="L7" i="26"/>
  <c r="X27" i="25"/>
  <c r="Y27" i="25" s="1"/>
  <c r="Y28" i="25" s="1"/>
  <c r="X7" i="25"/>
  <c r="X7" i="26"/>
  <c r="X37" i="25"/>
  <c r="Y37" i="25" s="1"/>
  <c r="Y38" i="25" s="1"/>
  <c r="X37" i="26"/>
  <c r="Y37" i="26" s="1"/>
  <c r="Y38" i="26" s="1"/>
  <c r="X27" i="26"/>
  <c r="Y27" i="26" s="1"/>
  <c r="Y28" i="26" s="1"/>
  <c r="J7" i="26"/>
  <c r="J37" i="25"/>
  <c r="K37" i="25" s="1"/>
  <c r="K38" i="25" s="1"/>
  <c r="J7" i="25"/>
  <c r="J37" i="26"/>
  <c r="K37" i="26" s="1"/>
  <c r="K38" i="26" s="1"/>
  <c r="J27" i="26"/>
  <c r="K27" i="26" s="1"/>
  <c r="K28" i="26" s="1"/>
  <c r="J27" i="25"/>
  <c r="K27" i="25" s="1"/>
  <c r="K28" i="25" s="1"/>
  <c r="U11" i="26"/>
  <c r="U17" i="26" s="1"/>
  <c r="U10" i="26"/>
  <c r="U16" i="26" s="1"/>
  <c r="U12" i="26"/>
  <c r="U18" i="26" s="1"/>
  <c r="F37" i="26"/>
  <c r="G37" i="26" s="1"/>
  <c r="G38" i="26" s="1"/>
  <c r="F27" i="26"/>
  <c r="G27" i="26" s="1"/>
  <c r="G28" i="26" s="1"/>
  <c r="F27" i="25"/>
  <c r="G27" i="25" s="1"/>
  <c r="G28" i="25" s="1"/>
  <c r="F37" i="25"/>
  <c r="G37" i="25" s="1"/>
  <c r="G38" i="25" s="1"/>
  <c r="F7" i="25"/>
  <c r="F7" i="26"/>
  <c r="D37" i="25"/>
  <c r="E37" i="25" s="1"/>
  <c r="E38" i="25" s="1"/>
  <c r="D7" i="25"/>
  <c r="D37" i="26"/>
  <c r="E37" i="26" s="1"/>
  <c r="E38" i="26" s="1"/>
  <c r="D27" i="26"/>
  <c r="E27" i="26" s="1"/>
  <c r="E28" i="26" s="1"/>
  <c r="D27" i="25"/>
  <c r="E27" i="25" s="1"/>
  <c r="E28" i="25" s="1"/>
  <c r="D7" i="26"/>
  <c r="N37" i="26"/>
  <c r="O37" i="26" s="1"/>
  <c r="O38" i="26" s="1"/>
  <c r="N27" i="26"/>
  <c r="O27" i="26" s="1"/>
  <c r="O28" i="26" s="1"/>
  <c r="N27" i="25"/>
  <c r="O27" i="25" s="1"/>
  <c r="O28" i="25" s="1"/>
  <c r="N7" i="26"/>
  <c r="N37" i="25"/>
  <c r="O37" i="25" s="1"/>
  <c r="O38" i="25" s="1"/>
  <c r="N7" i="25"/>
  <c r="R7" i="26"/>
  <c r="R37" i="25"/>
  <c r="S37" i="25" s="1"/>
  <c r="S38" i="25" s="1"/>
  <c r="R7" i="25"/>
  <c r="R27" i="25"/>
  <c r="S27" i="25" s="1"/>
  <c r="S28" i="25" s="1"/>
  <c r="R37" i="26"/>
  <c r="S37" i="26" s="1"/>
  <c r="S38" i="26" s="1"/>
  <c r="R27" i="26"/>
  <c r="S27" i="26" s="1"/>
  <c r="S28" i="26" s="1"/>
  <c r="D138" i="27"/>
  <c r="D142" i="27"/>
  <c r="D139" i="27"/>
  <c r="D141" i="27"/>
  <c r="D140" i="27"/>
  <c r="D137" i="27"/>
  <c r="D57" i="24"/>
  <c r="D74" i="24" s="1"/>
  <c r="D76" i="24" s="1"/>
  <c r="D97" i="24" s="1"/>
  <c r="U19" i="26" l="1"/>
  <c r="U21" i="26" s="1"/>
  <c r="O40" i="26"/>
  <c r="O39" i="26"/>
  <c r="S40" i="26"/>
  <c r="S39" i="26"/>
  <c r="O29" i="25"/>
  <c r="O30" i="25"/>
  <c r="E39" i="25"/>
  <c r="E40" i="25"/>
  <c r="S29" i="25"/>
  <c r="S30" i="25"/>
  <c r="O29" i="26"/>
  <c r="O30" i="26"/>
  <c r="E29" i="26"/>
  <c r="E30" i="26"/>
  <c r="G29" i="26"/>
  <c r="G30" i="26"/>
  <c r="Y40" i="26"/>
  <c r="Y39" i="26"/>
  <c r="Y29" i="25"/>
  <c r="Y30" i="25"/>
  <c r="M29" i="25"/>
  <c r="M30" i="25"/>
  <c r="AA30" i="26"/>
  <c r="AA29" i="26"/>
  <c r="Q29" i="26"/>
  <c r="Q30" i="26"/>
  <c r="Q39" i="25"/>
  <c r="Q40" i="25"/>
  <c r="AC39" i="26"/>
  <c r="AC40" i="26"/>
  <c r="I30" i="26"/>
  <c r="I29" i="26"/>
  <c r="W29" i="25"/>
  <c r="W30" i="25"/>
  <c r="E39" i="26"/>
  <c r="E40" i="26"/>
  <c r="K29" i="25"/>
  <c r="K30" i="25"/>
  <c r="Y40" i="25"/>
  <c r="Y39" i="25"/>
  <c r="AA39" i="26"/>
  <c r="AA40" i="26"/>
  <c r="Q39" i="26"/>
  <c r="Q40" i="26"/>
  <c r="Q29" i="25"/>
  <c r="Q30" i="25"/>
  <c r="AC29" i="25"/>
  <c r="AC30" i="25"/>
  <c r="I39" i="26"/>
  <c r="I40" i="26"/>
  <c r="I29" i="25"/>
  <c r="I30" i="25"/>
  <c r="W39" i="25"/>
  <c r="W40" i="25"/>
  <c r="O40" i="25"/>
  <c r="O39" i="25"/>
  <c r="G40" i="26"/>
  <c r="G39" i="26"/>
  <c r="K39" i="25"/>
  <c r="K40" i="25"/>
  <c r="S29" i="26"/>
  <c r="S30" i="26"/>
  <c r="S40" i="25"/>
  <c r="S39" i="25"/>
  <c r="G39" i="25"/>
  <c r="G40" i="25"/>
  <c r="K30" i="26"/>
  <c r="K29" i="26"/>
  <c r="M29" i="26"/>
  <c r="M30" i="26"/>
  <c r="M40" i="25"/>
  <c r="M39" i="25"/>
  <c r="U19" i="25"/>
  <c r="U21" i="25" s="1"/>
  <c r="I40" i="25"/>
  <c r="I39" i="25"/>
  <c r="W30" i="26"/>
  <c r="W29" i="26"/>
  <c r="E29" i="25"/>
  <c r="E30" i="25"/>
  <c r="G29" i="25"/>
  <c r="G30" i="25"/>
  <c r="K39" i="26"/>
  <c r="K40" i="26"/>
  <c r="Y30" i="26"/>
  <c r="Y29" i="26"/>
  <c r="M40" i="26"/>
  <c r="M39" i="26"/>
  <c r="AA29" i="25"/>
  <c r="AA30" i="25"/>
  <c r="AA40" i="25"/>
  <c r="AA39" i="25"/>
  <c r="AC29" i="26"/>
  <c r="AC30" i="26"/>
  <c r="AC39" i="25"/>
  <c r="AC40" i="25"/>
  <c r="W39" i="26"/>
  <c r="W40" i="26"/>
  <c r="D109" i="24"/>
  <c r="D110" i="24" s="1"/>
  <c r="D117" i="24" s="1"/>
  <c r="D99" i="24"/>
  <c r="D150" i="24"/>
  <c r="D98" i="24"/>
  <c r="D102" i="24"/>
  <c r="D100" i="24"/>
  <c r="D101" i="24"/>
  <c r="E66" i="19"/>
  <c r="F28" i="19"/>
  <c r="B28" i="19"/>
  <c r="F27" i="19"/>
  <c r="B27" i="19"/>
  <c r="F30" i="19"/>
  <c r="B30" i="19"/>
  <c r="F26" i="19"/>
  <c r="B26" i="19"/>
  <c r="F25" i="19"/>
  <c r="B25" i="19"/>
  <c r="F24" i="19"/>
  <c r="B24" i="19"/>
  <c r="F23" i="19"/>
  <c r="B23" i="19"/>
  <c r="F22" i="19"/>
  <c r="B22" i="19"/>
  <c r="F21" i="19"/>
  <c r="B21" i="19"/>
  <c r="F20" i="19"/>
  <c r="B20" i="19"/>
  <c r="F19" i="19"/>
  <c r="B19" i="19"/>
  <c r="F18" i="19"/>
  <c r="B18" i="19"/>
  <c r="F17" i="19"/>
  <c r="B17" i="19"/>
  <c r="F16" i="19"/>
  <c r="B16" i="19"/>
  <c r="F15" i="19"/>
  <c r="B15" i="19"/>
  <c r="F14" i="19"/>
  <c r="B14" i="19"/>
  <c r="D128" i="16"/>
  <c r="D153" i="16" s="1"/>
  <c r="C101" i="16"/>
  <c r="C100" i="16"/>
  <c r="C99" i="16"/>
  <c r="C98" i="16"/>
  <c r="C97" i="16"/>
  <c r="C87" i="16"/>
  <c r="C85" i="16"/>
  <c r="C84" i="16"/>
  <c r="C82" i="16"/>
  <c r="D67" i="16"/>
  <c r="D75" i="16" s="1"/>
  <c r="C57" i="16"/>
  <c r="C42" i="16"/>
  <c r="C41" i="16"/>
  <c r="D33" i="16"/>
  <c r="D128" i="15"/>
  <c r="D153" i="15" s="1"/>
  <c r="C101" i="15"/>
  <c r="C100" i="15"/>
  <c r="C99" i="15"/>
  <c r="C98" i="15"/>
  <c r="C97" i="15"/>
  <c r="C87" i="15"/>
  <c r="C85" i="15"/>
  <c r="C84" i="15"/>
  <c r="C82" i="15"/>
  <c r="D67" i="15"/>
  <c r="D75" i="15" s="1"/>
  <c r="C57" i="15"/>
  <c r="C42" i="15"/>
  <c r="C41" i="15"/>
  <c r="D33" i="15"/>
  <c r="D128" i="14"/>
  <c r="D153" i="14" s="1"/>
  <c r="C101" i="14"/>
  <c r="C100" i="14"/>
  <c r="C99" i="14"/>
  <c r="C98" i="14"/>
  <c r="C97" i="14"/>
  <c r="C87" i="14"/>
  <c r="C85" i="14"/>
  <c r="C84" i="14"/>
  <c r="C82" i="14"/>
  <c r="D67" i="14"/>
  <c r="D75" i="14" s="1"/>
  <c r="C57" i="14"/>
  <c r="C42" i="14"/>
  <c r="C41" i="14"/>
  <c r="D128" i="13"/>
  <c r="D153" i="13" s="1"/>
  <c r="C101" i="13"/>
  <c r="C100" i="13"/>
  <c r="C99" i="13"/>
  <c r="C98" i="13"/>
  <c r="C97" i="13"/>
  <c r="C87" i="13"/>
  <c r="C85" i="13"/>
  <c r="C84" i="13"/>
  <c r="C82" i="13"/>
  <c r="C57" i="13"/>
  <c r="C42" i="13"/>
  <c r="C41" i="13"/>
  <c r="C43" i="13" s="1"/>
  <c r="D33" i="13"/>
  <c r="D128" i="12"/>
  <c r="D153" i="12" s="1"/>
  <c r="C101" i="12"/>
  <c r="C100" i="12"/>
  <c r="C99" i="12"/>
  <c r="C98" i="12"/>
  <c r="C97" i="12"/>
  <c r="C87" i="12"/>
  <c r="C85" i="12"/>
  <c r="C84" i="12"/>
  <c r="C82" i="12"/>
  <c r="D67" i="12"/>
  <c r="D75" i="12" s="1"/>
  <c r="C57" i="12"/>
  <c r="C86" i="12" s="1"/>
  <c r="C42" i="12"/>
  <c r="C41" i="12"/>
  <c r="C43" i="12" s="1"/>
  <c r="D33" i="12"/>
  <c r="D128" i="11"/>
  <c r="D153" i="11" s="1"/>
  <c r="C101" i="11"/>
  <c r="C100" i="11"/>
  <c r="C99" i="11"/>
  <c r="C98" i="11"/>
  <c r="C97" i="11"/>
  <c r="C87" i="11"/>
  <c r="C85" i="11"/>
  <c r="C84" i="11"/>
  <c r="C82" i="11"/>
  <c r="D67" i="11"/>
  <c r="D75" i="11" s="1"/>
  <c r="C57" i="11"/>
  <c r="C86" i="11" s="1"/>
  <c r="C42" i="11"/>
  <c r="C41" i="11"/>
  <c r="C43" i="11" s="1"/>
  <c r="D27" i="11"/>
  <c r="D128" i="10"/>
  <c r="D153" i="10" s="1"/>
  <c r="C101" i="10"/>
  <c r="C100" i="10"/>
  <c r="C99" i="10"/>
  <c r="C98" i="10"/>
  <c r="C97" i="10"/>
  <c r="C87" i="10"/>
  <c r="C85" i="10"/>
  <c r="C84" i="10"/>
  <c r="C82" i="10"/>
  <c r="D67" i="10"/>
  <c r="D75" i="10" s="1"/>
  <c r="C57" i="10"/>
  <c r="C86" i="10" s="1"/>
  <c r="C42" i="10"/>
  <c r="C41" i="10"/>
  <c r="D27" i="10"/>
  <c r="D33" i="10" s="1"/>
  <c r="D128" i="9"/>
  <c r="D153" i="9" s="1"/>
  <c r="C101" i="9"/>
  <c r="C100" i="9"/>
  <c r="C99" i="9"/>
  <c r="C98" i="9"/>
  <c r="C97" i="9"/>
  <c r="C87" i="9"/>
  <c r="C85" i="9"/>
  <c r="C84" i="9"/>
  <c r="C82" i="9"/>
  <c r="C57" i="9"/>
  <c r="C42" i="9"/>
  <c r="C43" i="9" s="1"/>
  <c r="C41" i="9"/>
  <c r="D27" i="9"/>
  <c r="D33" i="9" s="1"/>
  <c r="D128" i="8"/>
  <c r="D153" i="8" s="1"/>
  <c r="C101" i="8"/>
  <c r="C100" i="8"/>
  <c r="C99" i="8"/>
  <c r="C98" i="8"/>
  <c r="C97" i="8"/>
  <c r="C87" i="8"/>
  <c r="C85" i="8"/>
  <c r="C84" i="8"/>
  <c r="C82" i="8"/>
  <c r="D67" i="8"/>
  <c r="D75" i="8" s="1"/>
  <c r="C57" i="8"/>
  <c r="C42" i="8"/>
  <c r="C41" i="8"/>
  <c r="D33" i="8"/>
  <c r="D128" i="7"/>
  <c r="D153" i="7" s="1"/>
  <c r="C101" i="7"/>
  <c r="C100" i="7"/>
  <c r="C99" i="7"/>
  <c r="C98" i="7"/>
  <c r="C97" i="7"/>
  <c r="C87" i="7"/>
  <c r="C85" i="7"/>
  <c r="C84" i="7"/>
  <c r="C82" i="7"/>
  <c r="D67" i="7"/>
  <c r="D75" i="7" s="1"/>
  <c r="C57" i="7"/>
  <c r="C86" i="7" s="1"/>
  <c r="C42" i="7"/>
  <c r="C41" i="7"/>
  <c r="D27" i="7"/>
  <c r="D33" i="7" s="1"/>
  <c r="D128" i="6"/>
  <c r="D153" i="6" s="1"/>
  <c r="C101" i="6"/>
  <c r="C100" i="6"/>
  <c r="C99" i="6"/>
  <c r="C98" i="6"/>
  <c r="C97" i="6"/>
  <c r="C87" i="6"/>
  <c r="C85" i="6"/>
  <c r="C84" i="6"/>
  <c r="C82" i="6"/>
  <c r="D67" i="6"/>
  <c r="D75" i="6" s="1"/>
  <c r="C57" i="6"/>
  <c r="C86" i="6" s="1"/>
  <c r="C42" i="6"/>
  <c r="C41" i="6"/>
  <c r="C43" i="6" s="1"/>
  <c r="D33" i="6"/>
  <c r="D128" i="5"/>
  <c r="D153" i="5" s="1"/>
  <c r="C101" i="5"/>
  <c r="C100" i="5"/>
  <c r="C99" i="5"/>
  <c r="C98" i="5"/>
  <c r="C97" i="5"/>
  <c r="C87" i="5"/>
  <c r="C85" i="5"/>
  <c r="C84" i="5"/>
  <c r="C82" i="5"/>
  <c r="D67" i="5"/>
  <c r="D75" i="5" s="1"/>
  <c r="C57" i="5"/>
  <c r="C42" i="5"/>
  <c r="C41" i="5"/>
  <c r="D33" i="5"/>
  <c r="D128" i="4"/>
  <c r="D153" i="4" s="1"/>
  <c r="C101" i="4"/>
  <c r="C100" i="4"/>
  <c r="C99" i="4"/>
  <c r="C98" i="4"/>
  <c r="C97" i="4"/>
  <c r="C87" i="4"/>
  <c r="C85" i="4"/>
  <c r="C84" i="4"/>
  <c r="C82" i="4"/>
  <c r="C57" i="4"/>
  <c r="C42" i="4"/>
  <c r="C41" i="4"/>
  <c r="D33" i="4"/>
  <c r="D128" i="3"/>
  <c r="D153" i="3" s="1"/>
  <c r="C101" i="3"/>
  <c r="C100" i="3"/>
  <c r="C99" i="3"/>
  <c r="C98" i="3"/>
  <c r="C97" i="3"/>
  <c r="C87" i="3"/>
  <c r="C85" i="3"/>
  <c r="C84" i="3"/>
  <c r="C82" i="3"/>
  <c r="D67" i="3"/>
  <c r="D75" i="3" s="1"/>
  <c r="C57" i="3"/>
  <c r="C42" i="3"/>
  <c r="C41" i="3"/>
  <c r="D27" i="3"/>
  <c r="D33" i="3" s="1"/>
  <c r="D128" i="2"/>
  <c r="D153" i="2" s="1"/>
  <c r="C101" i="2"/>
  <c r="C100" i="2"/>
  <c r="C99" i="2"/>
  <c r="C98" i="2"/>
  <c r="C97" i="2"/>
  <c r="C87" i="2"/>
  <c r="C85" i="2"/>
  <c r="C84" i="2"/>
  <c r="C82" i="2"/>
  <c r="C57" i="2"/>
  <c r="C42" i="2"/>
  <c r="C41" i="2"/>
  <c r="C43" i="2" s="1"/>
  <c r="D33" i="2"/>
  <c r="C136" i="1"/>
  <c r="C143" i="1" s="1"/>
  <c r="D128" i="1"/>
  <c r="D153" i="1" s="1"/>
  <c r="C101" i="1"/>
  <c r="C100" i="1"/>
  <c r="C99" i="1"/>
  <c r="C98" i="1"/>
  <c r="C97" i="1"/>
  <c r="C87" i="1"/>
  <c r="C85" i="1"/>
  <c r="C84" i="1"/>
  <c r="C82" i="1"/>
  <c r="C57" i="1"/>
  <c r="C42" i="1"/>
  <c r="C41" i="1"/>
  <c r="D75" i="1"/>
  <c r="G41" i="25" l="1"/>
  <c r="G42" i="25" s="1"/>
  <c r="G31" i="25"/>
  <c r="G32" i="25" s="1"/>
  <c r="Q41" i="26"/>
  <c r="Q42" i="26" s="1"/>
  <c r="W31" i="25"/>
  <c r="W32" i="25" s="1"/>
  <c r="AC31" i="25"/>
  <c r="AC32" i="25" s="1"/>
  <c r="G31" i="26"/>
  <c r="G32" i="26" s="1"/>
  <c r="E41" i="26"/>
  <c r="E42" i="26" s="1"/>
  <c r="E31" i="26"/>
  <c r="E32" i="26" s="1"/>
  <c r="M31" i="25"/>
  <c r="M32" i="25" s="1"/>
  <c r="O31" i="26"/>
  <c r="O32" i="26" s="1"/>
  <c r="Q31" i="25"/>
  <c r="Q32" i="25" s="1"/>
  <c r="K41" i="26"/>
  <c r="K42" i="26" s="1"/>
  <c r="G41" i="26"/>
  <c r="G42" i="26" s="1"/>
  <c r="Y31" i="25"/>
  <c r="Y32" i="25" s="1"/>
  <c r="Y31" i="26"/>
  <c r="Y32" i="26" s="1"/>
  <c r="AC41" i="26"/>
  <c r="AC42" i="26" s="1"/>
  <c r="AA31" i="25"/>
  <c r="AA32" i="25" s="1"/>
  <c r="W41" i="25"/>
  <c r="W42" i="25" s="1"/>
  <c r="W31" i="26"/>
  <c r="W32" i="26" s="1"/>
  <c r="Q31" i="26"/>
  <c r="Q32" i="26" s="1"/>
  <c r="I5" i="25"/>
  <c r="I5" i="26"/>
  <c r="C43" i="1"/>
  <c r="G5" i="25"/>
  <c r="G5" i="26"/>
  <c r="C43" i="7"/>
  <c r="P6" i="25"/>
  <c r="P6" i="26"/>
  <c r="C43" i="15"/>
  <c r="C43" i="16"/>
  <c r="W41" i="26"/>
  <c r="W42" i="26" s="1"/>
  <c r="AC31" i="26"/>
  <c r="AC32" i="26" s="1"/>
  <c r="M41" i="25"/>
  <c r="M42" i="25" s="1"/>
  <c r="K31" i="26"/>
  <c r="K32" i="26" s="1"/>
  <c r="S41" i="25"/>
  <c r="S42" i="25" s="1"/>
  <c r="K41" i="25"/>
  <c r="K42" i="25" s="1"/>
  <c r="O41" i="25"/>
  <c r="O42" i="25" s="1"/>
  <c r="I31" i="25"/>
  <c r="I32" i="25" s="1"/>
  <c r="Y41" i="25"/>
  <c r="Y42" i="25" s="1"/>
  <c r="I31" i="26"/>
  <c r="I32" i="26" s="1"/>
  <c r="Q41" i="25"/>
  <c r="Q42" i="25" s="1"/>
  <c r="AA31" i="26"/>
  <c r="AA32" i="26" s="1"/>
  <c r="E41" i="25"/>
  <c r="E42" i="25" s="1"/>
  <c r="S41" i="26"/>
  <c r="S42" i="26" s="1"/>
  <c r="B6" i="25"/>
  <c r="B6" i="26"/>
  <c r="C86" i="1"/>
  <c r="B7" i="26"/>
  <c r="B37" i="25"/>
  <c r="C37" i="25" s="1"/>
  <c r="C38" i="25" s="1"/>
  <c r="C39" i="25" s="1"/>
  <c r="B7" i="25"/>
  <c r="B27" i="25"/>
  <c r="C27" i="25" s="1"/>
  <c r="C28" i="25" s="1"/>
  <c r="B37" i="26"/>
  <c r="C37" i="26" s="1"/>
  <c r="C38" i="26" s="1"/>
  <c r="B27" i="26"/>
  <c r="C27" i="26" s="1"/>
  <c r="C28" i="26" s="1"/>
  <c r="F36" i="19"/>
  <c r="G36" i="19" s="1"/>
  <c r="C86" i="2"/>
  <c r="D6" i="26"/>
  <c r="D6" i="25"/>
  <c r="C43" i="4"/>
  <c r="L6" i="25"/>
  <c r="L6" i="26"/>
  <c r="C86" i="8"/>
  <c r="N6" i="26"/>
  <c r="N6" i="25"/>
  <c r="Q5" i="26"/>
  <c r="Q5" i="25"/>
  <c r="D82" i="12"/>
  <c r="D83" i="12" s="1"/>
  <c r="S5" i="26"/>
  <c r="S5" i="25"/>
  <c r="R6" i="25"/>
  <c r="R6" i="26"/>
  <c r="V6" i="26"/>
  <c r="V6" i="25"/>
  <c r="C43" i="14"/>
  <c r="AB6" i="25"/>
  <c r="AB6" i="26"/>
  <c r="AC41" i="25"/>
  <c r="AC42" i="25" s="1"/>
  <c r="AA41" i="25"/>
  <c r="AA42" i="25" s="1"/>
  <c r="M41" i="26"/>
  <c r="M42" i="26" s="1"/>
  <c r="E31" i="25"/>
  <c r="E32" i="25" s="1"/>
  <c r="I41" i="25"/>
  <c r="I42" i="25" s="1"/>
  <c r="D85" i="2"/>
  <c r="D86" i="2" s="1"/>
  <c r="E5" i="25"/>
  <c r="E5" i="26"/>
  <c r="J6" i="26"/>
  <c r="J6" i="25"/>
  <c r="D82" i="6"/>
  <c r="M5" i="25"/>
  <c r="M5" i="26"/>
  <c r="D82" i="8"/>
  <c r="D83" i="8" s="1"/>
  <c r="O5" i="26"/>
  <c r="O5" i="25"/>
  <c r="W5" i="25"/>
  <c r="W5" i="26"/>
  <c r="Z6" i="25"/>
  <c r="Z6" i="26"/>
  <c r="D84" i="16"/>
  <c r="AC5" i="25"/>
  <c r="AC5" i="26"/>
  <c r="K31" i="25"/>
  <c r="K32" i="25" s="1"/>
  <c r="Y41" i="26"/>
  <c r="Y42" i="26" s="1"/>
  <c r="S31" i="25"/>
  <c r="S32" i="25" s="1"/>
  <c r="O31" i="25"/>
  <c r="O32" i="25" s="1"/>
  <c r="O41" i="26"/>
  <c r="O42" i="26" s="1"/>
  <c r="F6" i="26"/>
  <c r="G6" i="26" s="1"/>
  <c r="F6" i="25"/>
  <c r="G6" i="25" s="1"/>
  <c r="G7" i="25" s="1"/>
  <c r="H6" i="25"/>
  <c r="H6" i="26"/>
  <c r="C86" i="4"/>
  <c r="K5" i="26"/>
  <c r="K5" i="25"/>
  <c r="X6" i="25"/>
  <c r="X6" i="26"/>
  <c r="AA5" i="26"/>
  <c r="AA5" i="25"/>
  <c r="M31" i="26"/>
  <c r="M32" i="26" s="1"/>
  <c r="S31" i="26"/>
  <c r="S32" i="26" s="1"/>
  <c r="I41" i="26"/>
  <c r="I42" i="26" s="1"/>
  <c r="AA41" i="26"/>
  <c r="AA42" i="26" s="1"/>
  <c r="D103" i="24"/>
  <c r="D116" i="24" s="1"/>
  <c r="D118" i="24" s="1"/>
  <c r="D152" i="24" s="1"/>
  <c r="D154" i="24" s="1"/>
  <c r="D134" i="24" s="1"/>
  <c r="D135" i="24" s="1"/>
  <c r="D84" i="11"/>
  <c r="D149" i="7"/>
  <c r="D85" i="7"/>
  <c r="D42" i="7"/>
  <c r="F31" i="19"/>
  <c r="G49" i="19"/>
  <c r="F65" i="19" s="1"/>
  <c r="D42" i="11"/>
  <c r="D67" i="4"/>
  <c r="D75" i="4" s="1"/>
  <c r="D84" i="2"/>
  <c r="F66" i="19"/>
  <c r="G66" i="19" s="1"/>
  <c r="D84" i="13"/>
  <c r="D41" i="13"/>
  <c r="D42" i="13"/>
  <c r="D67" i="13"/>
  <c r="D75" i="13" s="1"/>
  <c r="C86" i="3"/>
  <c r="D84" i="4"/>
  <c r="D42" i="4"/>
  <c r="D87" i="4"/>
  <c r="D41" i="4"/>
  <c r="D82" i="4"/>
  <c r="D41" i="2"/>
  <c r="D82" i="2"/>
  <c r="D87" i="2"/>
  <c r="D41" i="3"/>
  <c r="D82" i="3"/>
  <c r="D149" i="3"/>
  <c r="D85" i="3"/>
  <c r="D86" i="3" s="1"/>
  <c r="D87" i="3"/>
  <c r="D84" i="3"/>
  <c r="D42" i="3"/>
  <c r="C43" i="3"/>
  <c r="D41" i="5"/>
  <c r="D82" i="5"/>
  <c r="D149" i="5"/>
  <c r="D85" i="5"/>
  <c r="D87" i="5"/>
  <c r="D84" i="5"/>
  <c r="D42" i="5"/>
  <c r="D42" i="2"/>
  <c r="D67" i="2"/>
  <c r="D75" i="2" s="1"/>
  <c r="D149" i="2"/>
  <c r="D85" i="4"/>
  <c r="C43" i="5"/>
  <c r="D149" i="4"/>
  <c r="C86" i="5"/>
  <c r="D82" i="9"/>
  <c r="D41" i="9"/>
  <c r="D83" i="6"/>
  <c r="D86" i="7"/>
  <c r="C43" i="10"/>
  <c r="D82" i="10"/>
  <c r="C86" i="16"/>
  <c r="D84" i="9"/>
  <c r="D82" i="11"/>
  <c r="D149" i="11"/>
  <c r="D85" i="11"/>
  <c r="D86" i="11" s="1"/>
  <c r="D82" i="15"/>
  <c r="D87" i="15"/>
  <c r="D84" i="15"/>
  <c r="D42" i="15"/>
  <c r="D41" i="15"/>
  <c r="D149" i="15"/>
  <c r="D85" i="15"/>
  <c r="D87" i="9"/>
  <c r="D87" i="10"/>
  <c r="D84" i="10"/>
  <c r="D42" i="10"/>
  <c r="D41" i="10"/>
  <c r="D149" i="10"/>
  <c r="D85" i="10"/>
  <c r="D86" i="10" s="1"/>
  <c r="D27" i="1"/>
  <c r="D33" i="1" s="1"/>
  <c r="D82" i="7"/>
  <c r="D41" i="7"/>
  <c r="D43" i="7" s="1"/>
  <c r="D49" i="7" s="1"/>
  <c r="D87" i="7"/>
  <c r="D42" i="9"/>
  <c r="D67" i="9"/>
  <c r="D75" i="9" s="1"/>
  <c r="D149" i="9"/>
  <c r="D41" i="12"/>
  <c r="D149" i="12"/>
  <c r="D85" i="12"/>
  <c r="D86" i="12" s="1"/>
  <c r="D87" i="12"/>
  <c r="D84" i="12"/>
  <c r="D42" i="12"/>
  <c r="D85" i="9"/>
  <c r="D84" i="7"/>
  <c r="C43" i="8"/>
  <c r="D85" i="13"/>
  <c r="D85" i="6"/>
  <c r="D86" i="6" s="1"/>
  <c r="D149" i="6"/>
  <c r="D85" i="8"/>
  <c r="D86" i="8" s="1"/>
  <c r="D149" i="8"/>
  <c r="D82" i="13"/>
  <c r="D149" i="13"/>
  <c r="D41" i="6"/>
  <c r="D41" i="8"/>
  <c r="C86" i="13"/>
  <c r="D87" i="13"/>
  <c r="C86" i="14"/>
  <c r="D42" i="16"/>
  <c r="D41" i="16"/>
  <c r="D82" i="16"/>
  <c r="D149" i="16"/>
  <c r="D85" i="16"/>
  <c r="D86" i="16" s="1"/>
  <c r="D87" i="16"/>
  <c r="D42" i="6"/>
  <c r="D84" i="6"/>
  <c r="D87" i="6"/>
  <c r="D42" i="8"/>
  <c r="D84" i="8"/>
  <c r="D87" i="8"/>
  <c r="C86" i="9"/>
  <c r="C86" i="15"/>
  <c r="D85" i="1" l="1"/>
  <c r="D86" i="1" s="1"/>
  <c r="D84" i="1"/>
  <c r="D82" i="1"/>
  <c r="D83" i="1" s="1"/>
  <c r="F37" i="19"/>
  <c r="G37" i="19" s="1"/>
  <c r="G38" i="19" s="1"/>
  <c r="D41" i="11"/>
  <c r="D43" i="11" s="1"/>
  <c r="D73" i="11" s="1"/>
  <c r="I6" i="25"/>
  <c r="I7" i="25" s="1"/>
  <c r="I8" i="25" s="1"/>
  <c r="I9" i="25" s="1"/>
  <c r="I6" i="26"/>
  <c r="I7" i="26" s="1"/>
  <c r="I8" i="26" s="1"/>
  <c r="I9" i="26" s="1"/>
  <c r="D87" i="11"/>
  <c r="S6" i="25"/>
  <c r="S7" i="25" s="1"/>
  <c r="S8" i="25" s="1"/>
  <c r="S9" i="25" s="1"/>
  <c r="D43" i="16"/>
  <c r="D73" i="16" s="1"/>
  <c r="D33" i="14"/>
  <c r="D87" i="14" s="1"/>
  <c r="D88" i="12"/>
  <c r="D151" i="12" s="1"/>
  <c r="D86" i="4"/>
  <c r="D88" i="8"/>
  <c r="D151" i="8" s="1"/>
  <c r="D86" i="5"/>
  <c r="K6" i="26"/>
  <c r="K7" i="26" s="1"/>
  <c r="K8" i="26" s="1"/>
  <c r="K9" i="26" s="1"/>
  <c r="W6" i="25"/>
  <c r="W7" i="25" s="1"/>
  <c r="M6" i="26"/>
  <c r="M7" i="26" s="1"/>
  <c r="M8" i="26" s="1"/>
  <c r="M9" i="26" s="1"/>
  <c r="E6" i="26"/>
  <c r="E7" i="26" s="1"/>
  <c r="E8" i="26" s="1"/>
  <c r="E9" i="26" s="1"/>
  <c r="C29" i="26"/>
  <c r="C30" i="26"/>
  <c r="C40" i="25"/>
  <c r="Q6" i="26"/>
  <c r="Q7" i="26" s="1"/>
  <c r="Q8" i="26" s="1"/>
  <c r="Q9" i="26" s="1"/>
  <c r="G8" i="25"/>
  <c r="G9" i="25" s="1"/>
  <c r="AA6" i="26"/>
  <c r="AA7" i="26" s="1"/>
  <c r="AA8" i="26" s="1"/>
  <c r="AA9" i="26" s="1"/>
  <c r="AC6" i="26"/>
  <c r="AC7" i="26" s="1"/>
  <c r="AC8" i="26" s="1"/>
  <c r="AC9" i="26" s="1"/>
  <c r="W6" i="26"/>
  <c r="O6" i="25"/>
  <c r="O7" i="25" s="1"/>
  <c r="M6" i="25"/>
  <c r="M7" i="25" s="1"/>
  <c r="C39" i="26"/>
  <c r="C40" i="26"/>
  <c r="Q6" i="25"/>
  <c r="Q7" i="25" s="1"/>
  <c r="D86" i="13"/>
  <c r="AA6" i="25"/>
  <c r="AA7" i="25" s="1"/>
  <c r="AC6" i="25"/>
  <c r="AC7" i="25" s="1"/>
  <c r="AC8" i="25" s="1"/>
  <c r="AC9" i="25" s="1"/>
  <c r="S6" i="26"/>
  <c r="S7" i="26" s="1"/>
  <c r="S8" i="26" s="1"/>
  <c r="S9" i="26" s="1"/>
  <c r="O6" i="26"/>
  <c r="O7" i="26" s="1"/>
  <c r="C29" i="25"/>
  <c r="C30" i="25"/>
  <c r="W7" i="26"/>
  <c r="W8" i="26" s="1"/>
  <c r="W9" i="26" s="1"/>
  <c r="K6" i="25"/>
  <c r="K7" i="25" s="1"/>
  <c r="E6" i="25"/>
  <c r="E7" i="25" s="1"/>
  <c r="G7" i="26"/>
  <c r="G8" i="26" s="1"/>
  <c r="G9" i="26" s="1"/>
  <c r="C5" i="25"/>
  <c r="C6" i="25" s="1"/>
  <c r="C7" i="25" s="1"/>
  <c r="C8" i="25" s="1"/>
  <c r="C9" i="25" s="1"/>
  <c r="C5" i="26"/>
  <c r="D136" i="24"/>
  <c r="D143" i="24" s="1"/>
  <c r="D155" i="24" s="1"/>
  <c r="D156" i="24" s="1"/>
  <c r="D53" i="16"/>
  <c r="D50" i="16"/>
  <c r="D51" i="16"/>
  <c r="D56" i="16"/>
  <c r="D54" i="16"/>
  <c r="D52" i="16"/>
  <c r="D88" i="6"/>
  <c r="D151" i="6" s="1"/>
  <c r="D43" i="10"/>
  <c r="D53" i="10" s="1"/>
  <c r="D43" i="8"/>
  <c r="D53" i="8" s="1"/>
  <c r="D55" i="7"/>
  <c r="D56" i="7"/>
  <c r="D51" i="7"/>
  <c r="D49" i="11"/>
  <c r="D50" i="11"/>
  <c r="D56" i="11"/>
  <c r="D52" i="11"/>
  <c r="D53" i="11"/>
  <c r="D43" i="15"/>
  <c r="D73" i="15" s="1"/>
  <c r="D43" i="13"/>
  <c r="D73" i="13" s="1"/>
  <c r="D43" i="5"/>
  <c r="D73" i="5" s="1"/>
  <c r="D43" i="3"/>
  <c r="D54" i="3" s="1"/>
  <c r="D52" i="15"/>
  <c r="D54" i="13"/>
  <c r="E65" i="19"/>
  <c r="D83" i="7"/>
  <c r="D88" i="7" s="1"/>
  <c r="D151" i="7" s="1"/>
  <c r="D55" i="16"/>
  <c r="D83" i="13"/>
  <c r="D88" i="13" s="1"/>
  <c r="D73" i="7"/>
  <c r="D52" i="7"/>
  <c r="D53" i="7"/>
  <c r="D83" i="5"/>
  <c r="D83" i="2"/>
  <c r="D88" i="2" s="1"/>
  <c r="D151" i="2" s="1"/>
  <c r="D43" i="4"/>
  <c r="D86" i="9"/>
  <c r="D50" i="7"/>
  <c r="D149" i="1"/>
  <c r="D42" i="1"/>
  <c r="D87" i="1"/>
  <c r="D41" i="1"/>
  <c r="D55" i="11"/>
  <c r="D83" i="10"/>
  <c r="D88" i="10" s="1"/>
  <c r="D151" i="10" s="1"/>
  <c r="D83" i="9"/>
  <c r="D43" i="9"/>
  <c r="D43" i="6"/>
  <c r="D86" i="15"/>
  <c r="D83" i="15"/>
  <c r="D43" i="2"/>
  <c r="D83" i="4"/>
  <c r="D83" i="16"/>
  <c r="D88" i="16" s="1"/>
  <c r="D151" i="16" s="1"/>
  <c r="D83" i="11"/>
  <c r="D88" i="11" s="1"/>
  <c r="D151" i="11" s="1"/>
  <c r="D49" i="16"/>
  <c r="D43" i="12"/>
  <c r="D49" i="10"/>
  <c r="D54" i="7"/>
  <c r="D53" i="15"/>
  <c r="D51" i="11"/>
  <c r="D83" i="3"/>
  <c r="D88" i="3" s="1"/>
  <c r="D151" i="3" s="1"/>
  <c r="E64" i="19" l="1"/>
  <c r="F64" i="19"/>
  <c r="D54" i="11"/>
  <c r="D88" i="4"/>
  <c r="D151" i="4" s="1"/>
  <c r="D50" i="5"/>
  <c r="D53" i="5"/>
  <c r="D49" i="5"/>
  <c r="D56" i="5"/>
  <c r="D51" i="5"/>
  <c r="D52" i="5"/>
  <c r="D49" i="8"/>
  <c r="D51" i="8"/>
  <c r="Q8" i="25"/>
  <c r="Q9" i="25" s="1"/>
  <c r="Q10" i="25" s="1"/>
  <c r="Q16" i="25" s="1"/>
  <c r="D52" i="10"/>
  <c r="D49" i="13"/>
  <c r="D55" i="15"/>
  <c r="D49" i="15"/>
  <c r="Y5" i="25"/>
  <c r="Y6" i="25" s="1"/>
  <c r="Y7" i="25" s="1"/>
  <c r="Y5" i="26"/>
  <c r="Y6" i="26" s="1"/>
  <c r="D82" i="14"/>
  <c r="D83" i="14" s="1"/>
  <c r="D149" i="14"/>
  <c r="D41" i="14"/>
  <c r="D84" i="14"/>
  <c r="D85" i="14"/>
  <c r="D86" i="14" s="1"/>
  <c r="D42" i="14"/>
  <c r="D57" i="16"/>
  <c r="D74" i="16" s="1"/>
  <c r="D76" i="16" s="1"/>
  <c r="D150" i="16" s="1"/>
  <c r="AA8" i="25"/>
  <c r="AA9" i="25" s="1"/>
  <c r="AA11" i="25" s="1"/>
  <c r="AA17" i="25" s="1"/>
  <c r="D88" i="9"/>
  <c r="D151" i="9" s="1"/>
  <c r="O8" i="26"/>
  <c r="O9" i="26" s="1"/>
  <c r="O11" i="26" s="1"/>
  <c r="O17" i="26" s="1"/>
  <c r="M8" i="25"/>
  <c r="M9" i="25" s="1"/>
  <c r="M11" i="25" s="1"/>
  <c r="M17" i="25" s="1"/>
  <c r="D88" i="5"/>
  <c r="D151" i="5" s="1"/>
  <c r="E8" i="25"/>
  <c r="E9" i="25" s="1"/>
  <c r="E11" i="25" s="1"/>
  <c r="E17" i="25" s="1"/>
  <c r="C41" i="26"/>
  <c r="C42" i="26" s="1"/>
  <c r="A49" i="26" s="1"/>
  <c r="C41" i="25"/>
  <c r="C42" i="25" s="1"/>
  <c r="A49" i="25" s="1"/>
  <c r="C31" i="25"/>
  <c r="C32" i="25" s="1"/>
  <c r="A47" i="25" s="1"/>
  <c r="S11" i="26"/>
  <c r="S17" i="26" s="1"/>
  <c r="S12" i="26"/>
  <c r="S18" i="26" s="1"/>
  <c r="S10" i="26"/>
  <c r="S16" i="26" s="1"/>
  <c r="W10" i="26"/>
  <c r="W16" i="26" s="1"/>
  <c r="W11" i="26"/>
  <c r="W17" i="26" s="1"/>
  <c r="W12" i="26"/>
  <c r="W18" i="26" s="1"/>
  <c r="E10" i="26"/>
  <c r="E16" i="26" s="1"/>
  <c r="E12" i="26"/>
  <c r="E18" i="26" s="1"/>
  <c r="E11" i="26"/>
  <c r="E17" i="26" s="1"/>
  <c r="G10" i="26"/>
  <c r="G16" i="26" s="1"/>
  <c r="G11" i="26"/>
  <c r="G17" i="26" s="1"/>
  <c r="G12" i="26"/>
  <c r="G18" i="26" s="1"/>
  <c r="K10" i="26"/>
  <c r="K16" i="26" s="1"/>
  <c r="K11" i="26"/>
  <c r="K17" i="26" s="1"/>
  <c r="K12" i="26"/>
  <c r="K18" i="26" s="1"/>
  <c r="AC11" i="26"/>
  <c r="AC17" i="26" s="1"/>
  <c r="AC10" i="26"/>
  <c r="AC16" i="26" s="1"/>
  <c r="AC12" i="26"/>
  <c r="AC18" i="26" s="1"/>
  <c r="D50" i="10"/>
  <c r="AA10" i="26"/>
  <c r="AA16" i="26" s="1"/>
  <c r="AA11" i="26"/>
  <c r="AA17" i="26" s="1"/>
  <c r="AA12" i="26"/>
  <c r="AA18" i="26" s="1"/>
  <c r="K8" i="25"/>
  <c r="K9" i="25" s="1"/>
  <c r="AC12" i="25"/>
  <c r="AC18" i="25" s="1"/>
  <c r="AC11" i="25"/>
  <c r="AC17" i="25" s="1"/>
  <c r="AC10" i="25"/>
  <c r="AC16" i="25" s="1"/>
  <c r="I10" i="26"/>
  <c r="I16" i="26" s="1"/>
  <c r="I12" i="26"/>
  <c r="I18" i="26" s="1"/>
  <c r="I11" i="26"/>
  <c r="I17" i="26" s="1"/>
  <c r="G10" i="25"/>
  <c r="G16" i="25" s="1"/>
  <c r="G12" i="25"/>
  <c r="G18" i="25" s="1"/>
  <c r="G11" i="25"/>
  <c r="G17" i="25" s="1"/>
  <c r="Q11" i="26"/>
  <c r="Q17" i="26" s="1"/>
  <c r="Q10" i="26"/>
  <c r="Q16" i="26" s="1"/>
  <c r="Q12" i="26"/>
  <c r="Q18" i="26" s="1"/>
  <c r="M11" i="26"/>
  <c r="M17" i="26" s="1"/>
  <c r="M10" i="26"/>
  <c r="M16" i="26" s="1"/>
  <c r="M12" i="26"/>
  <c r="M18" i="26" s="1"/>
  <c r="Y7" i="26"/>
  <c r="Y8" i="26" s="1"/>
  <c r="Y9" i="26" s="1"/>
  <c r="I10" i="25"/>
  <c r="I16" i="25" s="1"/>
  <c r="I12" i="25"/>
  <c r="I18" i="25" s="1"/>
  <c r="I11" i="25"/>
  <c r="I17" i="25" s="1"/>
  <c r="O8" i="25"/>
  <c r="O9" i="25" s="1"/>
  <c r="C31" i="26"/>
  <c r="C32" i="26" s="1"/>
  <c r="A47" i="26" s="1"/>
  <c r="S10" i="25"/>
  <c r="S16" i="25" s="1"/>
  <c r="S12" i="25"/>
  <c r="S18" i="25" s="1"/>
  <c r="S11" i="25"/>
  <c r="S17" i="25" s="1"/>
  <c r="W8" i="25"/>
  <c r="W9" i="25" s="1"/>
  <c r="D57" i="7"/>
  <c r="D74" i="7" s="1"/>
  <c r="D76" i="7" s="1"/>
  <c r="C11" i="25"/>
  <c r="C17" i="25" s="1"/>
  <c r="C10" i="25"/>
  <c r="C16" i="25" s="1"/>
  <c r="C12" i="25"/>
  <c r="C18" i="25" s="1"/>
  <c r="C6" i="26"/>
  <c r="C7" i="26" s="1"/>
  <c r="C8" i="26" s="1"/>
  <c r="C9" i="26" s="1"/>
  <c r="C29" i="19"/>
  <c r="D140" i="24"/>
  <c r="D139" i="24"/>
  <c r="D138" i="24"/>
  <c r="D137" i="24"/>
  <c r="D141" i="24"/>
  <c r="D142" i="24"/>
  <c r="D56" i="15"/>
  <c r="D54" i="8"/>
  <c r="D56" i="8"/>
  <c r="D73" i="10"/>
  <c r="D51" i="10"/>
  <c r="D55" i="10"/>
  <c r="D56" i="10"/>
  <c r="D51" i="15"/>
  <c r="D57" i="11"/>
  <c r="D74" i="11" s="1"/>
  <c r="D76" i="11" s="1"/>
  <c r="D109" i="11" s="1"/>
  <c r="D110" i="11" s="1"/>
  <c r="D117" i="11" s="1"/>
  <c r="D55" i="8"/>
  <c r="D55" i="5"/>
  <c r="D54" i="10"/>
  <c r="D52" i="8"/>
  <c r="D50" i="8"/>
  <c r="D73" i="8"/>
  <c r="D55" i="13"/>
  <c r="D54" i="15"/>
  <c r="D53" i="13"/>
  <c r="D50" i="13"/>
  <c r="D52" i="13"/>
  <c r="D51" i="13"/>
  <c r="D56" i="13"/>
  <c r="D50" i="15"/>
  <c r="D88" i="15"/>
  <c r="D151" i="15" s="1"/>
  <c r="D54" i="5"/>
  <c r="D57" i="5" s="1"/>
  <c r="D74" i="5" s="1"/>
  <c r="D76" i="5" s="1"/>
  <c r="D56" i="3"/>
  <c r="D73" i="3"/>
  <c r="D55" i="3"/>
  <c r="D51" i="3"/>
  <c r="D50" i="3"/>
  <c r="D53" i="3"/>
  <c r="D52" i="3"/>
  <c r="D49" i="3"/>
  <c r="G65" i="19"/>
  <c r="D151" i="13"/>
  <c r="D73" i="4"/>
  <c r="D54" i="4"/>
  <c r="D53" i="4"/>
  <c r="D51" i="4"/>
  <c r="D56" i="4"/>
  <c r="D55" i="4"/>
  <c r="D50" i="4"/>
  <c r="D49" i="4"/>
  <c r="D52" i="4"/>
  <c r="D73" i="12"/>
  <c r="D53" i="12"/>
  <c r="D49" i="12"/>
  <c r="D51" i="12"/>
  <c r="D55" i="12"/>
  <c r="D52" i="12"/>
  <c r="D56" i="12"/>
  <c r="D54" i="12"/>
  <c r="D50" i="12"/>
  <c r="D73" i="2"/>
  <c r="D56" i="2"/>
  <c r="D55" i="2"/>
  <c r="D50" i="2"/>
  <c r="D49" i="2"/>
  <c r="D54" i="2"/>
  <c r="D52" i="2"/>
  <c r="D53" i="2"/>
  <c r="D51" i="2"/>
  <c r="D73" i="9"/>
  <c r="D49" i="9"/>
  <c r="D51" i="9"/>
  <c r="D52" i="9"/>
  <c r="D53" i="9"/>
  <c r="D50" i="9"/>
  <c r="D55" i="9"/>
  <c r="D54" i="9"/>
  <c r="D56" i="9"/>
  <c r="D88" i="1"/>
  <c r="D151" i="1" s="1"/>
  <c r="D73" i="6"/>
  <c r="D51" i="6"/>
  <c r="D49" i="6"/>
  <c r="D55" i="6"/>
  <c r="D52" i="6"/>
  <c r="D50" i="6"/>
  <c r="D56" i="6"/>
  <c r="D53" i="6"/>
  <c r="D54" i="6"/>
  <c r="D43" i="1"/>
  <c r="E29" i="19" l="1"/>
  <c r="G64" i="19"/>
  <c r="D109" i="16"/>
  <c r="D110" i="16" s="1"/>
  <c r="D117" i="16" s="1"/>
  <c r="D99" i="16"/>
  <c r="D97" i="16"/>
  <c r="D98" i="16"/>
  <c r="D102" i="16"/>
  <c r="D100" i="16"/>
  <c r="D101" i="11"/>
  <c r="M12" i="25"/>
  <c r="M18" i="25" s="1"/>
  <c r="D101" i="16"/>
  <c r="Q11" i="25"/>
  <c r="Q17" i="25" s="1"/>
  <c r="M10" i="25"/>
  <c r="M16" i="25" s="1"/>
  <c r="Q12" i="25"/>
  <c r="Q18" i="25" s="1"/>
  <c r="AA12" i="25"/>
  <c r="AA18" i="25" s="1"/>
  <c r="AA10" i="25"/>
  <c r="AA16" i="25" s="1"/>
  <c r="D88" i="14"/>
  <c r="D151" i="14" s="1"/>
  <c r="D43" i="14"/>
  <c r="D49" i="14" s="1"/>
  <c r="Y8" i="25"/>
  <c r="Y9" i="25" s="1"/>
  <c r="Y10" i="25" s="1"/>
  <c r="Y16" i="25" s="1"/>
  <c r="AC19" i="26"/>
  <c r="AC21" i="26" s="1"/>
  <c r="D97" i="11"/>
  <c r="D150" i="11"/>
  <c r="D98" i="11"/>
  <c r="O10" i="26"/>
  <c r="O16" i="26" s="1"/>
  <c r="D57" i="8"/>
  <c r="D74" i="8" s="1"/>
  <c r="D76" i="8" s="1"/>
  <c r="D100" i="8" s="1"/>
  <c r="O12" i="26"/>
  <c r="O18" i="26" s="1"/>
  <c r="M19" i="26"/>
  <c r="M21" i="26" s="1"/>
  <c r="E10" i="25"/>
  <c r="E16" i="25" s="1"/>
  <c r="E12" i="25"/>
  <c r="E18" i="25" s="1"/>
  <c r="E19" i="26"/>
  <c r="E21" i="26" s="1"/>
  <c r="D57" i="15"/>
  <c r="D74" i="15" s="1"/>
  <c r="D76" i="15" s="1"/>
  <c r="D150" i="15" s="1"/>
  <c r="W11" i="25"/>
  <c r="W17" i="25" s="1"/>
  <c r="W12" i="25"/>
  <c r="W18" i="25" s="1"/>
  <c r="W10" i="25"/>
  <c r="W16" i="25" s="1"/>
  <c r="I19" i="25"/>
  <c r="I21" i="25" s="1"/>
  <c r="AC19" i="25"/>
  <c r="AC21" i="25" s="1"/>
  <c r="K19" i="26"/>
  <c r="K21" i="26" s="1"/>
  <c r="W19" i="26"/>
  <c r="W21" i="26" s="1"/>
  <c r="O10" i="25"/>
  <c r="O16" i="25" s="1"/>
  <c r="O12" i="25"/>
  <c r="O18" i="25" s="1"/>
  <c r="O11" i="25"/>
  <c r="O17" i="25" s="1"/>
  <c r="Y12" i="26"/>
  <c r="Y18" i="26" s="1"/>
  <c r="Y11" i="26"/>
  <c r="Y17" i="26" s="1"/>
  <c r="Y10" i="26"/>
  <c r="Y16" i="26" s="1"/>
  <c r="AA19" i="26"/>
  <c r="AA21" i="26" s="1"/>
  <c r="S19" i="26"/>
  <c r="S21" i="26" s="1"/>
  <c r="D57" i="10"/>
  <c r="D74" i="10" s="1"/>
  <c r="D76" i="10" s="1"/>
  <c r="D101" i="10" s="1"/>
  <c r="Q19" i="26"/>
  <c r="Q21" i="26" s="1"/>
  <c r="G19" i="25"/>
  <c r="G21" i="25" s="1"/>
  <c r="K11" i="25"/>
  <c r="K17" i="25" s="1"/>
  <c r="K10" i="25"/>
  <c r="K16" i="25" s="1"/>
  <c r="K12" i="25"/>
  <c r="K18" i="25" s="1"/>
  <c r="S19" i="25"/>
  <c r="S21" i="25" s="1"/>
  <c r="I19" i="26"/>
  <c r="I21" i="26" s="1"/>
  <c r="G19" i="26"/>
  <c r="G21" i="26" s="1"/>
  <c r="C11" i="26"/>
  <c r="C17" i="26" s="1"/>
  <c r="C12" i="26"/>
  <c r="C18" i="26" s="1"/>
  <c r="C10" i="26"/>
  <c r="C16" i="26" s="1"/>
  <c r="C19" i="25"/>
  <c r="C21" i="25" s="1"/>
  <c r="D102" i="11"/>
  <c r="D57" i="13"/>
  <c r="D74" i="13" s="1"/>
  <c r="D76" i="13" s="1"/>
  <c r="D150" i="13" s="1"/>
  <c r="D57" i="6"/>
  <c r="D74" i="6" s="1"/>
  <c r="D76" i="6" s="1"/>
  <c r="D99" i="11"/>
  <c r="D100" i="11"/>
  <c r="D57" i="3"/>
  <c r="D74" i="3" s="1"/>
  <c r="D76" i="3" s="1"/>
  <c r="D99" i="3" s="1"/>
  <c r="D73" i="1"/>
  <c r="D52" i="1"/>
  <c r="D56" i="1"/>
  <c r="D53" i="1"/>
  <c r="D54" i="1"/>
  <c r="D55" i="1"/>
  <c r="D51" i="1"/>
  <c r="D50" i="1"/>
  <c r="D49" i="1"/>
  <c r="D57" i="9"/>
  <c r="D74" i="9" s="1"/>
  <c r="D76" i="9" s="1"/>
  <c r="D57" i="12"/>
  <c r="D74" i="12" s="1"/>
  <c r="D76" i="12" s="1"/>
  <c r="D150" i="7"/>
  <c r="D109" i="7"/>
  <c r="D110" i="7" s="1"/>
  <c r="D117" i="7" s="1"/>
  <c r="D97" i="7"/>
  <c r="D101" i="7"/>
  <c r="D98" i="7"/>
  <c r="D102" i="7"/>
  <c r="D99" i="7"/>
  <c r="D100" i="7"/>
  <c r="D57" i="2"/>
  <c r="D74" i="2" s="1"/>
  <c r="D76" i="2" s="1"/>
  <c r="D150" i="5"/>
  <c r="D102" i="5"/>
  <c r="D98" i="5"/>
  <c r="D100" i="5"/>
  <c r="D99" i="5"/>
  <c r="D97" i="5"/>
  <c r="D109" i="5"/>
  <c r="D110" i="5" s="1"/>
  <c r="D117" i="5" s="1"/>
  <c r="D101" i="5"/>
  <c r="D57" i="4"/>
  <c r="D74" i="4" s="1"/>
  <c r="D76" i="4" s="1"/>
  <c r="G29" i="19" l="1"/>
  <c r="H29" i="19" s="1"/>
  <c r="M19" i="25"/>
  <c r="M21" i="25" s="1"/>
  <c r="D53" i="14"/>
  <c r="D52" i="14"/>
  <c r="D51" i="14"/>
  <c r="D103" i="16"/>
  <c r="D116" i="16" s="1"/>
  <c r="D118" i="16" s="1"/>
  <c r="D152" i="16" s="1"/>
  <c r="D154" i="16" s="1"/>
  <c r="D134" i="16" s="1"/>
  <c r="D135" i="16" s="1"/>
  <c r="D150" i="8"/>
  <c r="Q19" i="25"/>
  <c r="Q21" i="25" s="1"/>
  <c r="AA19" i="25"/>
  <c r="AA21" i="25" s="1"/>
  <c r="D101" i="8"/>
  <c r="D102" i="8"/>
  <c r="D97" i="8"/>
  <c r="E19" i="25"/>
  <c r="E21" i="25" s="1"/>
  <c r="D99" i="8"/>
  <c r="D98" i="8"/>
  <c r="D109" i="8"/>
  <c r="D110" i="8" s="1"/>
  <c r="D117" i="8" s="1"/>
  <c r="D98" i="10"/>
  <c r="D102" i="10"/>
  <c r="D97" i="10"/>
  <c r="D109" i="10"/>
  <c r="D110" i="10" s="1"/>
  <c r="D117" i="10" s="1"/>
  <c r="D109" i="15"/>
  <c r="D110" i="15" s="1"/>
  <c r="D117" i="15" s="1"/>
  <c r="D101" i="15"/>
  <c r="D99" i="15"/>
  <c r="D98" i="15"/>
  <c r="D102" i="15"/>
  <c r="D97" i="15"/>
  <c r="D100" i="15"/>
  <c r="Y11" i="25"/>
  <c r="Y17" i="25" s="1"/>
  <c r="Y12" i="25"/>
  <c r="Y18" i="25" s="1"/>
  <c r="D73" i="14"/>
  <c r="D56" i="14"/>
  <c r="D55" i="14"/>
  <c r="D50" i="14"/>
  <c r="D54" i="14"/>
  <c r="D98" i="3"/>
  <c r="D97" i="3"/>
  <c r="D101" i="3"/>
  <c r="D109" i="3"/>
  <c r="D110" i="3" s="1"/>
  <c r="D117" i="3" s="1"/>
  <c r="D150" i="3"/>
  <c r="D100" i="3"/>
  <c r="D102" i="3"/>
  <c r="W19" i="25"/>
  <c r="W21" i="25" s="1"/>
  <c r="D100" i="10"/>
  <c r="D150" i="10"/>
  <c r="D99" i="10"/>
  <c r="O19" i="25"/>
  <c r="O21" i="25" s="1"/>
  <c r="O19" i="26"/>
  <c r="O21" i="26" s="1"/>
  <c r="C19" i="26"/>
  <c r="C21" i="26" s="1"/>
  <c r="D103" i="11"/>
  <c r="D116" i="11" s="1"/>
  <c r="D118" i="11" s="1"/>
  <c r="D152" i="11" s="1"/>
  <c r="D154" i="11" s="1"/>
  <c r="D134" i="11" s="1"/>
  <c r="K19" i="25"/>
  <c r="K21" i="25" s="1"/>
  <c r="Y19" i="26"/>
  <c r="Y21" i="26" s="1"/>
  <c r="D97" i="13"/>
  <c r="D102" i="13"/>
  <c r="D98" i="13"/>
  <c r="D99" i="13"/>
  <c r="D100" i="13"/>
  <c r="D109" i="13"/>
  <c r="D110" i="13" s="1"/>
  <c r="D117" i="13" s="1"/>
  <c r="D101" i="13"/>
  <c r="D150" i="4"/>
  <c r="D101" i="4"/>
  <c r="D100" i="4"/>
  <c r="D102" i="4"/>
  <c r="D98" i="4"/>
  <c r="D97" i="4"/>
  <c r="D109" i="4"/>
  <c r="D110" i="4" s="1"/>
  <c r="D117" i="4" s="1"/>
  <c r="D99" i="4"/>
  <c r="D150" i="2"/>
  <c r="D99" i="2"/>
  <c r="D109" i="2"/>
  <c r="D110" i="2" s="1"/>
  <c r="D117" i="2" s="1"/>
  <c r="D101" i="2"/>
  <c r="D100" i="2"/>
  <c r="D102" i="2"/>
  <c r="D98" i="2"/>
  <c r="D97" i="2"/>
  <c r="D100" i="12"/>
  <c r="D150" i="12"/>
  <c r="D99" i="12"/>
  <c r="D109" i="12"/>
  <c r="D110" i="12" s="1"/>
  <c r="D117" i="12" s="1"/>
  <c r="D101" i="12"/>
  <c r="D102" i="12"/>
  <c r="D98" i="12"/>
  <c r="D97" i="12"/>
  <c r="D150" i="9"/>
  <c r="D109" i="9"/>
  <c r="D110" i="9" s="1"/>
  <c r="D117" i="9" s="1"/>
  <c r="D99" i="9"/>
  <c r="D100" i="9"/>
  <c r="D101" i="9"/>
  <c r="D102" i="9"/>
  <c r="D97" i="9"/>
  <c r="D98" i="9"/>
  <c r="D57" i="1"/>
  <c r="D74" i="1" s="1"/>
  <c r="D76" i="1" s="1"/>
  <c r="D103" i="5"/>
  <c r="D116" i="5" s="1"/>
  <c r="D118" i="5" s="1"/>
  <c r="D152" i="5" s="1"/>
  <c r="D154" i="5" s="1"/>
  <c r="D103" i="7"/>
  <c r="D116" i="7" s="1"/>
  <c r="D118" i="7" s="1"/>
  <c r="D152" i="7" s="1"/>
  <c r="D154" i="7" s="1"/>
  <c r="D150" i="6"/>
  <c r="D98" i="6"/>
  <c r="D101" i="6"/>
  <c r="D100" i="6"/>
  <c r="D97" i="6"/>
  <c r="D99" i="6"/>
  <c r="D102" i="6"/>
  <c r="D109" i="6"/>
  <c r="D110" i="6" s="1"/>
  <c r="D117" i="6" s="1"/>
  <c r="D136" i="16" l="1"/>
  <c r="D143" i="16" s="1"/>
  <c r="D155" i="16" s="1"/>
  <c r="D156" i="16" s="1"/>
  <c r="D57" i="14"/>
  <c r="D74" i="14" s="1"/>
  <c r="D76" i="14" s="1"/>
  <c r="D97" i="14" s="1"/>
  <c r="Y19" i="25"/>
  <c r="Y21" i="25" s="1"/>
  <c r="A45" i="25" s="1"/>
  <c r="A51" i="25" s="1"/>
  <c r="F63" i="19" s="1"/>
  <c r="D103" i="3"/>
  <c r="D116" i="3" s="1"/>
  <c r="D118" i="3" s="1"/>
  <c r="D152" i="3" s="1"/>
  <c r="D154" i="3" s="1"/>
  <c r="D134" i="3" s="1"/>
  <c r="D103" i="8"/>
  <c r="D116" i="8" s="1"/>
  <c r="D118" i="8" s="1"/>
  <c r="D152" i="8" s="1"/>
  <c r="D154" i="8" s="1"/>
  <c r="D134" i="8" s="1"/>
  <c r="D103" i="10"/>
  <c r="D116" i="10" s="1"/>
  <c r="D118" i="10" s="1"/>
  <c r="D152" i="10" s="1"/>
  <c r="D154" i="10" s="1"/>
  <c r="D134" i="10" s="1"/>
  <c r="D103" i="15"/>
  <c r="D116" i="15" s="1"/>
  <c r="D118" i="15" s="1"/>
  <c r="D152" i="15" s="1"/>
  <c r="D154" i="15" s="1"/>
  <c r="D134" i="15" s="1"/>
  <c r="D101" i="14"/>
  <c r="D109" i="14"/>
  <c r="D110" i="14" s="1"/>
  <c r="D117" i="14" s="1"/>
  <c r="A45" i="26"/>
  <c r="A51" i="26" s="1"/>
  <c r="E63" i="19" s="1"/>
  <c r="D103" i="13"/>
  <c r="D116" i="13" s="1"/>
  <c r="D118" i="13" s="1"/>
  <c r="D152" i="13" s="1"/>
  <c r="D154" i="13" s="1"/>
  <c r="D134" i="13" s="1"/>
  <c r="D103" i="2"/>
  <c r="D116" i="2" s="1"/>
  <c r="D118" i="2" s="1"/>
  <c r="D152" i="2" s="1"/>
  <c r="D154" i="2" s="1"/>
  <c r="D134" i="5"/>
  <c r="D103" i="12"/>
  <c r="D116" i="12" s="1"/>
  <c r="D118" i="12" s="1"/>
  <c r="D152" i="12" s="1"/>
  <c r="D154" i="12" s="1"/>
  <c r="D103" i="4"/>
  <c r="D116" i="4" s="1"/>
  <c r="D118" i="4" s="1"/>
  <c r="D152" i="4" s="1"/>
  <c r="D154" i="4" s="1"/>
  <c r="D134" i="7"/>
  <c r="D103" i="6"/>
  <c r="D116" i="6" s="1"/>
  <c r="D118" i="6" s="1"/>
  <c r="D152" i="6" s="1"/>
  <c r="D154" i="6" s="1"/>
  <c r="D150" i="1"/>
  <c r="D109" i="1"/>
  <c r="D110" i="1" s="1"/>
  <c r="D117" i="1" s="1"/>
  <c r="D97" i="1"/>
  <c r="D102" i="1"/>
  <c r="D100" i="1"/>
  <c r="D99" i="1"/>
  <c r="D101" i="1"/>
  <c r="D98" i="1"/>
  <c r="D135" i="11"/>
  <c r="D103" i="9"/>
  <c r="D116" i="9" s="1"/>
  <c r="D118" i="9" s="1"/>
  <c r="D152" i="9" s="1"/>
  <c r="D154" i="9" s="1"/>
  <c r="G63" i="19" l="1"/>
  <c r="D135" i="15"/>
  <c r="D136" i="15" s="1"/>
  <c r="D143" i="15" s="1"/>
  <c r="D155" i="15" s="1"/>
  <c r="D156" i="15" s="1"/>
  <c r="C27" i="19" s="1"/>
  <c r="D136" i="11"/>
  <c r="D143" i="11" s="1"/>
  <c r="D155" i="11" s="1"/>
  <c r="D156" i="11" s="1"/>
  <c r="D138" i="11" s="1"/>
  <c r="D135" i="8"/>
  <c r="D136" i="8" s="1"/>
  <c r="D135" i="7"/>
  <c r="D135" i="3"/>
  <c r="D136" i="3" s="1"/>
  <c r="D99" i="14"/>
  <c r="D100" i="14"/>
  <c r="D150" i="14"/>
  <c r="D98" i="14"/>
  <c r="D102" i="14"/>
  <c r="D135" i="13"/>
  <c r="D135" i="10"/>
  <c r="D134" i="6"/>
  <c r="D134" i="9"/>
  <c r="C24" i="19"/>
  <c r="D139" i="11"/>
  <c r="D134" i="12"/>
  <c r="D134" i="4"/>
  <c r="C28" i="19"/>
  <c r="D138" i="16"/>
  <c r="D142" i="16"/>
  <c r="D141" i="16"/>
  <c r="D140" i="16"/>
  <c r="D139" i="16"/>
  <c r="D137" i="16"/>
  <c r="D103" i="1"/>
  <c r="D116" i="1" s="1"/>
  <c r="D118" i="1" s="1"/>
  <c r="D152" i="1" s="1"/>
  <c r="D154" i="1" s="1"/>
  <c r="D143" i="8"/>
  <c r="D155" i="8" s="1"/>
  <c r="D156" i="8" s="1"/>
  <c r="D137" i="15"/>
  <c r="D135" i="5"/>
  <c r="D136" i="5" s="1"/>
  <c r="D134" i="2"/>
  <c r="E24" i="19" l="1"/>
  <c r="E27" i="19"/>
  <c r="E28" i="19"/>
  <c r="G28" i="19" s="1"/>
  <c r="H28" i="19" s="1"/>
  <c r="D143" i="3"/>
  <c r="D155" i="3" s="1"/>
  <c r="D156" i="3" s="1"/>
  <c r="D141" i="3" s="1"/>
  <c r="D141" i="15"/>
  <c r="D138" i="15"/>
  <c r="D142" i="15"/>
  <c r="D140" i="15"/>
  <c r="D139" i="15"/>
  <c r="D140" i="11"/>
  <c r="D137" i="11"/>
  <c r="D142" i="11"/>
  <c r="D141" i="11"/>
  <c r="D136" i="7"/>
  <c r="D143" i="7" s="1"/>
  <c r="D155" i="7" s="1"/>
  <c r="D156" i="7" s="1"/>
  <c r="D136" i="13"/>
  <c r="D143" i="13" s="1"/>
  <c r="D155" i="13" s="1"/>
  <c r="D156" i="13" s="1"/>
  <c r="D141" i="13" s="1"/>
  <c r="D136" i="10"/>
  <c r="D143" i="10" s="1"/>
  <c r="D155" i="10" s="1"/>
  <c r="D156" i="10" s="1"/>
  <c r="D137" i="10" s="1"/>
  <c r="D135" i="6"/>
  <c r="D143" i="5"/>
  <c r="D155" i="5" s="1"/>
  <c r="D156" i="5" s="1"/>
  <c r="D140" i="5" s="1"/>
  <c r="D103" i="14"/>
  <c r="D116" i="14" s="1"/>
  <c r="D118" i="14" s="1"/>
  <c r="D152" i="14" s="1"/>
  <c r="D154" i="14" s="1"/>
  <c r="D134" i="14" s="1"/>
  <c r="D138" i="13"/>
  <c r="D136" i="6"/>
  <c r="D143" i="6" s="1"/>
  <c r="D155" i="6" s="1"/>
  <c r="D156" i="6" s="1"/>
  <c r="D135" i="2"/>
  <c r="D139" i="3"/>
  <c r="D134" i="1"/>
  <c r="C21" i="19"/>
  <c r="D137" i="8"/>
  <c r="D141" i="8"/>
  <c r="D139" i="8"/>
  <c r="D138" i="8"/>
  <c r="D140" i="8"/>
  <c r="D142" i="8"/>
  <c r="D135" i="4"/>
  <c r="C20" i="19"/>
  <c r="D140" i="7"/>
  <c r="D138" i="7"/>
  <c r="D142" i="7"/>
  <c r="D141" i="7"/>
  <c r="D139" i="7"/>
  <c r="D137" i="7"/>
  <c r="D135" i="12"/>
  <c r="D135" i="9"/>
  <c r="G27" i="19" l="1"/>
  <c r="H27" i="19" s="1"/>
  <c r="G24" i="19"/>
  <c r="H24" i="19" s="1"/>
  <c r="E20" i="19"/>
  <c r="G20" i="19" s="1"/>
  <c r="E21" i="19"/>
  <c r="G21" i="19" s="1"/>
  <c r="H21" i="19" s="1"/>
  <c r="C16" i="19"/>
  <c r="D137" i="5"/>
  <c r="C23" i="19"/>
  <c r="D138" i="3"/>
  <c r="D138" i="10"/>
  <c r="D142" i="3"/>
  <c r="D140" i="3"/>
  <c r="C18" i="19"/>
  <c r="D140" i="10"/>
  <c r="D141" i="10"/>
  <c r="D137" i="3"/>
  <c r="D140" i="13"/>
  <c r="D142" i="13"/>
  <c r="D138" i="5"/>
  <c r="D139" i="10"/>
  <c r="D142" i="5"/>
  <c r="D139" i="13"/>
  <c r="D142" i="10"/>
  <c r="D137" i="13"/>
  <c r="D141" i="5"/>
  <c r="C26" i="19"/>
  <c r="D139" i="5"/>
  <c r="D136" i="12"/>
  <c r="D136" i="4"/>
  <c r="D143" i="4" s="1"/>
  <c r="D155" i="4" s="1"/>
  <c r="D156" i="4" s="1"/>
  <c r="D136" i="2"/>
  <c r="D143" i="2" s="1"/>
  <c r="D155" i="2" s="1"/>
  <c r="D156" i="2" s="1"/>
  <c r="C15" i="19" s="1"/>
  <c r="D135" i="1"/>
  <c r="D136" i="1" s="1"/>
  <c r="D135" i="14"/>
  <c r="D136" i="9"/>
  <c r="D143" i="9" s="1"/>
  <c r="D155" i="9" s="1"/>
  <c r="D156" i="9" s="1"/>
  <c r="D141" i="2"/>
  <c r="D140" i="2"/>
  <c r="D137" i="2"/>
  <c r="D143" i="12"/>
  <c r="D155" i="12" s="1"/>
  <c r="D156" i="12" s="1"/>
  <c r="C19" i="19"/>
  <c r="D137" i="6"/>
  <c r="D141" i="6"/>
  <c r="D139" i="6"/>
  <c r="D138" i="6"/>
  <c r="D142" i="6"/>
  <c r="D140" i="6"/>
  <c r="H20" i="19" l="1"/>
  <c r="E15" i="19"/>
  <c r="E18" i="19"/>
  <c r="G18" i="19" s="1"/>
  <c r="H18" i="19" s="1"/>
  <c r="E23" i="19"/>
  <c r="E26" i="19"/>
  <c r="E19" i="19"/>
  <c r="G19" i="19" s="1"/>
  <c r="E16" i="19"/>
  <c r="G16" i="19" s="1"/>
  <c r="H16" i="19" s="1"/>
  <c r="D143" i="1"/>
  <c r="D155" i="1" s="1"/>
  <c r="D156" i="1" s="1"/>
  <c r="D142" i="2"/>
  <c r="D139" i="2"/>
  <c r="D138" i="2"/>
  <c r="D136" i="14"/>
  <c r="D143" i="14" s="1"/>
  <c r="D155" i="14" s="1"/>
  <c r="D156" i="14" s="1"/>
  <c r="D141" i="14" s="1"/>
  <c r="C22" i="19"/>
  <c r="D140" i="9"/>
  <c r="D138" i="9"/>
  <c r="D142" i="9"/>
  <c r="D141" i="9"/>
  <c r="D137" i="9"/>
  <c r="D139" i="9"/>
  <c r="C14" i="19"/>
  <c r="D141" i="1"/>
  <c r="D139" i="1"/>
  <c r="D138" i="1"/>
  <c r="D137" i="1"/>
  <c r="D142" i="1"/>
  <c r="D140" i="1"/>
  <c r="C25" i="19"/>
  <c r="D141" i="12"/>
  <c r="D139" i="12"/>
  <c r="D137" i="12"/>
  <c r="D142" i="12"/>
  <c r="D138" i="12"/>
  <c r="D140" i="12"/>
  <c r="C17" i="19"/>
  <c r="D138" i="4"/>
  <c r="D137" i="4"/>
  <c r="D142" i="4"/>
  <c r="D141" i="4"/>
  <c r="D140" i="4"/>
  <c r="D139" i="4"/>
  <c r="G26" i="19" l="1"/>
  <c r="H26" i="19" s="1"/>
  <c r="G23" i="19"/>
  <c r="H23" i="19" s="1"/>
  <c r="G15" i="19"/>
  <c r="H15" i="19" s="1"/>
  <c r="H19" i="19"/>
  <c r="E17" i="19"/>
  <c r="E22" i="19"/>
  <c r="G22" i="19" s="1"/>
  <c r="H22" i="19" s="1"/>
  <c r="E25" i="19"/>
  <c r="E14" i="19"/>
  <c r="G14" i="19" s="1"/>
  <c r="D137" i="14"/>
  <c r="D138" i="14"/>
  <c r="D140" i="14"/>
  <c r="D139" i="14"/>
  <c r="C30" i="19"/>
  <c r="D142" i="14"/>
  <c r="G25" i="19"/>
  <c r="H25" i="19" s="1"/>
  <c r="H14" i="19"/>
  <c r="G17" i="19" l="1"/>
  <c r="H17" i="19" s="1"/>
  <c r="E30" i="19"/>
  <c r="G30" i="19" s="1"/>
  <c r="G31" i="19" s="1"/>
  <c r="H30" i="19"/>
  <c r="H31" i="19" l="1"/>
  <c r="F62" i="19" s="1"/>
  <c r="F56" i="19"/>
  <c r="G56" i="19" s="1"/>
  <c r="E67" i="19"/>
  <c r="F67" i="19"/>
  <c r="F68" i="19" s="1"/>
  <c r="E62" i="19"/>
  <c r="G62" i="19" s="1"/>
  <c r="G67" i="19" l="1"/>
  <c r="G68" i="19" s="1"/>
  <c r="E68" i="19"/>
</calcChain>
</file>

<file path=xl/sharedStrings.xml><?xml version="1.0" encoding="utf-8"?>
<sst xmlns="http://schemas.openxmlformats.org/spreadsheetml/2006/main" count="3614" uniqueCount="232">
  <si>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</si>
  <si>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</si>
  <si>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</si>
  <si>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</si>
  <si>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</si>
  <si>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</si>
  <si>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</si>
  <si>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</si>
  <si>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</si>
  <si>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</si>
  <si>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</si>
  <si>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</si>
  <si>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</si>
  <si>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</si>
  <si>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Engenheiro Eletricista (Supervisor)</t>
  </si>
  <si>
    <t>posto de serviço</t>
  </si>
  <si>
    <t>Dados complementares para composição dos custos referente à mão-de-obra</t>
  </si>
  <si>
    <t>Tipo de serviço (mesmo serviço com características distintas)</t>
  </si>
  <si>
    <t>Engenheiro Eletricista 44 horas semanais</t>
  </si>
  <si>
    <t>Classificação Brasileira de Ocupações (CBO)</t>
  </si>
  <si>
    <t>2143-05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</si>
  <si>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</si>
  <si>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</si>
  <si>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</si>
  <si>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</si>
  <si>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</si>
  <si>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</si>
  <si>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</si>
  <si>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</si>
  <si>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</si>
  <si>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</si>
  <si>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</si>
  <si>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</si>
  <si>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</si>
  <si>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</si>
  <si>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</si>
  <si>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</si>
  <si>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</si>
  <si>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</si>
  <si>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</si>
  <si>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</si>
  <si>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</si>
  <si>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</si>
  <si>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</si>
  <si>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</si>
  <si>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</si>
  <si>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</si>
  <si>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</si>
  <si>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</si>
  <si>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</si>
  <si>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</si>
  <si>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</si>
  <si>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</si>
  <si>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</si>
  <si>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</si>
  <si>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</si>
  <si>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</si>
  <si>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</si>
  <si>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</si>
  <si>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</si>
  <si>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</si>
  <si>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</si>
  <si>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</si>
  <si>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</si>
  <si>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</si>
  <si>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</si>
  <si>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</si>
  <si>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</si>
  <si>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</si>
  <si>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</si>
  <si>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</si>
  <si>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</si>
  <si>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</si>
  <si>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</si>
  <si>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</si>
  <si>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</si>
  <si>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</si>
  <si>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</si>
  <si>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</si>
  <si>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</si>
  <si>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</si>
  <si>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</si>
  <si>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</si>
  <si>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</si>
  <si>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</si>
  <si>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</si>
  <si>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</si>
  <si>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</si>
  <si>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</si>
  <si>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</si>
  <si>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</si>
  <si>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</si>
  <si>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</si>
  <si>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</si>
  <si>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</si>
  <si>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</si>
  <si>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</si>
  <si>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</si>
  <si>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</si>
  <si>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</si>
  <si>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</si>
  <si>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</si>
  <si>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</si>
  <si>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</si>
  <si>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</si>
  <si>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</si>
  <si>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</si>
  <si>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</si>
  <si>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Encarregado - Refrigeração</t>
  </si>
  <si>
    <t>Encarregado 44 horas semanais</t>
  </si>
  <si>
    <t>7102-05</t>
  </si>
  <si>
    <t xml:space="preserve">Encarregado - Elétrica </t>
  </si>
  <si>
    <t>Encarregado - Civil</t>
  </si>
  <si>
    <t>Auxiliar Técnico 44 horas semanais</t>
  </si>
  <si>
    <t>3131-05</t>
  </si>
  <si>
    <t>Técnico em Eletromecânica</t>
  </si>
  <si>
    <t>Técnico Eletromecânica 44 horas semanais</t>
  </si>
  <si>
    <t>3003-05</t>
  </si>
  <si>
    <t>Bombeiro Civil</t>
  </si>
  <si>
    <t>Bombeiro Civil 12x36</t>
  </si>
  <si>
    <t>5171-10</t>
  </si>
  <si>
    <t>Técnico em Refrigeração</t>
  </si>
  <si>
    <t>Técnico em Refrigeração 44 horas semanais</t>
  </si>
  <si>
    <t>7257-05</t>
  </si>
  <si>
    <t>7156-15</t>
  </si>
  <si>
    <t>Ajudante 44 horas semanais</t>
  </si>
  <si>
    <t>5143-10</t>
  </si>
  <si>
    <t xml:space="preserve">Auxiliar Técnico – Civil (pequenas obras e adequações prediais) </t>
  </si>
  <si>
    <t>3121-05</t>
  </si>
  <si>
    <t>Pintor Industrial 44 horas semanais</t>
  </si>
  <si>
    <t>7233-15</t>
  </si>
  <si>
    <t>Auxiliar Técnico – Telhadista</t>
  </si>
  <si>
    <t>7155-45</t>
  </si>
  <si>
    <t xml:space="preserve">Técnico de Segurança no Trabalho Pleno </t>
  </si>
  <si>
    <t>Técnico Segurança Trabalho 44 horas semanais</t>
  </si>
  <si>
    <t>3516-05</t>
  </si>
  <si>
    <t>posto</t>
  </si>
  <si>
    <t>remuneração</t>
  </si>
  <si>
    <t>encargos</t>
  </si>
  <si>
    <t>subtotal</t>
  </si>
  <si>
    <t>v.u. hora normal</t>
  </si>
  <si>
    <t>v.u. hora extra seg-sex</t>
  </si>
  <si>
    <t>v.u. hora extra sab</t>
  </si>
  <si>
    <t>v.u. hora extra dom-fer</t>
  </si>
  <si>
    <t>HE seg-sex</t>
  </si>
  <si>
    <t>HE sáb</t>
  </si>
  <si>
    <t>HE dom-fer</t>
  </si>
  <si>
    <t>total p/ posto</t>
  </si>
  <si>
    <t>qtde postos</t>
  </si>
  <si>
    <t>quadro resumo - valores estimados</t>
  </si>
  <si>
    <t>postos regulares</t>
  </si>
  <si>
    <t>item</t>
  </si>
  <si>
    <t>profissional</t>
  </si>
  <si>
    <t>valor por profissional</t>
  </si>
  <si>
    <t>profissionais por posto</t>
  </si>
  <si>
    <t>valor do posto</t>
  </si>
  <si>
    <t>quantidade de postos</t>
  </si>
  <si>
    <t>valor mensal</t>
  </si>
  <si>
    <t>valor anual</t>
  </si>
  <si>
    <t>visitas técnicas</t>
  </si>
  <si>
    <t>quantidade</t>
  </si>
  <si>
    <t>valor unitário</t>
  </si>
  <si>
    <t>Engenheiro Civil</t>
  </si>
  <si>
    <t>Engenheiro Mecânico</t>
  </si>
  <si>
    <t>total</t>
  </si>
  <si>
    <t>serviços adicionais</t>
  </si>
  <si>
    <t>quantidade anual</t>
  </si>
  <si>
    <t>Tratamento químico da água</t>
  </si>
  <si>
    <t>Análise da qualidade do ar</t>
  </si>
  <si>
    <t>Inspeção termográfica</t>
  </si>
  <si>
    <t>Limpeza e desinfecção dos dutos do sistema de refrigeração</t>
  </si>
  <si>
    <t>Análise do óleo de resfriadores de líquido (chiller)</t>
  </si>
  <si>
    <t>Fornecimento e manutenção de software de gerenciamento de manutenção</t>
  </si>
  <si>
    <t>valor total do contrato</t>
  </si>
  <si>
    <t>ano não eleitoral</t>
  </si>
  <si>
    <t>serviço extraordinário</t>
  </si>
  <si>
    <t>software de gerenciamento de manutenção</t>
  </si>
  <si>
    <t>equipamentos especiais</t>
  </si>
  <si>
    <t>ano eleitoral</t>
  </si>
  <si>
    <t>total - 24 meses</t>
  </si>
  <si>
    <t>visitas técnicas, serviços adicionais, software de gerenciamento, equipamentos especiais</t>
  </si>
  <si>
    <t>Limpeza e desinfecção dos reservatórios de água</t>
  </si>
  <si>
    <t>Disponibilização de equipamentos especiais (caminhão munck, plataformas e elevatórias articuladas e andaimes fachadeiros) e fornecimento de materiais / peças / componentes de reposição / equipamentos e prestação de serviços eventuais</t>
  </si>
  <si>
    <t>Eletricista</t>
  </si>
  <si>
    <t>Eletricista - Plantonista Diurno</t>
  </si>
  <si>
    <t>Eletricista - Plantonista Noturno</t>
  </si>
  <si>
    <t>Eletricista 44 horas semanais</t>
  </si>
  <si>
    <t>Eletricista 12x36 diurno</t>
  </si>
  <si>
    <t>Eletricista 12x36 noturno</t>
  </si>
  <si>
    <t>Ajudante de Montagem e Manutenção (Servente Prático) - diurno</t>
  </si>
  <si>
    <t>Ajudante de Montagem e Manutenção (Servente Prático) - noturno</t>
  </si>
  <si>
    <t>Pintor Industrial (Estruturas Metálicas) - noturno</t>
  </si>
  <si>
    <t>Horas Extras</t>
  </si>
  <si>
    <t>Ano Eleitoral</t>
  </si>
  <si>
    <t>Valores Referenciais</t>
  </si>
  <si>
    <t>custos indiretos, lucro e tributos</t>
  </si>
  <si>
    <t>total c/ HE (sem VT e sem VA)</t>
  </si>
  <si>
    <t>Transporte (VT)</t>
  </si>
  <si>
    <t>VT unitário</t>
  </si>
  <si>
    <t>VT diário</t>
  </si>
  <si>
    <t>VT total nas horas extras</t>
  </si>
  <si>
    <t>VT dom-fer</t>
  </si>
  <si>
    <t>Alimentação (VA)</t>
  </si>
  <si>
    <t>VA diário</t>
  </si>
  <si>
    <t>VA dom-fer</t>
  </si>
  <si>
    <t>VA total nas horas extras</t>
  </si>
  <si>
    <t>VA sab</t>
  </si>
  <si>
    <t>VA nas HE por posto</t>
  </si>
  <si>
    <t>VT sab</t>
  </si>
  <si>
    <t>HE ano eleitoral</t>
  </si>
  <si>
    <t>Transporte c/ HE</t>
  </si>
  <si>
    <t>Alimentação c/ HE</t>
  </si>
  <si>
    <t>Custo total com hora extra</t>
  </si>
  <si>
    <r>
      <t xml:space="preserve">Ano </t>
    </r>
    <r>
      <rPr>
        <b/>
        <sz val="11"/>
        <color rgb="FFFF0000"/>
        <rFont val="Times New Roman"/>
        <family val="1"/>
      </rPr>
      <t>Não</t>
    </r>
    <r>
      <rPr>
        <b/>
        <sz val="11"/>
        <color rgb="FF000000"/>
        <rFont val="Times New Roman"/>
        <family val="1"/>
      </rPr>
      <t xml:space="preserve"> Eleitoral</t>
    </r>
  </si>
  <si>
    <r>
      <t xml:space="preserve">HE ano </t>
    </r>
    <r>
      <rPr>
        <b/>
        <sz val="11"/>
        <color rgb="FFFF0000"/>
        <rFont val="Times New Roman"/>
        <family val="1"/>
      </rPr>
      <t>não</t>
    </r>
    <r>
      <rPr>
        <b/>
        <sz val="11"/>
        <color rgb="FF000000"/>
        <rFont val="Times New Roman"/>
        <family val="1"/>
        <charset val="1"/>
      </rPr>
      <t xml:space="preserve"> eleitoral</t>
    </r>
  </si>
  <si>
    <t>Técnico em Redes e Telecomunicações</t>
  </si>
  <si>
    <t>Técnico em Redes e Telecomunicações 44 horas semanais</t>
  </si>
  <si>
    <t>unidade medida</t>
  </si>
  <si>
    <t>unidade</t>
  </si>
  <si>
    <t>metro linear</t>
  </si>
  <si>
    <t>metro cúbico</t>
  </si>
  <si>
    <t>Limitado a 17,5% do valor total com postos de trabalho não incluído o valor estimado com hora extra</t>
  </si>
  <si>
    <r>
      <t>Pintor Industrial (Estruturas Metálicas) - labor excepcionalmente diurno</t>
    </r>
    <r>
      <rPr>
        <b/>
        <vertAlign val="superscript"/>
        <sz val="10"/>
        <color rgb="FFFF0000"/>
        <rFont val="Times New Roman"/>
        <family val="1"/>
      </rPr>
      <t>1</t>
    </r>
  </si>
  <si>
    <r>
      <rPr>
        <b/>
        <vertAlign val="superscript"/>
        <sz val="10"/>
        <color rgb="FFFF0000"/>
        <rFont val="Times New Roman"/>
        <family val="1"/>
      </rPr>
      <t>1</t>
    </r>
    <r>
      <rPr>
        <sz val="8"/>
        <color rgb="FF000000"/>
        <rFont val="Times New Roman"/>
        <family val="1"/>
      </rPr>
      <t>cálculo para o caso de labor diurno, conforme tópico 4.1.3 do TR (não se soma ao total estimado)</t>
    </r>
  </si>
  <si>
    <t>SALVADOR/BA</t>
  </si>
  <si>
    <t>2023/2024</t>
  </si>
  <si>
    <t>C.2. CPRB</t>
  </si>
  <si>
    <t>SINDRATAR/BA E STIM/BA</t>
  </si>
  <si>
    <t>Benefício Plano de saude, odontologico e seguro de vida</t>
  </si>
  <si>
    <t>Premio por tempo de serviço</t>
  </si>
  <si>
    <t>Adicional de Hora Noturna Reduzida (acréscimo de 1,29 horas reduzidas)</t>
  </si>
  <si>
    <t>Adicional Noturno (22:00 AS 07:00 = 9 horas normais)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</si>
</sst>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3" formatCode="_-* #,##0.00_-;\-* #,##0.00_-;_-* &quot;-&quot;??_-;_-@_-"/>
    <numFmt numFmtId="164" formatCode="_(* #,##0.00_);_(* \(#,##0.00\);_(* \-??_);_(@_)"/>
    <numFmt numFmtId="165" formatCode="_-* #,##0.00_-;\-* #,##0.00_-;_-* \-??_-;_-@_-"/>
    <numFmt numFmtId="166" formatCode="_-&quot;R$ &quot;* #,##0.00_-;&quot;-R$ &quot;* #,##0.00_-;_-&quot;R$ &quot;* \-??_-;_-@_-"/>
    <numFmt numFmtId="167" formatCode="_-* #,##0_-;\-* #,##0_-;_-* \-??_-;_-@_-"/>
    <numFmt numFmtId="168" formatCode="&quot;R$&quot;\ #,##0.00"/>
  </numFmts>
  <fonts count="1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</font>
    <font>
      <b/>
      <sz val="11"/>
      <color theme="0"/>
      <name val="Times New Roman"/>
      <family val="1"/>
    </font>
    <font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1"/>
      <color rgb="FFFF0000"/>
      <name val="Times New Roman"/>
      <family val="1"/>
    </font>
    <font>
      <sz val="10"/>
      <color rgb="FF000000"/>
      <name val="Times New Roman"/>
      <family val="1"/>
    </font>
    <font>
      <b/>
      <vertAlign val="superscript"/>
      <sz val="10"/>
      <color rgb="FFFF0000"/>
      <name val="Times New Roman"/>
      <family val="1"/>
    </font>
    <font>
      <sz val="8"/>
      <color rgb="FF000000"/>
      <name val="Times New Roman"/>
      <family val="1"/>
    </font>
    <font>
      <sz val="11"/>
      <color theme="0"/>
      <name val="Times New Roman"/>
      <family val="1"/>
      <charset val="1"/>
    </font>
  </fonts>
  <fills count="8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E6B9B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</borders>
  <cellStyleXfs count="13">
    <xf numFmtId="0" fontId="0" fillId="0" borderId="0"/>
    <xf numFmtId="165" fontId="8" fillId="0" borderId="0" applyBorder="0" applyProtection="0"/>
    <xf numFmtId="166" fontId="8" fillId="0" borderId="0" applyBorder="0" applyProtection="0"/>
    <xf numFmtId="9" fontId="8" fillId="0" borderId="0" applyBorder="0" applyProtection="0"/>
    <xf numFmtId="0" fontId="8" fillId="0" borderId="0"/>
    <xf numFmtId="164" fontId="1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</cellStyleXfs>
  <cellXfs count="13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1" applyFont="1" applyBorder="1" applyAlignment="1" applyProtection="1">
      <alignment horizontal="center" vertical="center" wrapText="1"/>
    </xf>
    <xf numFmtId="165" fontId="4" fillId="0" borderId="1" xfId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10" fontId="2" fillId="0" borderId="1" xfId="3" applyNumberFormat="1" applyFont="1" applyBorder="1" applyAlignment="1" applyProtection="1">
      <alignment horizontal="center" vertical="center" wrapText="1"/>
    </xf>
    <xf numFmtId="10" fontId="4" fillId="0" borderId="3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0" fontId="2" fillId="0" borderId="0" xfId="3" applyNumberFormat="1" applyFont="1" applyBorder="1" applyProtection="1"/>
    <xf numFmtId="165" fontId="2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2" fillId="0" borderId="1" xfId="1" applyFont="1" applyBorder="1" applyAlignment="1" applyProtection="1">
      <alignment vertical="center" wrapText="1"/>
    </xf>
    <xf numFmtId="0" fontId="6" fillId="0" borderId="0" xfId="0" applyFont="1"/>
    <xf numFmtId="165" fontId="6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165" fontId="6" fillId="0" borderId="3" xfId="0" applyNumberFormat="1" applyFont="1" applyBorder="1"/>
    <xf numFmtId="10" fontId="6" fillId="0" borderId="1" xfId="0" applyNumberFormat="1" applyFont="1" applyBorder="1"/>
    <xf numFmtId="165" fontId="6" fillId="0" borderId="1" xfId="0" applyNumberFormat="1" applyFont="1" applyBorder="1"/>
    <xf numFmtId="9" fontId="6" fillId="0" borderId="1" xfId="0" applyNumberFormat="1" applyFont="1" applyBorder="1"/>
    <xf numFmtId="167" fontId="6" fillId="0" borderId="3" xfId="0" applyNumberFormat="1" applyFont="1" applyBorder="1"/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165" fontId="6" fillId="0" borderId="4" xfId="1" applyFont="1" applyBorder="1" applyAlignment="1" applyProtection="1">
      <alignment vertical="center"/>
    </xf>
    <xf numFmtId="0" fontId="9" fillId="0" borderId="4" xfId="0" applyFont="1" applyBorder="1"/>
    <xf numFmtId="165" fontId="9" fillId="0" borderId="4" xfId="1" applyFont="1" applyBorder="1" applyProtection="1"/>
    <xf numFmtId="165" fontId="9" fillId="0" borderId="4" xfId="1" applyFont="1" applyBorder="1" applyAlignment="1" applyProtection="1">
      <alignment vertical="center"/>
    </xf>
    <xf numFmtId="0" fontId="6" fillId="0" borderId="4" xfId="0" applyFont="1" applyBorder="1"/>
    <xf numFmtId="165" fontId="6" fillId="0" borderId="4" xfId="1" applyFont="1" applyBorder="1" applyProtection="1"/>
    <xf numFmtId="165" fontId="6" fillId="0" borderId="4" xfId="0" applyNumberFormat="1" applyFont="1" applyBorder="1"/>
    <xf numFmtId="0" fontId="9" fillId="0" borderId="4" xfId="0" applyFont="1" applyBorder="1" applyAlignment="1">
      <alignment horizontal="center" vertical="center"/>
    </xf>
    <xf numFmtId="165" fontId="9" fillId="0" borderId="4" xfId="0" applyNumberFormat="1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9" fillId="0" borderId="8" xfId="0" applyFont="1" applyBorder="1"/>
    <xf numFmtId="0" fontId="9" fillId="0" borderId="5" xfId="0" applyFont="1" applyBorder="1"/>
    <xf numFmtId="0" fontId="9" fillId="0" borderId="9" xfId="0" applyFont="1" applyBorder="1"/>
    <xf numFmtId="4" fontId="9" fillId="0" borderId="4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4" xfId="0" applyFont="1" applyBorder="1"/>
    <xf numFmtId="9" fontId="6" fillId="0" borderId="14" xfId="0" applyNumberFormat="1" applyFont="1" applyBorder="1"/>
    <xf numFmtId="165" fontId="6" fillId="0" borderId="14" xfId="0" applyNumberFormat="1" applyFont="1" applyBorder="1"/>
    <xf numFmtId="9" fontId="6" fillId="0" borderId="0" xfId="0" applyNumberFormat="1" applyFont="1"/>
    <xf numFmtId="10" fontId="6" fillId="0" borderId="3" xfId="0" applyNumberFormat="1" applyFont="1" applyBorder="1"/>
    <xf numFmtId="167" fontId="6" fillId="0" borderId="1" xfId="0" applyNumberFormat="1" applyFont="1" applyBorder="1"/>
    <xf numFmtId="167" fontId="6" fillId="0" borderId="2" xfId="0" applyNumberFormat="1" applyFont="1" applyBorder="1"/>
    <xf numFmtId="167" fontId="6" fillId="0" borderId="0" xfId="0" applyNumberFormat="1" applyFont="1"/>
    <xf numFmtId="0" fontId="9" fillId="0" borderId="0" xfId="0" applyFont="1"/>
    <xf numFmtId="0" fontId="12" fillId="0" borderId="0" xfId="0" applyFont="1" applyAlignment="1">
      <alignment wrapText="1"/>
    </xf>
    <xf numFmtId="0" fontId="7" fillId="7" borderId="1" xfId="0" applyFont="1" applyFill="1" applyBorder="1" applyAlignment="1">
      <alignment wrapText="1"/>
    </xf>
    <xf numFmtId="165" fontId="7" fillId="0" borderId="1" xfId="0" applyNumberFormat="1" applyFont="1" applyBorder="1"/>
    <xf numFmtId="0" fontId="6" fillId="0" borderId="6" xfId="0" applyFont="1" applyBorder="1"/>
    <xf numFmtId="0" fontId="6" fillId="0" borderId="7" xfId="0" applyFont="1" applyBorder="1"/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165" fontId="11" fillId="0" borderId="7" xfId="0" applyNumberFormat="1" applyFont="1" applyBorder="1"/>
    <xf numFmtId="0" fontId="14" fillId="0" borderId="0" xfId="0" applyFont="1"/>
    <xf numFmtId="0" fontId="2" fillId="0" borderId="1" xfId="0" applyFont="1" applyBorder="1" applyAlignment="1">
      <alignment horizontal="right"/>
    </xf>
    <xf numFmtId="43" fontId="2" fillId="0" borderId="0" xfId="0" applyNumberFormat="1" applyFont="1"/>
    <xf numFmtId="10" fontId="6" fillId="0" borderId="0" xfId="0" applyNumberFormat="1" applyFont="1"/>
    <xf numFmtId="43" fontId="6" fillId="0" borderId="0" xfId="0" applyNumberFormat="1" applyFont="1"/>
    <xf numFmtId="10" fontId="17" fillId="0" borderId="0" xfId="0" applyNumberFormat="1" applyFont="1"/>
    <xf numFmtId="168" fontId="6" fillId="0" borderId="0" xfId="0" applyNumberFormat="1" applyFont="1"/>
    <xf numFmtId="14" fontId="2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4" borderId="0" xfId="0" applyFont="1" applyFill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2" fontId="2" fillId="0" borderId="1" xfId="2" applyNumberFormat="1" applyFont="1" applyBorder="1" applyAlignment="1" applyProtection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8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/>
    <xf numFmtId="0" fontId="6" fillId="0" borderId="13" xfId="0" applyFont="1" applyBorder="1"/>
    <xf numFmtId="0" fontId="6" fillId="0" borderId="7" xfId="0" applyFont="1" applyBorder="1"/>
    <xf numFmtId="0" fontId="9" fillId="0" borderId="6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5" borderId="0" xfId="0" applyFont="1" applyFill="1" applyAlignment="1">
      <alignment horizontal="center"/>
    </xf>
    <xf numFmtId="0" fontId="9" fillId="0" borderId="6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4" xfId="0" applyFont="1" applyBorder="1"/>
    <xf numFmtId="0" fontId="10" fillId="6" borderId="0" xfId="0" applyFont="1" applyFill="1" applyAlignment="1">
      <alignment horizontal="center"/>
    </xf>
    <xf numFmtId="0" fontId="9" fillId="0" borderId="4" xfId="0" applyFont="1" applyBorder="1" applyAlignment="1">
      <alignment horizontal="center" vertical="center"/>
    </xf>
    <xf numFmtId="10" fontId="2" fillId="0" borderId="1" xfId="3" applyNumberFormat="1" applyFont="1" applyFill="1" applyBorder="1" applyAlignment="1" applyProtection="1">
      <alignment horizontal="center" vertical="center" wrapText="1"/>
    </xf>
  </cellXfs>
  <cellStyles count="13">
    <cellStyle name="Moeda" xfId="2" builtinId="4"/>
    <cellStyle name="Normal" xfId="0" builtinId="0"/>
    <cellStyle name="Normal 2" xfId="4" xr:uid="{00000000-0005-0000-0000-000002000000}"/>
    <cellStyle name="Porcentagem" xfId="3" builtinId="5"/>
    <cellStyle name="Vírgula" xfId="1" builtinId="3"/>
    <cellStyle name="Vírgula 2" xfId="5" xr:uid="{00000000-0005-0000-0000-000005000000}"/>
    <cellStyle name="Vírgula 3" xfId="6" xr:uid="{00000000-0005-0000-0000-000006000000}"/>
    <cellStyle name="Vírgula 3 2" xfId="7" xr:uid="{00000000-0005-0000-0000-000007000000}"/>
    <cellStyle name="Vírgula 4" xfId="8" xr:uid="{00000000-0005-0000-0000-000008000000}"/>
    <cellStyle name="Vírgula 4 2" xfId="9" xr:uid="{00000000-0005-0000-0000-000009000000}"/>
    <cellStyle name="Vírgula 5" xfId="10" xr:uid="{00000000-0005-0000-0000-00000A000000}"/>
    <cellStyle name="Vírgula 5 2" xfId="11" xr:uid="{00000000-0005-0000-0000-00000B000000}"/>
    <cellStyle name="Vírgula 6" xfId="12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1143000</xdr:colOff>
      <xdr:row>0</xdr:row>
      <xdr:rowOff>76200</xdr:rowOff>
    </xdr:from>
    <xdr:to>
      <xdr:col>4</xdr:col>
      <xdr:colOff>628650</xdr:colOff>
      <xdr:row>7</xdr:row>
      <xdr:rowOff>94553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ECD19DE0-1BF9-3A89-CFD7-482354447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76200"/>
          <a:ext cx="2409825" cy="13518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56"/>
  <sheetViews>
    <sheetView topLeftCell="A33" zoomScaleNormal="100" workbookViewId="0">
      <selection activeCell="C51" sqref="C51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14</v>
      </c>
      <c r="B13" s="103"/>
      <c r="C13" s="9" t="s">
        <v>15</v>
      </c>
      <c r="D13" s="9">
        <v>1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18</v>
      </c>
      <c r="D17" s="99"/>
    </row>
    <row r="18" spans="1:4" x14ac:dyDescent="0.25">
      <c r="A18" s="4">
        <v>2</v>
      </c>
      <c r="B18" s="4" t="s">
        <v>19</v>
      </c>
      <c r="C18" s="99" t="s">
        <v>20</v>
      </c>
      <c r="D18" s="99"/>
    </row>
    <row r="19" spans="1:4" x14ac:dyDescent="0.25">
      <c r="A19" s="4">
        <v>3</v>
      </c>
      <c r="B19" s="4" t="s">
        <v>21</v>
      </c>
      <c r="C19" s="100">
        <f>7.66*1320</f>
        <v>10111.200000000001</v>
      </c>
      <c r="D19" s="100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10111.200000000001</v>
      </c>
    </row>
    <row r="27" spans="1:4" ht="12.75" customHeight="1" x14ac:dyDescent="0.25">
      <c r="A27" s="7" t="s">
        <v>4</v>
      </c>
      <c r="B27" s="91" t="s">
        <v>28</v>
      </c>
      <c r="C27" s="91"/>
      <c r="D27" s="13">
        <f>D26*0.3</f>
        <v>3033.36</v>
      </c>
    </row>
    <row r="28" spans="1:4" ht="12.75" customHeight="1" x14ac:dyDescent="0.25">
      <c r="A28" s="7" t="s">
        <v>6</v>
      </c>
      <c r="B28" s="91" t="s">
        <v>29</v>
      </c>
      <c r="C28" s="91"/>
      <c r="D28" s="13"/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13144.560000000001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1094.94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1460.36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2555.3000000000002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392.49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516.63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235.49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156.99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94.19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31.39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1255.98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2683.1600000000003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IF((23*2*5.2)&gt;(D26*0.06),(23*2*5.2)-(D26*0.06),0)</f>
        <v>0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516.28499999999997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2555.3000000000002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2683.1600000000003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516.28499999999997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5754.7450000000008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5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5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53.89</v>
      </c>
    </row>
    <row r="83" spans="1:5" x14ac:dyDescent="0.25">
      <c r="A83" s="7" t="s">
        <v>4</v>
      </c>
      <c r="B83" s="25" t="s">
        <v>67</v>
      </c>
      <c r="C83" s="19">
        <v>0.08</v>
      </c>
      <c r="D83" s="13">
        <f>TRUNC(D82*C83,2)</f>
        <v>4.3099999999999996</v>
      </c>
    </row>
    <row r="84" spans="1:5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21.03</v>
      </c>
    </row>
    <row r="85" spans="1:5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241.85</v>
      </c>
    </row>
    <row r="86" spans="1:5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41.33</v>
      </c>
    </row>
    <row r="87" spans="1:5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399.59</v>
      </c>
    </row>
    <row r="88" spans="1:5" ht="12.75" customHeight="1" x14ac:dyDescent="0.25">
      <c r="A88" s="90" t="s">
        <v>35</v>
      </c>
      <c r="B88" s="90"/>
      <c r="C88" s="90"/>
      <c r="D88" s="18">
        <f>SUM(D82:D87)</f>
        <v>762</v>
      </c>
    </row>
    <row r="89" spans="1:5" x14ac:dyDescent="0.25">
      <c r="E89" s="84"/>
    </row>
    <row r="91" spans="1:5" x14ac:dyDescent="0.25">
      <c r="A91" s="93" t="s">
        <v>72</v>
      </c>
      <c r="B91" s="93"/>
      <c r="C91" s="93"/>
      <c r="D91" s="93"/>
    </row>
    <row r="94" spans="1:5" x14ac:dyDescent="0.25">
      <c r="A94" s="95" t="s">
        <v>73</v>
      </c>
      <c r="B94" s="95"/>
      <c r="C94" s="95"/>
      <c r="D94" s="95"/>
    </row>
    <row r="95" spans="1:5" x14ac:dyDescent="0.25">
      <c r="A95" s="15"/>
    </row>
    <row r="96" spans="1:5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180.88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108.13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3.93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64.88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21.84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379.65999999999997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6" x14ac:dyDescent="0.25">
      <c r="A113" s="95" t="s">
        <v>86</v>
      </c>
      <c r="B113" s="95"/>
      <c r="C113" s="95"/>
      <c r="D113" s="95"/>
    </row>
    <row r="114" spans="1:6" x14ac:dyDescent="0.25">
      <c r="A114" s="15"/>
    </row>
    <row r="115" spans="1:6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6" ht="12.75" customHeight="1" x14ac:dyDescent="0.25">
      <c r="A116" s="7" t="s">
        <v>74</v>
      </c>
      <c r="B116" s="91" t="s">
        <v>75</v>
      </c>
      <c r="C116" s="91"/>
      <c r="D116" s="21">
        <f>D103</f>
        <v>379.65999999999997</v>
      </c>
    </row>
    <row r="117" spans="1:6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6" ht="12.75" customHeight="1" x14ac:dyDescent="0.25">
      <c r="A118" s="90" t="s">
        <v>35</v>
      </c>
      <c r="B118" s="90"/>
      <c r="C118" s="90"/>
      <c r="D118" s="18">
        <f>SUM(D116:D117)</f>
        <v>379.65999999999997</v>
      </c>
    </row>
    <row r="121" spans="1:6" x14ac:dyDescent="0.25">
      <c r="A121" s="93" t="s">
        <v>88</v>
      </c>
      <c r="B121" s="93"/>
      <c r="C121" s="93"/>
      <c r="D121" s="93"/>
    </row>
    <row r="123" spans="1:6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6" x14ac:dyDescent="0.25">
      <c r="A124" s="7" t="s">
        <v>2</v>
      </c>
      <c r="B124" s="12" t="s">
        <v>90</v>
      </c>
      <c r="C124" s="12"/>
      <c r="D124" s="13">
        <v>140</v>
      </c>
      <c r="F124" s="84"/>
    </row>
    <row r="125" spans="1:6" x14ac:dyDescent="0.25">
      <c r="A125" s="7" t="s">
        <v>4</v>
      </c>
      <c r="B125" s="12" t="s">
        <v>91</v>
      </c>
      <c r="C125" s="12"/>
      <c r="D125" s="13">
        <v>50</v>
      </c>
    </row>
    <row r="126" spans="1:6" x14ac:dyDescent="0.25">
      <c r="A126" s="7" t="s">
        <v>6</v>
      </c>
      <c r="B126" s="12" t="s">
        <v>92</v>
      </c>
      <c r="C126" s="12"/>
      <c r="D126" s="13">
        <v>100</v>
      </c>
    </row>
    <row r="127" spans="1:6" x14ac:dyDescent="0.25">
      <c r="A127" s="7" t="s">
        <v>8</v>
      </c>
      <c r="B127" s="12" t="s">
        <v>34</v>
      </c>
      <c r="C127" s="12"/>
      <c r="D127" s="13"/>
    </row>
    <row r="128" spans="1:6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1219.8579</v>
      </c>
    </row>
    <row r="135" spans="1:4" x14ac:dyDescent="0.25">
      <c r="A135" s="7" t="s">
        <v>4</v>
      </c>
      <c r="B135" s="12" t="s">
        <v>96</v>
      </c>
      <c r="C135" s="19">
        <v>0.12</v>
      </c>
      <c r="D135" s="13">
        <f>(D154+D134)*C135</f>
        <v>2586.0987479999999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3654.5828401980425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180.64477917328728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833.74513464594122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1250.6177019689119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1389.5752244099021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0.36699999999999999</v>
      </c>
      <c r="D143" s="18">
        <f>SUM(D134:D136)</f>
        <v>7460.5394881980428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13144.560000000001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5754.7450000000008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762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379.65999999999997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20330.965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7460.5394881980428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27791.504488198043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MJ156"/>
  <sheetViews>
    <sheetView topLeftCell="A111" zoomScaleNormal="100" workbookViewId="0">
      <selection activeCell="C136" sqref="C136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184</v>
      </c>
      <c r="B13" s="103"/>
      <c r="C13" s="9" t="s">
        <v>15</v>
      </c>
      <c r="D13" s="9">
        <v>1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187</v>
      </c>
      <c r="D17" s="99"/>
    </row>
    <row r="18" spans="1:4" x14ac:dyDescent="0.25">
      <c r="A18" s="4">
        <v>2</v>
      </c>
      <c r="B18" s="4" t="s">
        <v>19</v>
      </c>
      <c r="C18" s="99" t="s">
        <v>124</v>
      </c>
      <c r="D18" s="99"/>
    </row>
    <row r="19" spans="1:4" x14ac:dyDescent="0.25">
      <c r="A19" s="4">
        <v>3</v>
      </c>
      <c r="B19" s="4" t="s">
        <v>21</v>
      </c>
      <c r="C19" s="107">
        <v>2014.19</v>
      </c>
      <c r="D19" s="9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2014.19</v>
      </c>
    </row>
    <row r="27" spans="1:4" ht="12.75" customHeight="1" x14ac:dyDescent="0.25">
      <c r="A27" s="7" t="s">
        <v>4</v>
      </c>
      <c r="B27" s="91" t="s">
        <v>28</v>
      </c>
      <c r="C27" s="91"/>
      <c r="D27" s="13">
        <f>D26*0.3</f>
        <v>604.25699999999995</v>
      </c>
    </row>
    <row r="28" spans="1:4" ht="12.75" customHeight="1" x14ac:dyDescent="0.25">
      <c r="A28" s="7" t="s">
        <v>6</v>
      </c>
      <c r="B28" s="91" t="s">
        <v>29</v>
      </c>
      <c r="C28" s="91"/>
      <c r="D28" s="13"/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2618.4470000000001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218.11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290.89999999999998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509.01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78.180000000000007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102.91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46.91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31.27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18.760000000000002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6.25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250.19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534.47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IF((15*2*5.2)&gt;(D26*0.06),(15*2*5.2)-(D26*0.06),0)</f>
        <v>35.148600000000002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15*20*0.8</f>
        <v>240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439.43360000000001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509.01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534.47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439.43360000000001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1482.9136000000001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10.73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0.85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4.18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48.17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8.23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79.599999999999994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151.76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39.119999999999997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23.39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0.85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14.03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4.72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82.11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((D33+D76+D88)/220)*15*0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82.11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82.11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277.51383599999997</v>
      </c>
    </row>
    <row r="135" spans="1:4" x14ac:dyDescent="0.25">
      <c r="A135" s="7" t="s">
        <v>4</v>
      </c>
      <c r="B135" s="12" t="s">
        <v>96</v>
      </c>
      <c r="C135" s="19">
        <v>0.14000000000000001</v>
      </c>
      <c r="D135" s="13">
        <f>(D154+D134)*C135</f>
        <v>686.38422104000006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846.25264064566488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41.829978434956814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193.06143893056992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289.59215839585488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321.76906488428324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0.39140000000000003</v>
      </c>
      <c r="D143" s="18">
        <f>SUM(D134:D136)</f>
        <v>1810.1506976856649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2618.4470000000001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1482.9136000000001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151.76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82.11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4625.2305999999999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1810.1506976856649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6435.3812976856643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MJ156"/>
  <sheetViews>
    <sheetView topLeftCell="A111" zoomScaleNormal="100" workbookViewId="0">
      <selection activeCell="C136" sqref="C136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185</v>
      </c>
      <c r="B13" s="103"/>
      <c r="C13" s="9" t="s">
        <v>15</v>
      </c>
      <c r="D13" s="9">
        <v>1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188</v>
      </c>
      <c r="D17" s="99"/>
    </row>
    <row r="18" spans="1:4" x14ac:dyDescent="0.25">
      <c r="A18" s="4">
        <v>2</v>
      </c>
      <c r="B18" s="4" t="s">
        <v>19</v>
      </c>
      <c r="C18" s="99" t="s">
        <v>124</v>
      </c>
      <c r="D18" s="99"/>
    </row>
    <row r="19" spans="1:4" x14ac:dyDescent="0.25">
      <c r="A19" s="4">
        <v>3</v>
      </c>
      <c r="B19" s="4" t="s">
        <v>21</v>
      </c>
      <c r="C19" s="107">
        <v>2014.19</v>
      </c>
      <c r="D19" s="9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2014.19</v>
      </c>
    </row>
    <row r="27" spans="1:4" ht="12.75" customHeight="1" x14ac:dyDescent="0.25">
      <c r="A27" s="7" t="s">
        <v>4</v>
      </c>
      <c r="B27" s="91" t="s">
        <v>28</v>
      </c>
      <c r="C27" s="91"/>
      <c r="D27" s="13">
        <f>D26*0.3</f>
        <v>604.25699999999995</v>
      </c>
    </row>
    <row r="28" spans="1:4" ht="12.75" customHeight="1" x14ac:dyDescent="0.25">
      <c r="A28" s="7" t="s">
        <v>6</v>
      </c>
      <c r="B28" s="91" t="s">
        <v>29</v>
      </c>
      <c r="C28" s="91"/>
      <c r="D28" s="13"/>
    </row>
    <row r="29" spans="1:4" ht="12.75" customHeight="1" x14ac:dyDescent="0.25">
      <c r="A29" s="7" t="s">
        <v>8</v>
      </c>
      <c r="B29" s="91" t="s">
        <v>231</v>
      </c>
      <c r="C29" s="91"/>
      <c r="D29" s="13">
        <f>9*15*((D26+D27)/220)*0.2</f>
        <v>321.35485909090909</v>
      </c>
    </row>
    <row r="30" spans="1:4" ht="12.75" customHeight="1" x14ac:dyDescent="0.25">
      <c r="A30" s="7" t="s">
        <v>31</v>
      </c>
      <c r="B30" s="91" t="s">
        <v>230</v>
      </c>
      <c r="C30" s="91"/>
      <c r="D30" s="13">
        <f>1.29*15*((D26+D27)/220)*0.2</f>
        <v>46.060863136363643</v>
      </c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2985.8627222272726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248.72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331.72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580.44000000000005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89.15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117.35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53.49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35.659999999999997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21.39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7.13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285.3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609.47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IF((15*2*5.2)&gt;(D26*0.06),(15*2*5.2)-(D26*0.06),0)</f>
        <v>35.148600000000002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15*20*0.8</f>
        <v>240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439.43360000000001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580.44000000000005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609.47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439.43360000000001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1629.3436000000002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12.24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0.97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4.7699999999999996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54.93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9.3800000000000008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90.77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173.06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44.05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26.33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0.95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15.8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5.32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92.449999999999989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((D33+D76+D88)/220)*15*0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92.449999999999989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92.449999999999989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310.24297933363636</v>
      </c>
    </row>
    <row r="135" spans="1:4" x14ac:dyDescent="0.25">
      <c r="A135" s="7" t="s">
        <v>4</v>
      </c>
      <c r="B135" s="12" t="s">
        <v>96</v>
      </c>
      <c r="C135" s="19">
        <v>0.14000000000000001</v>
      </c>
      <c r="D135" s="13">
        <f>(D154+D134)*C135</f>
        <v>767.33430221852734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946.05712020379485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46.763279705891001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215.83052171949694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323.74578257924543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359.7175361991616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0.39140000000000003</v>
      </c>
      <c r="D143" s="18">
        <f>SUM(D134:D136)</f>
        <v>2023.6344017559586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2985.8627222272726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1629.3436000000002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173.06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92.449999999999989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5170.7163222272729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2023.6344017559586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7194.3507239832315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MJ156"/>
  <sheetViews>
    <sheetView topLeftCell="A23" zoomScaleNormal="100" workbookViewId="0">
      <selection activeCell="C51" sqref="C51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189</v>
      </c>
      <c r="B13" s="103"/>
      <c r="C13" s="9" t="s">
        <v>15</v>
      </c>
      <c r="D13" s="9">
        <v>3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125</v>
      </c>
      <c r="D17" s="99"/>
    </row>
    <row r="18" spans="1:4" x14ac:dyDescent="0.25">
      <c r="A18" s="4">
        <v>2</v>
      </c>
      <c r="B18" s="4" t="s">
        <v>19</v>
      </c>
      <c r="C18" s="99" t="s">
        <v>126</v>
      </c>
      <c r="D18" s="99"/>
    </row>
    <row r="19" spans="1:4" x14ac:dyDescent="0.25">
      <c r="A19" s="4">
        <v>3</v>
      </c>
      <c r="B19" s="4" t="s">
        <v>21</v>
      </c>
      <c r="C19" s="108">
        <v>1400</v>
      </c>
      <c r="D19" s="10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1400</v>
      </c>
    </row>
    <row r="27" spans="1:4" ht="12.75" customHeight="1" x14ac:dyDescent="0.25">
      <c r="A27" s="7" t="s">
        <v>4</v>
      </c>
      <c r="B27" s="91" t="s">
        <v>28</v>
      </c>
      <c r="C27" s="91"/>
      <c r="D27" s="13"/>
    </row>
    <row r="28" spans="1:4" ht="12.75" customHeight="1" x14ac:dyDescent="0.25">
      <c r="A28" s="7" t="s">
        <v>6</v>
      </c>
      <c r="B28" s="91" t="s">
        <v>29</v>
      </c>
      <c r="C28" s="91"/>
      <c r="D28" s="13">
        <f>1320*0.2</f>
        <v>264</v>
      </c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1664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138.61000000000001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184.87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323.48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49.68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65.400000000000006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29.81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19.87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11.92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3.97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158.99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339.64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IF((26*2*5.2)&gt;(D26*0.06),(26*2*5.2)-(D26*0.06),0)</f>
        <v>186.40000000000003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702.68500000000006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323.48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339.64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702.68500000000006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1365.8050000000001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6.82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0.54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2.66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30.61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5.23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50.58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96.44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28.76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17.190000000000001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0.62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10.31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3.47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60.35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60.35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60.35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208.59569999999999</v>
      </c>
    </row>
    <row r="135" spans="1:4" x14ac:dyDescent="0.25">
      <c r="A135" s="7" t="s">
        <v>4</v>
      </c>
      <c r="B135" s="12" t="s">
        <v>96</v>
      </c>
      <c r="C135" s="19">
        <v>5.5E-2</v>
      </c>
      <c r="D135" s="13">
        <f>(D154+D134)*C135</f>
        <v>202.68548850000002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588.66519146545772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29.097518969775475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134.29624139896373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201.44436209844559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223.82706899827292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0.28760000000000002</v>
      </c>
      <c r="D143" s="18">
        <f>SUM(D134:D136)</f>
        <v>999.94637996545771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1664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1365.8050000000001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96.44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60.35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3476.5950000000003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999.94637996545771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4476.541379965458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MJ156"/>
  <sheetViews>
    <sheetView topLeftCell="A111" zoomScaleNormal="100" workbookViewId="0">
      <selection activeCell="C136" sqref="C136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127</v>
      </c>
      <c r="B13" s="103"/>
      <c r="C13" s="9" t="s">
        <v>15</v>
      </c>
      <c r="D13" s="9">
        <v>2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6" x14ac:dyDescent="0.25">
      <c r="A17" s="4">
        <v>1</v>
      </c>
      <c r="B17" s="4" t="s">
        <v>17</v>
      </c>
      <c r="C17" s="99" t="s">
        <v>113</v>
      </c>
      <c r="D17" s="99"/>
    </row>
    <row r="18" spans="1:6" x14ac:dyDescent="0.25">
      <c r="A18" s="4">
        <v>2</v>
      </c>
      <c r="B18" s="4" t="s">
        <v>19</v>
      </c>
      <c r="C18" s="99" t="s">
        <v>128</v>
      </c>
      <c r="D18" s="99"/>
    </row>
    <row r="19" spans="1:6" x14ac:dyDescent="0.25">
      <c r="A19" s="4">
        <v>3</v>
      </c>
      <c r="B19" s="4" t="s">
        <v>21</v>
      </c>
      <c r="C19" s="107">
        <v>2014.19</v>
      </c>
      <c r="D19" s="99"/>
    </row>
    <row r="20" spans="1:6" x14ac:dyDescent="0.25">
      <c r="A20" s="4">
        <v>4</v>
      </c>
      <c r="B20" s="4" t="s">
        <v>22</v>
      </c>
      <c r="C20" s="99" t="s">
        <v>227</v>
      </c>
      <c r="D20" s="99"/>
    </row>
    <row r="21" spans="1:6" x14ac:dyDescent="0.25">
      <c r="A21" s="4">
        <v>5</v>
      </c>
      <c r="B21" s="4" t="s">
        <v>23</v>
      </c>
      <c r="C21" s="98">
        <v>44927</v>
      </c>
      <c r="D21" s="99"/>
    </row>
    <row r="23" spans="1:6" x14ac:dyDescent="0.25">
      <c r="A23" s="93" t="s">
        <v>24</v>
      </c>
      <c r="B23" s="93"/>
      <c r="C23" s="93"/>
      <c r="D23" s="93"/>
    </row>
    <row r="25" spans="1:6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6" ht="12.75" customHeight="1" x14ac:dyDescent="0.25">
      <c r="A26" s="7" t="s">
        <v>2</v>
      </c>
      <c r="B26" s="91" t="s">
        <v>27</v>
      </c>
      <c r="C26" s="91"/>
      <c r="D26" s="13">
        <f>C19</f>
        <v>2014.19</v>
      </c>
      <c r="F26" s="84"/>
    </row>
    <row r="27" spans="1:6" ht="12.75" customHeight="1" x14ac:dyDescent="0.25">
      <c r="A27" s="7" t="s">
        <v>4</v>
      </c>
      <c r="B27" s="91" t="s">
        <v>28</v>
      </c>
      <c r="C27" s="91"/>
      <c r="D27" s="13"/>
    </row>
    <row r="28" spans="1:6" ht="12.75" customHeight="1" x14ac:dyDescent="0.25">
      <c r="A28" s="7" t="s">
        <v>6</v>
      </c>
      <c r="B28" s="91" t="s">
        <v>29</v>
      </c>
      <c r="C28" s="91"/>
      <c r="D28" s="13">
        <f>1320*0.2</f>
        <v>264</v>
      </c>
    </row>
    <row r="29" spans="1:6" ht="12.75" customHeight="1" x14ac:dyDescent="0.25">
      <c r="A29" s="7" t="s">
        <v>8</v>
      </c>
      <c r="B29" s="91" t="s">
        <v>30</v>
      </c>
      <c r="C29" s="91"/>
      <c r="D29" s="13"/>
    </row>
    <row r="30" spans="1:6" ht="12.75" customHeight="1" x14ac:dyDescent="0.25">
      <c r="A30" s="7" t="s">
        <v>31</v>
      </c>
      <c r="B30" s="91" t="s">
        <v>32</v>
      </c>
      <c r="C30" s="91"/>
      <c r="D30" s="13"/>
    </row>
    <row r="31" spans="1:6" x14ac:dyDescent="0.25">
      <c r="A31" s="7"/>
      <c r="B31" s="91"/>
      <c r="C31" s="91"/>
      <c r="D31" s="13"/>
    </row>
    <row r="32" spans="1:6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2278.19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189.77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253.1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442.87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68.02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89.54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40.81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27.21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16.32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5.44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217.68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465.02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IF((26*2*5.2)&gt;(D26*0.06),(26*2*5.2)-(D26*0.06),0)</f>
        <v>149.54860000000002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665.83359999999993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442.87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465.02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665.83359999999993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1573.7235999999998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9.34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0.74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3.64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41.91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7.16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69.25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132.04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36.65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21.91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0.79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13.14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4.42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76.910000000000011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76.910000000000011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76.910000000000011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261.05181599999997</v>
      </c>
    </row>
    <row r="135" spans="1:4" x14ac:dyDescent="0.25">
      <c r="A135" s="7" t="s">
        <v>4</v>
      </c>
      <c r="B135" s="12" t="s">
        <v>96</v>
      </c>
      <c r="C135" s="19">
        <v>0.126</v>
      </c>
      <c r="D135" s="13">
        <f>(D154+D134)*C135</f>
        <v>581.10134241599997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786.27714879873793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38.86541039689579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179.37881721644212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269.06822582466316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298.96469536073687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0.37430000000000002</v>
      </c>
      <c r="D143" s="18">
        <f>SUM(D134:D136)</f>
        <v>1628.4303072147379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2278.19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1573.7235999999998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132.04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76.910000000000011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4350.8635999999997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1628.4303072147379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5979.2939072147374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MJ156"/>
  <sheetViews>
    <sheetView topLeftCell="A108" zoomScaleNormal="100" workbookViewId="0">
      <selection activeCell="C136" sqref="C136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131</v>
      </c>
      <c r="B13" s="103"/>
      <c r="C13" s="9" t="s">
        <v>15</v>
      </c>
      <c r="D13" s="9">
        <v>2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113</v>
      </c>
      <c r="D17" s="99"/>
    </row>
    <row r="18" spans="1:4" x14ac:dyDescent="0.25">
      <c r="A18" s="4">
        <v>2</v>
      </c>
      <c r="B18" s="4" t="s">
        <v>19</v>
      </c>
      <c r="C18" s="99" t="s">
        <v>132</v>
      </c>
      <c r="D18" s="99"/>
    </row>
    <row r="19" spans="1:4" x14ac:dyDescent="0.25">
      <c r="A19" s="4">
        <v>3</v>
      </c>
      <c r="B19" s="4" t="s">
        <v>21</v>
      </c>
      <c r="C19" s="107">
        <v>2014.19</v>
      </c>
      <c r="D19" s="9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2014.19</v>
      </c>
    </row>
    <row r="27" spans="1:4" ht="12.75" customHeight="1" x14ac:dyDescent="0.25">
      <c r="A27" s="7" t="s">
        <v>4</v>
      </c>
      <c r="B27" s="91" t="s">
        <v>28</v>
      </c>
      <c r="C27" s="91"/>
      <c r="D27" s="13"/>
    </row>
    <row r="28" spans="1:4" ht="12.75" customHeight="1" x14ac:dyDescent="0.25">
      <c r="A28" s="7" t="s">
        <v>6</v>
      </c>
      <c r="B28" s="91" t="s">
        <v>29</v>
      </c>
      <c r="C28" s="91"/>
      <c r="D28" s="13">
        <f>1320*0.2</f>
        <v>264</v>
      </c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2278.19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189.77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253.1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442.87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68.02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89.54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40.81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27.21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16.32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5.44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217.68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465.02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IF((26*2*5.2)&gt;(D26*0.06),(26*2*5.2)-(D26*0.06),0)</f>
        <v>149.54860000000002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665.83359999999993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442.87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465.02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665.83359999999993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1573.7235999999998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9.34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0.74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3.64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41.91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7.16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69.25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132.04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36.65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21.91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0.79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13.14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4.42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76.910000000000011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76.910000000000011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76.910000000000011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261.05181599999997</v>
      </c>
    </row>
    <row r="135" spans="1:4" x14ac:dyDescent="0.25">
      <c r="A135" s="7" t="s">
        <v>4</v>
      </c>
      <c r="B135" s="12" t="s">
        <v>96</v>
      </c>
      <c r="C135" s="19">
        <v>0.126</v>
      </c>
      <c r="D135" s="13">
        <f>(D154+D134)*C135</f>
        <v>581.10134241599997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786.27714879873793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38.86541039689579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179.37881721644212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269.06822582466316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298.96469536073687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0.37430000000000002</v>
      </c>
      <c r="D143" s="18">
        <f>SUM(D134:D136)</f>
        <v>1628.4303072147379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2278.19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1573.7235999999998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132.04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76.910000000000011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4350.8635999999997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1628.4303072147379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5979.2939072147374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MJ156"/>
  <sheetViews>
    <sheetView topLeftCell="A108" zoomScaleNormal="100" workbookViewId="0">
      <selection activeCell="C51" sqref="C51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133</v>
      </c>
      <c r="B13" s="103"/>
      <c r="C13" s="9" t="s">
        <v>15</v>
      </c>
      <c r="D13" s="9">
        <v>1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134</v>
      </c>
      <c r="D17" s="99"/>
    </row>
    <row r="18" spans="1:4" x14ac:dyDescent="0.25">
      <c r="A18" s="4">
        <v>2</v>
      </c>
      <c r="B18" s="4" t="s">
        <v>19</v>
      </c>
      <c r="C18" s="99" t="s">
        <v>135</v>
      </c>
      <c r="D18" s="99"/>
    </row>
    <row r="19" spans="1:4" x14ac:dyDescent="0.25">
      <c r="A19" s="4">
        <v>3</v>
      </c>
      <c r="B19" s="4" t="s">
        <v>21</v>
      </c>
      <c r="C19" s="99">
        <v>2186.13</v>
      </c>
      <c r="D19" s="9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2186.13</v>
      </c>
    </row>
    <row r="27" spans="1:4" ht="12.75" customHeight="1" x14ac:dyDescent="0.25">
      <c r="A27" s="7" t="s">
        <v>4</v>
      </c>
      <c r="B27" s="91" t="s">
        <v>28</v>
      </c>
      <c r="C27" s="91"/>
      <c r="D27" s="13"/>
    </row>
    <row r="28" spans="1:4" ht="12.75" customHeight="1" x14ac:dyDescent="0.25">
      <c r="A28" s="7" t="s">
        <v>6</v>
      </c>
      <c r="B28" s="91" t="s">
        <v>29</v>
      </c>
      <c r="C28" s="91"/>
      <c r="D28" s="13">
        <f>1320*0.2</f>
        <v>264</v>
      </c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2450.13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204.09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272.2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476.28999999999996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73.16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96.29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43.89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29.26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17.55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5.85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234.11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500.11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IF((26*2*5.2)&gt;(D26*0.06),(26*2*5.2)-(D26*0.06),0)</f>
        <v>139.23220000000003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655.5172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476.28999999999996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500.11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655.5172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1631.9171999999999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10.039999999999999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0.8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3.92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45.08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7.7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74.48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142.01999999999998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38.86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23.23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0.84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13.93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4.6900000000000004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81.550000000000011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81.550000000000011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81.550000000000011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300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450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285.33703199999997</v>
      </c>
    </row>
    <row r="135" spans="1:4" x14ac:dyDescent="0.25">
      <c r="A135" s="7" t="s">
        <v>4</v>
      </c>
      <c r="B135" s="12" t="s">
        <v>96</v>
      </c>
      <c r="C135" s="19">
        <v>0.18</v>
      </c>
      <c r="D135" s="13">
        <f>(D154+D134)*C135</f>
        <v>907.37176176000003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900.63888103562465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44.518271686171559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205.46894624386871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308.20341936580309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342.44824373978122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0.44019999999999998</v>
      </c>
      <c r="D143" s="18">
        <f>SUM(D134:D136)</f>
        <v>2093.3476747956247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2450.13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1631.9171999999999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142.01999999999998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81.550000000000011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450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4755.6171999999997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2093.3476747956247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6848.9648747956244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MJ156"/>
  <sheetViews>
    <sheetView topLeftCell="A117" zoomScaleNormal="100" workbookViewId="0">
      <selection activeCell="C135" sqref="C13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190</v>
      </c>
      <c r="B13" s="103"/>
      <c r="C13" s="9" t="s">
        <v>15</v>
      </c>
      <c r="D13" s="9">
        <v>1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125</v>
      </c>
      <c r="D17" s="99"/>
    </row>
    <row r="18" spans="1:4" x14ac:dyDescent="0.25">
      <c r="A18" s="4">
        <v>2</v>
      </c>
      <c r="B18" s="4" t="s">
        <v>19</v>
      </c>
      <c r="C18" s="99" t="s">
        <v>126</v>
      </c>
      <c r="D18" s="99"/>
    </row>
    <row r="19" spans="1:4" x14ac:dyDescent="0.25">
      <c r="A19" s="4">
        <v>3</v>
      </c>
      <c r="B19" s="4" t="s">
        <v>21</v>
      </c>
      <c r="C19" s="99">
        <v>1400</v>
      </c>
      <c r="D19" s="9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1400</v>
      </c>
    </row>
    <row r="27" spans="1:4" ht="12.75" customHeight="1" x14ac:dyDescent="0.25">
      <c r="A27" s="7" t="s">
        <v>4</v>
      </c>
      <c r="B27" s="91" t="s">
        <v>28</v>
      </c>
      <c r="C27" s="91"/>
      <c r="D27" s="13"/>
    </row>
    <row r="28" spans="1:4" ht="12.75" customHeight="1" x14ac:dyDescent="0.25">
      <c r="A28" s="7" t="s">
        <v>6</v>
      </c>
      <c r="B28" s="91" t="s">
        <v>29</v>
      </c>
      <c r="C28" s="91"/>
      <c r="D28" s="13">
        <f>1320*0.2</f>
        <v>264</v>
      </c>
    </row>
    <row r="29" spans="1:4" ht="12.75" customHeight="1" x14ac:dyDescent="0.25">
      <c r="A29" s="7" t="s">
        <v>8</v>
      </c>
      <c r="B29" s="91" t="s">
        <v>231</v>
      </c>
      <c r="C29" s="91"/>
      <c r="D29" s="13">
        <f>9*22*((D26+D28)/220)*0.2</f>
        <v>299.52</v>
      </c>
    </row>
    <row r="30" spans="1:4" ht="12.75" customHeight="1" x14ac:dyDescent="0.25">
      <c r="A30" s="7" t="s">
        <v>31</v>
      </c>
      <c r="B30" s="91" t="s">
        <v>230</v>
      </c>
      <c r="C30" s="91"/>
      <c r="D30" s="13">
        <f>1.29*22*((D26+D28)/220)*0.2</f>
        <v>42.931200000000004</v>
      </c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2006.4512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167.13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222.91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390.03999999999996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59.91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78.86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35.94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23.96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14.37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4.79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191.71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409.53999999999996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IF((22*2*5.2)&gt;(D26*0.06),(22*2*5.2)-(D26*0.06),0)</f>
        <v>144.80000000000001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661.08499999999992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390.03999999999996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409.53999999999996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661.08499999999992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1460.665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8.2200000000000006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0.65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3.21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36.909999999999997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6.3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60.99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116.28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32.96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19.7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0.71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11.82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3.98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69.17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69.17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69.17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236.55397200000002</v>
      </c>
    </row>
    <row r="135" spans="1:4" x14ac:dyDescent="0.25">
      <c r="A135" s="7" t="s">
        <v>4</v>
      </c>
      <c r="B135" s="12" t="s">
        <v>96</v>
      </c>
      <c r="C135" s="19">
        <v>0.14000000000000001</v>
      </c>
      <c r="D135" s="13">
        <f>(D154+D134)*C135</f>
        <v>585.07682408000005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721.34934367820381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35.656051208428323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164.56639019274613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246.84958528911918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274.27731698791024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0.39140000000000003</v>
      </c>
      <c r="D143" s="18">
        <f>SUM(D134:D136)</f>
        <v>1542.9801397582039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2006.4512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1460.665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116.28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69.17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3942.5662000000002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1542.9801397582039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5485.5463397582043</v>
      </c>
    </row>
  </sheetData>
  <mergeCells count="71">
    <mergeCell ref="A15:D15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81:C81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116:C116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2:C152"/>
    <mergeCell ref="B153:C153"/>
    <mergeCell ref="A154:C154"/>
    <mergeCell ref="B155:C155"/>
    <mergeCell ref="A156:C156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MJ156"/>
  <sheetViews>
    <sheetView topLeftCell="A114" zoomScaleNormal="100" workbookViewId="0">
      <selection activeCell="C51" sqref="C51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191</v>
      </c>
      <c r="B13" s="103"/>
      <c r="C13" s="9" t="s">
        <v>15</v>
      </c>
      <c r="D13" s="9">
        <v>1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129</v>
      </c>
      <c r="D17" s="99"/>
    </row>
    <row r="18" spans="1:4" x14ac:dyDescent="0.25">
      <c r="A18" s="4">
        <v>2</v>
      </c>
      <c r="B18" s="4" t="s">
        <v>19</v>
      </c>
      <c r="C18" s="99" t="s">
        <v>130</v>
      </c>
      <c r="D18" s="99"/>
    </row>
    <row r="19" spans="1:4" x14ac:dyDescent="0.25">
      <c r="A19" s="4">
        <v>3</v>
      </c>
      <c r="B19" s="4" t="s">
        <v>21</v>
      </c>
      <c r="C19" s="99">
        <v>2014.19</v>
      </c>
      <c r="D19" s="9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2014.19</v>
      </c>
    </row>
    <row r="27" spans="1:4" ht="12.75" customHeight="1" x14ac:dyDescent="0.25">
      <c r="A27" s="7" t="s">
        <v>4</v>
      </c>
      <c r="B27" s="91" t="s">
        <v>28</v>
      </c>
      <c r="C27" s="91"/>
      <c r="D27" s="13"/>
    </row>
    <row r="28" spans="1:4" ht="12.75" customHeight="1" x14ac:dyDescent="0.25">
      <c r="A28" s="7" t="s">
        <v>6</v>
      </c>
      <c r="B28" s="91" t="s">
        <v>29</v>
      </c>
      <c r="C28" s="91"/>
      <c r="D28" s="13">
        <f>1320*0.2</f>
        <v>264</v>
      </c>
    </row>
    <row r="29" spans="1:4" ht="12.75" customHeight="1" x14ac:dyDescent="0.25">
      <c r="A29" s="7" t="s">
        <v>8</v>
      </c>
      <c r="B29" s="91" t="s">
        <v>231</v>
      </c>
      <c r="C29" s="91"/>
      <c r="D29" s="13">
        <f>9*22*((D26+D28)/220)*0.2</f>
        <v>410.07420000000002</v>
      </c>
    </row>
    <row r="30" spans="1:4" ht="12.75" customHeight="1" x14ac:dyDescent="0.25">
      <c r="A30" s="7" t="s">
        <v>31</v>
      </c>
      <c r="B30" s="91" t="s">
        <v>230</v>
      </c>
      <c r="C30" s="91"/>
      <c r="D30" s="13">
        <f>1.29*22*((D26+D28)/220)*0.2</f>
        <v>58.777302000000013</v>
      </c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2747.041502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228.82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305.19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534.01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82.02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107.96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49.21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32.81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19.68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6.56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262.48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560.72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IF((22*2*5.2)&gt;(D26*0.06),(22*2*5.2)-(D26*0.06),0)</f>
        <v>107.94860000000001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624.23359999999991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534.01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560.72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624.23359999999991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1718.9636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11.26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0.9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4.3899999999999997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50.54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8.6300000000000008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83.51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159.23000000000002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42.55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25.43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0.92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15.26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5.13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89.289999999999992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89.289999999999992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89.289999999999992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240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244.3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534.29999999999995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314.92950612000004</v>
      </c>
    </row>
    <row r="135" spans="1:4" x14ac:dyDescent="0.25">
      <c r="A135" s="7" t="s">
        <v>4</v>
      </c>
      <c r="B135" s="12" t="s">
        <v>96</v>
      </c>
      <c r="C135" s="19">
        <v>0.19</v>
      </c>
      <c r="D135" s="13">
        <f>(D154+D134)*C135</f>
        <v>1057.1133755428002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1002.4687850911437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49.551688996900637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228.70010306261833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343.05015459392752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381.16683843769727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0.45240000000000002</v>
      </c>
      <c r="D143" s="18">
        <f>SUM(D134:D136)</f>
        <v>2374.5116667539442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2747.041502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1718.9636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159.23000000000002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89.289999999999992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534.29999999999995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5248.8251020000007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2374.5116667539442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7623.3367687539449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MJ156"/>
  <sheetViews>
    <sheetView topLeftCell="A126" zoomScaleNormal="100" workbookViewId="0">
      <selection activeCell="C51" sqref="C51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s="1" customFormat="1" ht="15.75" x14ac:dyDescent="0.25">
      <c r="A1" s="101" t="s">
        <v>0</v>
      </c>
      <c r="B1" s="101"/>
      <c r="C1" s="101"/>
      <c r="D1" s="101"/>
    </row>
    <row r="2" spans="1:4" s="1" customFormat="1" ht="15.75" x14ac:dyDescent="0.25">
      <c r="A2" s="2"/>
      <c r="B2" s="2"/>
      <c r="C2" s="2"/>
      <c r="D2" s="2"/>
    </row>
    <row r="3" spans="1:4" s="1" customFormat="1" ht="12.75" x14ac:dyDescent="0.2">
      <c r="A3" s="93" t="s">
        <v>1</v>
      </c>
      <c r="B3" s="93"/>
      <c r="C3" s="93"/>
      <c r="D3" s="93"/>
    </row>
    <row r="4" spans="1:4" s="1" customFormat="1" ht="12.75" x14ac:dyDescent="0.2">
      <c r="A4" s="3"/>
      <c r="B4" s="3"/>
      <c r="C4" s="3"/>
      <c r="D4" s="3"/>
    </row>
    <row r="5" spans="1:4" s="1" customFormat="1" ht="12.75" x14ac:dyDescent="0.2">
      <c r="A5" s="4" t="s">
        <v>2</v>
      </c>
      <c r="B5" s="5" t="s">
        <v>3</v>
      </c>
      <c r="C5" s="6"/>
      <c r="D5" s="89">
        <v>45257</v>
      </c>
    </row>
    <row r="6" spans="1:4" s="1" customFormat="1" ht="12.75" x14ac:dyDescent="0.2">
      <c r="A6" s="4" t="s">
        <v>4</v>
      </c>
      <c r="B6" s="5" t="s">
        <v>5</v>
      </c>
      <c r="C6" s="6"/>
      <c r="D6" s="83" t="s">
        <v>224</v>
      </c>
    </row>
    <row r="7" spans="1:4" s="1" customFormat="1" ht="12.75" x14ac:dyDescent="0.2">
      <c r="A7" s="4" t="s">
        <v>6</v>
      </c>
      <c r="B7" s="5" t="s">
        <v>7</v>
      </c>
      <c r="C7" s="6"/>
      <c r="D7" s="83" t="s">
        <v>225</v>
      </c>
    </row>
    <row r="8" spans="1:4" s="1" customFormat="1" ht="12.75" x14ac:dyDescent="0.2">
      <c r="A8" s="4" t="s">
        <v>8</v>
      </c>
      <c r="B8" s="5" t="s">
        <v>9</v>
      </c>
      <c r="C8" s="6"/>
      <c r="D8" s="83">
        <v>24</v>
      </c>
    </row>
    <row r="10" spans="1:4" s="1" customFormat="1" ht="12.75" x14ac:dyDescent="0.2">
      <c r="A10" s="93" t="s">
        <v>10</v>
      </c>
      <c r="B10" s="93"/>
      <c r="C10" s="93"/>
      <c r="D10" s="93"/>
    </row>
    <row r="11" spans="1:4" s="1" customFormat="1" ht="12.75" x14ac:dyDescent="0.2">
      <c r="A11" s="3"/>
      <c r="B11" s="3"/>
      <c r="C11" s="3"/>
      <c r="D11" s="3"/>
    </row>
    <row r="12" spans="1:4" s="1" customFormat="1" ht="38.25" customHeight="1" x14ac:dyDescent="0.2">
      <c r="A12" s="102" t="s">
        <v>11</v>
      </c>
      <c r="B12" s="102"/>
      <c r="C12" s="7" t="s">
        <v>12</v>
      </c>
      <c r="D12" s="8" t="s">
        <v>13</v>
      </c>
    </row>
    <row r="13" spans="1:4" s="10" customFormat="1" ht="15.75" x14ac:dyDescent="0.2">
      <c r="A13" s="103" t="s">
        <v>222</v>
      </c>
      <c r="B13" s="103"/>
      <c r="C13" s="9" t="s">
        <v>15</v>
      </c>
      <c r="D13" s="9">
        <v>1</v>
      </c>
    </row>
    <row r="14" spans="1:4" ht="16.5" x14ac:dyDescent="0.25">
      <c r="B14" s="82" t="s">
        <v>223</v>
      </c>
    </row>
    <row r="15" spans="1:4" s="1" customFormat="1" ht="12.75" x14ac:dyDescent="0.2">
      <c r="A15" s="93" t="s">
        <v>16</v>
      </c>
      <c r="B15" s="93"/>
      <c r="C15" s="93"/>
      <c r="D15" s="93"/>
    </row>
    <row r="16" spans="1:4" s="1" customFormat="1" ht="12.75" x14ac:dyDescent="0.2">
      <c r="A16" s="3"/>
      <c r="B16" s="3"/>
      <c r="C16" s="3"/>
      <c r="D16" s="3"/>
    </row>
    <row r="17" spans="1:4" s="1" customFormat="1" ht="12.75" x14ac:dyDescent="0.2">
      <c r="A17" s="4">
        <v>1</v>
      </c>
      <c r="B17" s="4" t="s">
        <v>17</v>
      </c>
      <c r="C17" s="99" t="s">
        <v>129</v>
      </c>
      <c r="D17" s="99"/>
    </row>
    <row r="18" spans="1:4" s="1" customFormat="1" ht="12.75" x14ac:dyDescent="0.2">
      <c r="A18" s="4">
        <v>2</v>
      </c>
      <c r="B18" s="4" t="s">
        <v>19</v>
      </c>
      <c r="C18" s="99" t="s">
        <v>130</v>
      </c>
      <c r="D18" s="99"/>
    </row>
    <row r="19" spans="1:4" s="1" customFormat="1" ht="12.75" x14ac:dyDescent="0.2">
      <c r="A19" s="4">
        <v>3</v>
      </c>
      <c r="B19" s="4" t="s">
        <v>21</v>
      </c>
      <c r="C19" s="99">
        <v>2014.19</v>
      </c>
      <c r="D19" s="99"/>
    </row>
    <row r="20" spans="1:4" s="1" customFormat="1" ht="12.75" x14ac:dyDescent="0.2">
      <c r="A20" s="4">
        <v>4</v>
      </c>
      <c r="B20" s="4" t="s">
        <v>22</v>
      </c>
      <c r="C20" s="99" t="s">
        <v>227</v>
      </c>
      <c r="D20" s="99"/>
    </row>
    <row r="21" spans="1:4" s="1" customFormat="1" ht="12.75" x14ac:dyDescent="0.2">
      <c r="A21" s="4">
        <v>5</v>
      </c>
      <c r="B21" s="4" t="s">
        <v>23</v>
      </c>
      <c r="C21" s="98">
        <v>44927</v>
      </c>
      <c r="D21" s="99"/>
    </row>
    <row r="23" spans="1:4" s="1" customFormat="1" ht="12.75" x14ac:dyDescent="0.2">
      <c r="A23" s="93" t="s">
        <v>24</v>
      </c>
      <c r="B23" s="93"/>
      <c r="C23" s="93"/>
      <c r="D23" s="93"/>
    </row>
    <row r="25" spans="1:4" s="1" customFormat="1" ht="12.75" customHeight="1" x14ac:dyDescent="0.2">
      <c r="A25" s="11">
        <v>1</v>
      </c>
      <c r="B25" s="90" t="s">
        <v>25</v>
      </c>
      <c r="C25" s="90"/>
      <c r="D25" s="11" t="s">
        <v>26</v>
      </c>
    </row>
    <row r="26" spans="1:4" s="1" customFormat="1" ht="12.75" customHeight="1" x14ac:dyDescent="0.2">
      <c r="A26" s="7" t="s">
        <v>2</v>
      </c>
      <c r="B26" s="91" t="s">
        <v>27</v>
      </c>
      <c r="C26" s="91"/>
      <c r="D26" s="13">
        <f>C19</f>
        <v>2014.19</v>
      </c>
    </row>
    <row r="27" spans="1:4" s="1" customFormat="1" ht="12.75" customHeight="1" x14ac:dyDescent="0.2">
      <c r="A27" s="7" t="s">
        <v>4</v>
      </c>
      <c r="B27" s="91" t="s">
        <v>28</v>
      </c>
      <c r="C27" s="91"/>
      <c r="D27" s="13"/>
    </row>
    <row r="28" spans="1:4" s="1" customFormat="1" ht="12.75" customHeight="1" x14ac:dyDescent="0.2">
      <c r="A28" s="7" t="s">
        <v>6</v>
      </c>
      <c r="B28" s="91" t="s">
        <v>29</v>
      </c>
      <c r="C28" s="91"/>
      <c r="D28" s="13">
        <f>1320*0.2</f>
        <v>264</v>
      </c>
    </row>
    <row r="29" spans="1:4" s="1" customFormat="1" ht="12.75" customHeight="1" x14ac:dyDescent="0.2">
      <c r="A29" s="7" t="s">
        <v>8</v>
      </c>
      <c r="B29" s="91" t="s">
        <v>30</v>
      </c>
      <c r="C29" s="91"/>
      <c r="D29" s="13"/>
    </row>
    <row r="30" spans="1:4" s="1" customFormat="1" ht="12.75" customHeight="1" x14ac:dyDescent="0.2">
      <c r="A30" s="7" t="s">
        <v>31</v>
      </c>
      <c r="B30" s="91" t="s">
        <v>32</v>
      </c>
      <c r="C30" s="91"/>
      <c r="D30" s="13"/>
    </row>
    <row r="31" spans="1:4" s="1" customFormat="1" ht="12.75" x14ac:dyDescent="0.2">
      <c r="A31" s="7"/>
      <c r="B31" s="91"/>
      <c r="C31" s="91"/>
      <c r="D31" s="13"/>
    </row>
    <row r="32" spans="1:4" s="1" customFormat="1" ht="12.75" customHeight="1" x14ac:dyDescent="0.2">
      <c r="A32" s="7" t="s">
        <v>33</v>
      </c>
      <c r="B32" s="91" t="s">
        <v>34</v>
      </c>
      <c r="C32" s="91"/>
      <c r="D32" s="13"/>
    </row>
    <row r="33" spans="1:4" s="1" customFormat="1" ht="12.75" customHeight="1" x14ac:dyDescent="0.2">
      <c r="A33" s="90" t="s">
        <v>35</v>
      </c>
      <c r="B33" s="90"/>
      <c r="C33" s="90"/>
      <c r="D33" s="14">
        <f>SUM(D26:D32)</f>
        <v>2278.19</v>
      </c>
    </row>
    <row r="36" spans="1:4" s="1" customFormat="1" ht="12.75" x14ac:dyDescent="0.2">
      <c r="A36" s="93" t="s">
        <v>36</v>
      </c>
      <c r="B36" s="93"/>
      <c r="C36" s="93"/>
      <c r="D36" s="93"/>
    </row>
    <row r="37" spans="1:4" s="1" customFormat="1" ht="12.75" x14ac:dyDescent="0.2">
      <c r="A37" s="15"/>
    </row>
    <row r="38" spans="1:4" s="1" customFormat="1" ht="12.75" x14ac:dyDescent="0.2">
      <c r="A38" s="95" t="s">
        <v>37</v>
      </c>
      <c r="B38" s="95"/>
      <c r="C38" s="95"/>
      <c r="D38" s="95"/>
    </row>
    <row r="40" spans="1:4" s="1" customFormat="1" ht="12.75" customHeight="1" x14ac:dyDescent="0.2">
      <c r="A40" s="11" t="s">
        <v>38</v>
      </c>
      <c r="B40" s="90" t="s">
        <v>39</v>
      </c>
      <c r="C40" s="90"/>
      <c r="D40" s="11" t="s">
        <v>26</v>
      </c>
    </row>
    <row r="41" spans="1:4" s="1" customFormat="1" ht="12.75" x14ac:dyDescent="0.2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189.77</v>
      </c>
    </row>
    <row r="42" spans="1:4" s="1" customFormat="1" ht="12.75" x14ac:dyDescent="0.2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253.1</v>
      </c>
    </row>
    <row r="43" spans="1:4" s="1" customFormat="1" ht="12.75" customHeight="1" x14ac:dyDescent="0.2">
      <c r="A43" s="90" t="s">
        <v>35</v>
      </c>
      <c r="B43" s="90"/>
      <c r="C43" s="17">
        <f>SUM(C41:C42)</f>
        <v>0.19440000000000002</v>
      </c>
      <c r="D43" s="18">
        <f>SUM(D41:D42)</f>
        <v>442.87</v>
      </c>
    </row>
    <row r="46" spans="1:4" s="1" customFormat="1" ht="12.75" customHeight="1" x14ac:dyDescent="0.2">
      <c r="A46" s="97" t="s">
        <v>42</v>
      </c>
      <c r="B46" s="97"/>
      <c r="C46" s="97"/>
      <c r="D46" s="97"/>
    </row>
    <row r="48" spans="1:4" s="1" customFormat="1" ht="12.75" x14ac:dyDescent="0.2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s="1" customFormat="1" ht="12.75" x14ac:dyDescent="0.2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s="1" customFormat="1" ht="12.75" x14ac:dyDescent="0.2">
      <c r="A50" s="7" t="s">
        <v>4</v>
      </c>
      <c r="B50" s="12" t="s">
        <v>47</v>
      </c>
      <c r="C50" s="19">
        <v>2.5000000000000001E-2</v>
      </c>
      <c r="D50" s="13">
        <f t="shared" si="0"/>
        <v>68.02</v>
      </c>
    </row>
    <row r="51" spans="1:4" s="1" customFormat="1" ht="12.75" x14ac:dyDescent="0.2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89.54</v>
      </c>
    </row>
    <row r="52" spans="1:4" s="1" customFormat="1" ht="12.75" x14ac:dyDescent="0.2">
      <c r="A52" s="7" t="s">
        <v>8</v>
      </c>
      <c r="B52" s="12" t="s">
        <v>49</v>
      </c>
      <c r="C52" s="19">
        <v>1.4999999999999999E-2</v>
      </c>
      <c r="D52" s="13">
        <f t="shared" si="0"/>
        <v>40.81</v>
      </c>
    </row>
    <row r="53" spans="1:4" s="1" customFormat="1" ht="12.75" x14ac:dyDescent="0.2">
      <c r="A53" s="7" t="s">
        <v>31</v>
      </c>
      <c r="B53" s="12" t="s">
        <v>50</v>
      </c>
      <c r="C53" s="19">
        <v>0.01</v>
      </c>
      <c r="D53" s="13">
        <f t="shared" si="0"/>
        <v>27.21</v>
      </c>
    </row>
    <row r="54" spans="1:4" s="1" customFormat="1" ht="12.75" x14ac:dyDescent="0.2">
      <c r="A54" s="7" t="s">
        <v>51</v>
      </c>
      <c r="B54" s="12" t="s">
        <v>52</v>
      </c>
      <c r="C54" s="19">
        <v>6.0000000000000001E-3</v>
      </c>
      <c r="D54" s="13">
        <f t="shared" si="0"/>
        <v>16.32</v>
      </c>
    </row>
    <row r="55" spans="1:4" s="1" customFormat="1" ht="12.75" x14ac:dyDescent="0.2">
      <c r="A55" s="7" t="s">
        <v>33</v>
      </c>
      <c r="B55" s="12" t="s">
        <v>53</v>
      </c>
      <c r="C55" s="19">
        <v>2E-3</v>
      </c>
      <c r="D55" s="13">
        <f t="shared" si="0"/>
        <v>5.44</v>
      </c>
    </row>
    <row r="56" spans="1:4" s="1" customFormat="1" ht="12.75" x14ac:dyDescent="0.2">
      <c r="A56" s="7" t="s">
        <v>54</v>
      </c>
      <c r="B56" s="12" t="s">
        <v>55</v>
      </c>
      <c r="C56" s="19">
        <v>0.08</v>
      </c>
      <c r="D56" s="13">
        <f t="shared" si="0"/>
        <v>217.68</v>
      </c>
    </row>
    <row r="57" spans="1:4" s="1" customFormat="1" ht="12.75" customHeight="1" x14ac:dyDescent="0.2">
      <c r="A57" s="90" t="s">
        <v>56</v>
      </c>
      <c r="B57" s="90"/>
      <c r="C57" s="20">
        <f>SUM(C49:C56)</f>
        <v>0.170907</v>
      </c>
      <c r="D57" s="18">
        <f>SUM(D49:D56)</f>
        <v>465.02</v>
      </c>
    </row>
    <row r="60" spans="1:4" s="1" customFormat="1" ht="12.75" x14ac:dyDescent="0.2">
      <c r="A60" s="95" t="s">
        <v>57</v>
      </c>
      <c r="B60" s="95"/>
      <c r="C60" s="95"/>
      <c r="D60" s="95"/>
    </row>
    <row r="62" spans="1:4" s="1" customFormat="1" ht="12.75" customHeight="1" x14ac:dyDescent="0.2">
      <c r="A62" s="11" t="s">
        <v>58</v>
      </c>
      <c r="B62" s="96" t="s">
        <v>59</v>
      </c>
      <c r="C62" s="96"/>
      <c r="D62" s="11" t="s">
        <v>26</v>
      </c>
    </row>
    <row r="63" spans="1:4" s="1" customFormat="1" ht="12.75" customHeight="1" x14ac:dyDescent="0.2">
      <c r="A63" s="7" t="s">
        <v>2</v>
      </c>
      <c r="B63" s="91" t="s">
        <v>60</v>
      </c>
      <c r="C63" s="91"/>
      <c r="D63" s="13">
        <f>IF((22*2*5.2)&gt;(D26*0.06),(22*2*5.2)-(D26*0.06),0)</f>
        <v>107.94860000000001</v>
      </c>
    </row>
    <row r="64" spans="1:4" s="1" customFormat="1" ht="12.75" customHeight="1" x14ac:dyDescent="0.2">
      <c r="A64" s="7" t="s">
        <v>4</v>
      </c>
      <c r="B64" s="91" t="s">
        <v>61</v>
      </c>
      <c r="C64" s="91"/>
      <c r="D64" s="13">
        <f>22*20*0.8</f>
        <v>352</v>
      </c>
    </row>
    <row r="65" spans="1:5" s="1" customFormat="1" ht="12.75" customHeight="1" x14ac:dyDescent="0.2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s="1" customFormat="1" ht="12.75" customHeight="1" x14ac:dyDescent="0.2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s="1" customFormat="1" ht="12.75" customHeight="1" x14ac:dyDescent="0.2">
      <c r="A67" s="90" t="s">
        <v>35</v>
      </c>
      <c r="B67" s="90"/>
      <c r="C67" s="90"/>
      <c r="D67" s="18">
        <f>SUM(D63:D66)</f>
        <v>624.23359999999991</v>
      </c>
    </row>
    <row r="70" spans="1:5" s="1" customFormat="1" ht="12.75" x14ac:dyDescent="0.2">
      <c r="A70" s="95" t="s">
        <v>62</v>
      </c>
      <c r="B70" s="95"/>
      <c r="C70" s="95"/>
      <c r="D70" s="95"/>
    </row>
    <row r="72" spans="1:5" s="1" customFormat="1" ht="12.75" customHeight="1" x14ac:dyDescent="0.2">
      <c r="A72" s="11">
        <v>2</v>
      </c>
      <c r="B72" s="96" t="s">
        <v>63</v>
      </c>
      <c r="C72" s="96"/>
      <c r="D72" s="11" t="s">
        <v>26</v>
      </c>
    </row>
    <row r="73" spans="1:5" s="1" customFormat="1" ht="12.75" customHeight="1" x14ac:dyDescent="0.2">
      <c r="A73" s="7" t="s">
        <v>38</v>
      </c>
      <c r="B73" s="91" t="s">
        <v>39</v>
      </c>
      <c r="C73" s="91"/>
      <c r="D73" s="21">
        <f>D43</f>
        <v>442.87</v>
      </c>
    </row>
    <row r="74" spans="1:5" s="1" customFormat="1" ht="12.75" customHeight="1" x14ac:dyDescent="0.2">
      <c r="A74" s="7" t="s">
        <v>43</v>
      </c>
      <c r="B74" s="91" t="s">
        <v>44</v>
      </c>
      <c r="C74" s="91"/>
      <c r="D74" s="21">
        <f>D57</f>
        <v>465.02</v>
      </c>
    </row>
    <row r="75" spans="1:5" s="1" customFormat="1" ht="12.75" customHeight="1" x14ac:dyDescent="0.2">
      <c r="A75" s="7" t="s">
        <v>58</v>
      </c>
      <c r="B75" s="91" t="s">
        <v>59</v>
      </c>
      <c r="C75" s="91"/>
      <c r="D75" s="21">
        <f>D67</f>
        <v>624.23359999999991</v>
      </c>
    </row>
    <row r="76" spans="1:5" s="1" customFormat="1" ht="12.75" customHeight="1" x14ac:dyDescent="0.2">
      <c r="A76" s="90" t="s">
        <v>35</v>
      </c>
      <c r="B76" s="90"/>
      <c r="C76" s="90"/>
      <c r="D76" s="18">
        <f>SUM(D73:D75)</f>
        <v>1532.1235999999999</v>
      </c>
    </row>
    <row r="77" spans="1:5" s="1" customFormat="1" ht="12.75" x14ac:dyDescent="0.2">
      <c r="A77" s="22"/>
      <c r="E77" s="23"/>
    </row>
    <row r="79" spans="1:5" s="1" customFormat="1" ht="12.75" x14ac:dyDescent="0.2">
      <c r="A79" s="93" t="s">
        <v>64</v>
      </c>
      <c r="B79" s="93"/>
      <c r="C79" s="93"/>
      <c r="D79" s="93"/>
      <c r="E79" s="24"/>
    </row>
    <row r="80" spans="1:5" s="1" customFormat="1" ht="12.75" customHeight="1" x14ac:dyDescent="0.2">
      <c r="E80" s="23"/>
    </row>
    <row r="81" spans="1:4" s="1" customFormat="1" ht="12.75" customHeight="1" x14ac:dyDescent="0.2">
      <c r="A81" s="11">
        <v>3</v>
      </c>
      <c r="B81" s="96" t="s">
        <v>65</v>
      </c>
      <c r="C81" s="96"/>
      <c r="D81" s="11" t="s">
        <v>26</v>
      </c>
    </row>
    <row r="82" spans="1:4" s="1" customFormat="1" ht="12.75" x14ac:dyDescent="0.2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9.34</v>
      </c>
    </row>
    <row r="83" spans="1:4" s="1" customFormat="1" ht="12.75" x14ac:dyDescent="0.2">
      <c r="A83" s="7" t="s">
        <v>4</v>
      </c>
      <c r="B83" s="25" t="s">
        <v>67</v>
      </c>
      <c r="C83" s="19">
        <v>0.08</v>
      </c>
      <c r="D83" s="13">
        <f>TRUNC(D82*C83,2)</f>
        <v>0.74</v>
      </c>
    </row>
    <row r="84" spans="1:4" s="1" customFormat="1" ht="12.75" x14ac:dyDescent="0.2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3.64</v>
      </c>
    </row>
    <row r="85" spans="1:4" s="1" customFormat="1" ht="12.75" x14ac:dyDescent="0.2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41.91</v>
      </c>
    </row>
    <row r="86" spans="1:4" s="1" customFormat="1" ht="25.5" x14ac:dyDescent="0.2">
      <c r="A86" s="7" t="s">
        <v>31</v>
      </c>
      <c r="B86" s="25" t="s">
        <v>70</v>
      </c>
      <c r="C86" s="19">
        <f>C57</f>
        <v>0.170907</v>
      </c>
      <c r="D86" s="13">
        <f>TRUNC(D85*C86,2)</f>
        <v>7.16</v>
      </c>
    </row>
    <row r="87" spans="1:4" s="1" customFormat="1" ht="12.75" x14ac:dyDescent="0.2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69.25</v>
      </c>
    </row>
    <row r="88" spans="1:4" s="1" customFormat="1" ht="12.75" customHeight="1" x14ac:dyDescent="0.2">
      <c r="A88" s="90" t="s">
        <v>35</v>
      </c>
      <c r="B88" s="90"/>
      <c r="C88" s="90"/>
      <c r="D88" s="18">
        <f>SUM(D82:D87)</f>
        <v>132.04</v>
      </c>
    </row>
    <row r="91" spans="1:4" s="1" customFormat="1" ht="12.75" x14ac:dyDescent="0.2">
      <c r="A91" s="93" t="s">
        <v>72</v>
      </c>
      <c r="B91" s="93"/>
      <c r="C91" s="93"/>
      <c r="D91" s="93"/>
    </row>
    <row r="94" spans="1:4" s="1" customFormat="1" ht="12.75" x14ac:dyDescent="0.2">
      <c r="A94" s="95" t="s">
        <v>73</v>
      </c>
      <c r="B94" s="95"/>
      <c r="C94" s="95"/>
      <c r="D94" s="95"/>
    </row>
    <row r="95" spans="1:4" s="1" customFormat="1" ht="12.75" x14ac:dyDescent="0.2">
      <c r="A95" s="15"/>
    </row>
    <row r="96" spans="1:4" s="1" customFormat="1" ht="12.75" customHeight="1" x14ac:dyDescent="0.2">
      <c r="A96" s="11" t="s">
        <v>74</v>
      </c>
      <c r="B96" s="96" t="s">
        <v>75</v>
      </c>
      <c r="C96" s="96"/>
      <c r="D96" s="11" t="s">
        <v>26</v>
      </c>
    </row>
    <row r="97" spans="1:6" s="1" customFormat="1" ht="12.75" x14ac:dyDescent="0.2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36.26</v>
      </c>
    </row>
    <row r="98" spans="1:6" s="1" customFormat="1" ht="12.75" x14ac:dyDescent="0.2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21.68</v>
      </c>
    </row>
    <row r="99" spans="1:6" s="1" customFormat="1" ht="12.75" x14ac:dyDescent="0.2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0.78</v>
      </c>
    </row>
    <row r="100" spans="1:6" s="1" customFormat="1" ht="12.75" x14ac:dyDescent="0.2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13</v>
      </c>
    </row>
    <row r="101" spans="1:6" s="1" customFormat="1" ht="12.75" x14ac:dyDescent="0.2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4.38</v>
      </c>
    </row>
    <row r="102" spans="1:6" s="1" customFormat="1" ht="12.75" x14ac:dyDescent="0.2">
      <c r="A102" s="7" t="s">
        <v>51</v>
      </c>
      <c r="B102" s="12" t="s">
        <v>81</v>
      </c>
      <c r="C102" s="19"/>
      <c r="D102" s="13">
        <f t="shared" si="1"/>
        <v>0</v>
      </c>
    </row>
    <row r="103" spans="1:6" s="1" customFormat="1" ht="12.75" customHeight="1" x14ac:dyDescent="0.2">
      <c r="A103" s="90" t="s">
        <v>56</v>
      </c>
      <c r="B103" s="90"/>
      <c r="C103" s="90"/>
      <c r="D103" s="18">
        <f>SUM(D97:D102)</f>
        <v>76.099999999999994</v>
      </c>
      <c r="E103" s="24"/>
      <c r="F103" s="24"/>
    </row>
    <row r="106" spans="1:6" s="1" customFormat="1" ht="12.75" x14ac:dyDescent="0.2">
      <c r="A106" s="95" t="s">
        <v>82</v>
      </c>
      <c r="B106" s="95"/>
      <c r="C106" s="95"/>
      <c r="D106" s="95"/>
    </row>
    <row r="107" spans="1:6" s="1" customFormat="1" ht="12.75" x14ac:dyDescent="0.2">
      <c r="A107" s="15"/>
    </row>
    <row r="108" spans="1:6" s="1" customFormat="1" ht="12.75" customHeight="1" x14ac:dyDescent="0.2">
      <c r="A108" s="11" t="s">
        <v>83</v>
      </c>
      <c r="B108" s="96" t="s">
        <v>84</v>
      </c>
      <c r="C108" s="96"/>
      <c r="D108" s="11" t="s">
        <v>26</v>
      </c>
    </row>
    <row r="109" spans="1:6" s="1" customFormat="1" ht="12.75" customHeight="1" x14ac:dyDescent="0.2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s="1" customFormat="1" ht="12.75" customHeight="1" x14ac:dyDescent="0.2">
      <c r="A110" s="90" t="s">
        <v>35</v>
      </c>
      <c r="B110" s="90"/>
      <c r="C110" s="90"/>
      <c r="D110" s="18">
        <f>SUM(D109)</f>
        <v>0</v>
      </c>
    </row>
    <row r="113" spans="1:4" s="1" customFormat="1" ht="12.75" x14ac:dyDescent="0.2">
      <c r="A113" s="95" t="s">
        <v>86</v>
      </c>
      <c r="B113" s="95"/>
      <c r="C113" s="95"/>
      <c r="D113" s="95"/>
    </row>
    <row r="114" spans="1:4" s="1" customFormat="1" ht="12.75" x14ac:dyDescent="0.2">
      <c r="A114" s="15"/>
    </row>
    <row r="115" spans="1:4" s="1" customFormat="1" ht="12.75" customHeight="1" x14ac:dyDescent="0.2">
      <c r="A115" s="11">
        <v>4</v>
      </c>
      <c r="B115" s="90" t="s">
        <v>87</v>
      </c>
      <c r="C115" s="90"/>
      <c r="D115" s="11" t="s">
        <v>26</v>
      </c>
    </row>
    <row r="116" spans="1:4" s="1" customFormat="1" ht="12.75" customHeight="1" x14ac:dyDescent="0.2">
      <c r="A116" s="7" t="s">
        <v>74</v>
      </c>
      <c r="B116" s="91" t="s">
        <v>75</v>
      </c>
      <c r="C116" s="91"/>
      <c r="D116" s="21">
        <f>D103</f>
        <v>76.099999999999994</v>
      </c>
    </row>
    <row r="117" spans="1:4" s="1" customFormat="1" ht="12.75" customHeight="1" x14ac:dyDescent="0.2">
      <c r="A117" s="7" t="s">
        <v>83</v>
      </c>
      <c r="B117" s="91" t="s">
        <v>84</v>
      </c>
      <c r="C117" s="91"/>
      <c r="D117" s="21">
        <f>D110</f>
        <v>0</v>
      </c>
    </row>
    <row r="118" spans="1:4" s="1" customFormat="1" ht="12.75" customHeight="1" x14ac:dyDescent="0.2">
      <c r="A118" s="90" t="s">
        <v>35</v>
      </c>
      <c r="B118" s="90"/>
      <c r="C118" s="90"/>
      <c r="D118" s="18">
        <f>SUM(D116:D117)</f>
        <v>76.099999999999994</v>
      </c>
    </row>
    <row r="121" spans="1:4" s="1" customFormat="1" ht="12.75" x14ac:dyDescent="0.2">
      <c r="A121" s="93" t="s">
        <v>88</v>
      </c>
      <c r="B121" s="93"/>
      <c r="C121" s="93"/>
      <c r="D121" s="93"/>
    </row>
    <row r="123" spans="1:4" s="1" customFormat="1" ht="12.75" customHeight="1" x14ac:dyDescent="0.2">
      <c r="A123" s="11">
        <v>5</v>
      </c>
      <c r="B123" s="94" t="s">
        <v>89</v>
      </c>
      <c r="C123" s="94"/>
      <c r="D123" s="11" t="s">
        <v>26</v>
      </c>
    </row>
    <row r="124" spans="1:4" s="1" customFormat="1" ht="12.75" x14ac:dyDescent="0.2">
      <c r="A124" s="7" t="s">
        <v>2</v>
      </c>
      <c r="B124" s="12" t="s">
        <v>90</v>
      </c>
      <c r="C124" s="12"/>
      <c r="D124" s="13">
        <v>140</v>
      </c>
    </row>
    <row r="125" spans="1:4" s="1" customFormat="1" ht="12.75" x14ac:dyDescent="0.2">
      <c r="A125" s="7" t="s">
        <v>4</v>
      </c>
      <c r="B125" s="12" t="s">
        <v>91</v>
      </c>
      <c r="C125" s="12"/>
      <c r="D125" s="13">
        <v>50</v>
      </c>
    </row>
    <row r="126" spans="1:4" s="1" customFormat="1" ht="12.75" x14ac:dyDescent="0.2">
      <c r="A126" s="7" t="s">
        <v>6</v>
      </c>
      <c r="B126" s="12" t="s">
        <v>92</v>
      </c>
      <c r="C126" s="12"/>
      <c r="D126" s="13">
        <v>100</v>
      </c>
    </row>
    <row r="127" spans="1:4" s="1" customFormat="1" ht="12.75" x14ac:dyDescent="0.2">
      <c r="A127" s="7" t="s">
        <v>8</v>
      </c>
      <c r="B127" s="12" t="s">
        <v>34</v>
      </c>
      <c r="C127" s="12"/>
      <c r="D127" s="13"/>
    </row>
    <row r="128" spans="1:4" s="1" customFormat="1" ht="12.75" customHeight="1" x14ac:dyDescent="0.2">
      <c r="A128" s="90" t="s">
        <v>56</v>
      </c>
      <c r="B128" s="90"/>
      <c r="C128" s="90"/>
      <c r="D128" s="14">
        <f>SUM(D124:D127)</f>
        <v>290</v>
      </c>
    </row>
    <row r="131" spans="1:4" s="1" customFormat="1" ht="12.75" x14ac:dyDescent="0.2">
      <c r="A131" s="93" t="s">
        <v>93</v>
      </c>
      <c r="B131" s="93"/>
      <c r="C131" s="93"/>
      <c r="D131" s="93"/>
    </row>
    <row r="133" spans="1:4" s="1" customFormat="1" ht="12.75" x14ac:dyDescent="0.2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s="1" customFormat="1" ht="12.75" x14ac:dyDescent="0.2">
      <c r="A134" s="7" t="s">
        <v>2</v>
      </c>
      <c r="B134" s="12" t="s">
        <v>95</v>
      </c>
      <c r="C134" s="19">
        <v>0.06</v>
      </c>
      <c r="D134" s="21">
        <f>D154*C134</f>
        <v>258.50721599999997</v>
      </c>
    </row>
    <row r="135" spans="1:4" s="1" customFormat="1" ht="12.75" x14ac:dyDescent="0.2">
      <c r="A135" s="7" t="s">
        <v>4</v>
      </c>
      <c r="B135" s="12" t="s">
        <v>96</v>
      </c>
      <c r="C135" s="19">
        <v>0.125</v>
      </c>
      <c r="D135" s="13">
        <f>(D154+D134)*C135</f>
        <v>570.87010199999997</v>
      </c>
    </row>
    <row r="136" spans="1:4" s="1" customFormat="1" ht="12.75" x14ac:dyDescent="0.2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777.92143433160606</v>
      </c>
    </row>
    <row r="137" spans="1:4" s="1" customFormat="1" ht="12.75" x14ac:dyDescent="0.2">
      <c r="A137" s="7"/>
      <c r="B137" s="12" t="s">
        <v>98</v>
      </c>
      <c r="C137" s="19"/>
      <c r="D137" s="21">
        <f t="shared" ref="D137:D142" si="2">$D$156*C137</f>
        <v>0</v>
      </c>
    </row>
    <row r="138" spans="1:4" s="1" customFormat="1" ht="12.75" x14ac:dyDescent="0.2">
      <c r="A138" s="7"/>
      <c r="B138" s="12" t="s">
        <v>99</v>
      </c>
      <c r="C138" s="19">
        <v>6.4999999999999997E-3</v>
      </c>
      <c r="D138" s="21">
        <f t="shared" si="2"/>
        <v>38.452390290155435</v>
      </c>
    </row>
    <row r="139" spans="1:4" s="1" customFormat="1" ht="12.75" x14ac:dyDescent="0.2">
      <c r="A139" s="7"/>
      <c r="B139" s="12" t="s">
        <v>100</v>
      </c>
      <c r="C139" s="19">
        <v>0.03</v>
      </c>
      <c r="D139" s="21">
        <f t="shared" si="2"/>
        <v>177.47257056994818</v>
      </c>
    </row>
    <row r="140" spans="1:4" s="1" customFormat="1" ht="12.75" x14ac:dyDescent="0.2">
      <c r="A140" s="7"/>
      <c r="B140" s="12" t="s">
        <v>226</v>
      </c>
      <c r="C140" s="19">
        <v>4.4999999999999998E-2</v>
      </c>
      <c r="D140" s="21">
        <f t="shared" si="2"/>
        <v>266.20885585492226</v>
      </c>
    </row>
    <row r="141" spans="1:4" s="1" customFormat="1" ht="12.75" x14ac:dyDescent="0.2">
      <c r="A141" s="7"/>
      <c r="B141" s="12" t="s">
        <v>101</v>
      </c>
      <c r="C141" s="19"/>
      <c r="D141" s="21">
        <f t="shared" si="2"/>
        <v>0</v>
      </c>
    </row>
    <row r="142" spans="1:4" s="1" customFormat="1" ht="12.75" x14ac:dyDescent="0.2">
      <c r="A142" s="7"/>
      <c r="B142" s="12" t="s">
        <v>102</v>
      </c>
      <c r="C142" s="19">
        <v>0.05</v>
      </c>
      <c r="D142" s="21">
        <f t="shared" si="2"/>
        <v>295.78761761658029</v>
      </c>
    </row>
    <row r="143" spans="1:4" s="1" customFormat="1" ht="13.5" customHeight="1" x14ac:dyDescent="0.2">
      <c r="A143" s="92" t="s">
        <v>56</v>
      </c>
      <c r="B143" s="92"/>
      <c r="C143" s="27">
        <f>ROUND((1+C135)*(1+C134)/(1-C136)-1,4)</f>
        <v>0.37309999999999999</v>
      </c>
      <c r="D143" s="18">
        <f>SUM(D134:D136)</f>
        <v>1607.298752331606</v>
      </c>
    </row>
    <row r="146" spans="1:4" s="1" customFormat="1" ht="12.75" x14ac:dyDescent="0.2">
      <c r="A146" s="93" t="s">
        <v>103</v>
      </c>
      <c r="B146" s="93"/>
      <c r="C146" s="93"/>
      <c r="D146" s="93"/>
    </row>
    <row r="148" spans="1:4" s="1" customFormat="1" ht="12.75" customHeight="1" x14ac:dyDescent="0.2">
      <c r="A148" s="11"/>
      <c r="B148" s="90" t="s">
        <v>104</v>
      </c>
      <c r="C148" s="90"/>
      <c r="D148" s="11" t="s">
        <v>26</v>
      </c>
    </row>
    <row r="149" spans="1:4" s="1" customFormat="1" ht="12.75" customHeight="1" x14ac:dyDescent="0.2">
      <c r="A149" s="11" t="s">
        <v>2</v>
      </c>
      <c r="B149" s="91" t="s">
        <v>24</v>
      </c>
      <c r="C149" s="91"/>
      <c r="D149" s="28">
        <f>D33</f>
        <v>2278.19</v>
      </c>
    </row>
    <row r="150" spans="1:4" s="1" customFormat="1" ht="12.75" customHeight="1" x14ac:dyDescent="0.2">
      <c r="A150" s="11" t="s">
        <v>4</v>
      </c>
      <c r="B150" s="91" t="s">
        <v>36</v>
      </c>
      <c r="C150" s="91"/>
      <c r="D150" s="28">
        <f>D76</f>
        <v>1532.1235999999999</v>
      </c>
    </row>
    <row r="151" spans="1:4" s="1" customFormat="1" ht="12.75" customHeight="1" x14ac:dyDescent="0.2">
      <c r="A151" s="11" t="s">
        <v>6</v>
      </c>
      <c r="B151" s="91" t="s">
        <v>64</v>
      </c>
      <c r="C151" s="91"/>
      <c r="D151" s="28">
        <f>D88</f>
        <v>132.04</v>
      </c>
    </row>
    <row r="152" spans="1:4" s="1" customFormat="1" ht="12.75" customHeight="1" x14ac:dyDescent="0.2">
      <c r="A152" s="11" t="s">
        <v>8</v>
      </c>
      <c r="B152" s="91" t="s">
        <v>72</v>
      </c>
      <c r="C152" s="91"/>
      <c r="D152" s="28">
        <f>D118</f>
        <v>76.099999999999994</v>
      </c>
    </row>
    <row r="153" spans="1:4" s="1" customFormat="1" ht="12.75" customHeight="1" x14ac:dyDescent="0.2">
      <c r="A153" s="11" t="s">
        <v>31</v>
      </c>
      <c r="B153" s="91" t="s">
        <v>88</v>
      </c>
      <c r="C153" s="91"/>
      <c r="D153" s="28">
        <f>D128</f>
        <v>290</v>
      </c>
    </row>
    <row r="154" spans="1:4" s="1" customFormat="1" ht="12.75" customHeight="1" x14ac:dyDescent="0.2">
      <c r="A154" s="90" t="s">
        <v>105</v>
      </c>
      <c r="B154" s="90"/>
      <c r="C154" s="90"/>
      <c r="D154" s="29">
        <f>SUM(D149:D153)</f>
        <v>4308.4535999999998</v>
      </c>
    </row>
    <row r="155" spans="1:4" s="1" customFormat="1" ht="12.75" customHeight="1" x14ac:dyDescent="0.2">
      <c r="A155" s="11" t="s">
        <v>51</v>
      </c>
      <c r="B155" s="91" t="s">
        <v>106</v>
      </c>
      <c r="C155" s="91"/>
      <c r="D155" s="30">
        <f>D143</f>
        <v>1607.298752331606</v>
      </c>
    </row>
    <row r="156" spans="1:4" s="1" customFormat="1" ht="12.75" customHeight="1" x14ac:dyDescent="0.2">
      <c r="A156" s="90" t="s">
        <v>107</v>
      </c>
      <c r="B156" s="90"/>
      <c r="C156" s="90"/>
      <c r="D156" s="29">
        <f>SUM(D154:D155)</f>
        <v>5915.7523523316058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2:C152"/>
    <mergeCell ref="B153:C153"/>
    <mergeCell ref="A154:C154"/>
    <mergeCell ref="B155:C155"/>
    <mergeCell ref="A156:C156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ML51"/>
  <sheetViews>
    <sheetView zoomScaleNormal="100" workbookViewId="0">
      <pane xSplit="1" topLeftCell="B1" activePane="topRight" state="frozen"/>
      <selection activeCell="K15" sqref="K15"/>
      <selection pane="topRight" activeCell="F15" sqref="F15:G15"/>
    </sheetView>
  </sheetViews>
  <sheetFormatPr defaultColWidth="9.140625" defaultRowHeight="15" x14ac:dyDescent="0.25"/>
  <cols>
    <col min="1" max="1" width="27.85546875" style="31" bestFit="1" customWidth="1"/>
    <col min="2" max="29" width="10.7109375" style="31" customWidth="1"/>
    <col min="30" max="1024" width="9.140625" style="31"/>
  </cols>
  <sheetData>
    <row r="1" spans="1:1026" ht="18.75" x14ac:dyDescent="0.3">
      <c r="A1" s="73" t="s">
        <v>192</v>
      </c>
    </row>
    <row r="3" spans="1:1026" x14ac:dyDescent="0.25">
      <c r="A3" s="72" t="s">
        <v>194</v>
      </c>
      <c r="B3" s="32"/>
    </row>
    <row r="4" spans="1:1026" s="62" customFormat="1" ht="89.25" customHeight="1" x14ac:dyDescent="0.25">
      <c r="A4" s="60" t="s">
        <v>136</v>
      </c>
      <c r="B4" s="110" t="str">
        <f>engeletr!A13</f>
        <v>Engenheiro Eletricista (Supervisor)</v>
      </c>
      <c r="C4" s="111"/>
      <c r="D4" s="110" t="str">
        <f>encrefig!A13</f>
        <v>Encarregado - Refrigeração</v>
      </c>
      <c r="E4" s="111"/>
      <c r="F4" s="110" t="str">
        <f>enceletr!A13</f>
        <v xml:space="preserve">Encarregado - Elétrica </v>
      </c>
      <c r="G4" s="111"/>
      <c r="H4" s="110" t="str">
        <f>enccivil!A13</f>
        <v>Encarregado - Civil</v>
      </c>
      <c r="I4" s="111"/>
      <c r="J4" s="110" t="str">
        <f>tectele!A13</f>
        <v>Técnico em Redes e Telecomunicações</v>
      </c>
      <c r="K4" s="111"/>
      <c r="L4" s="110" t="str">
        <f>teceletro!A13</f>
        <v>Técnico em Eletromecânica</v>
      </c>
      <c r="M4" s="111"/>
      <c r="N4" s="110" t="str">
        <f>tecrefrig!A13</f>
        <v>Técnico em Refrigeração</v>
      </c>
      <c r="O4" s="111"/>
      <c r="P4" s="110" t="str">
        <f>eletric!A13</f>
        <v>Eletricista</v>
      </c>
      <c r="Q4" s="111"/>
      <c r="R4" s="110" t="str">
        <f>ajmontD!A13</f>
        <v>Ajudante de Montagem e Manutenção (Servente Prático) - diurno</v>
      </c>
      <c r="S4" s="111"/>
      <c r="T4" s="110" t="str">
        <f>ajmontN!A13</f>
        <v>Ajudante de Montagem e Manutenção (Servente Prático) - noturno</v>
      </c>
      <c r="U4" s="111"/>
      <c r="V4" s="110" t="str">
        <f>auxcivil!A13</f>
        <v xml:space="preserve">Auxiliar Técnico – Civil (pequenas obras e adequações prediais) </v>
      </c>
      <c r="W4" s="111"/>
      <c r="X4" s="110" t="str">
        <f>pintorN!A13</f>
        <v>Pintor Industrial (Estruturas Metálicas) - noturno</v>
      </c>
      <c r="Y4" s="111"/>
      <c r="Z4" s="110" t="str">
        <f>auxtelha!A13</f>
        <v>Auxiliar Técnico – Telhadista</v>
      </c>
      <c r="AA4" s="111"/>
      <c r="AB4" s="110" t="str">
        <f>tecseg!A13</f>
        <v xml:space="preserve">Técnico de Segurança no Trabalho Pleno </v>
      </c>
      <c r="AC4" s="11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  <c r="IQ4" s="61"/>
      <c r="IR4" s="61"/>
      <c r="IS4" s="61"/>
      <c r="IT4" s="61"/>
      <c r="IU4" s="61"/>
      <c r="IV4" s="61"/>
      <c r="IW4" s="61"/>
      <c r="IX4" s="61"/>
      <c r="IY4" s="61"/>
      <c r="IZ4" s="61"/>
      <c r="JA4" s="61"/>
      <c r="JB4" s="61"/>
      <c r="JC4" s="61"/>
      <c r="JD4" s="61"/>
      <c r="JE4" s="61"/>
      <c r="JF4" s="61"/>
      <c r="JG4" s="61"/>
      <c r="JH4" s="61"/>
      <c r="JI4" s="61"/>
      <c r="JJ4" s="61"/>
      <c r="JK4" s="61"/>
      <c r="JL4" s="61"/>
      <c r="JM4" s="61"/>
      <c r="JN4" s="61"/>
      <c r="JO4" s="61"/>
      <c r="JP4" s="61"/>
      <c r="JQ4" s="61"/>
      <c r="JR4" s="61"/>
      <c r="JS4" s="61"/>
      <c r="JT4" s="61"/>
      <c r="JU4" s="61"/>
      <c r="JV4" s="61"/>
      <c r="JW4" s="61"/>
      <c r="JX4" s="61"/>
      <c r="JY4" s="61"/>
      <c r="JZ4" s="61"/>
      <c r="KA4" s="61"/>
      <c r="KB4" s="61"/>
      <c r="KC4" s="61"/>
      <c r="KD4" s="61"/>
      <c r="KE4" s="61"/>
      <c r="KF4" s="61"/>
      <c r="KG4" s="61"/>
      <c r="KH4" s="61"/>
      <c r="KI4" s="61"/>
      <c r="KJ4" s="61"/>
      <c r="KK4" s="61"/>
      <c r="KL4" s="61"/>
      <c r="KM4" s="61"/>
      <c r="KN4" s="61"/>
      <c r="KO4" s="61"/>
      <c r="KP4" s="61"/>
      <c r="KQ4" s="61"/>
      <c r="KR4" s="61"/>
      <c r="KS4" s="61"/>
      <c r="KT4" s="61"/>
      <c r="KU4" s="61"/>
      <c r="KV4" s="61"/>
      <c r="KW4" s="61"/>
      <c r="KX4" s="61"/>
      <c r="KY4" s="61"/>
      <c r="KZ4" s="61"/>
      <c r="LA4" s="61"/>
      <c r="LB4" s="61"/>
      <c r="LC4" s="61"/>
      <c r="LD4" s="61"/>
      <c r="LE4" s="61"/>
      <c r="LF4" s="61"/>
      <c r="LG4" s="61"/>
      <c r="LH4" s="61"/>
      <c r="LI4" s="61"/>
      <c r="LJ4" s="61"/>
      <c r="LK4" s="61"/>
      <c r="LL4" s="61"/>
      <c r="LM4" s="61"/>
      <c r="LN4" s="61"/>
      <c r="LO4" s="61"/>
      <c r="LP4" s="61"/>
      <c r="LQ4" s="61"/>
      <c r="LR4" s="61"/>
      <c r="LS4" s="61"/>
      <c r="LT4" s="61"/>
      <c r="LU4" s="61"/>
      <c r="LV4" s="61"/>
      <c r="LW4" s="61"/>
      <c r="LX4" s="61"/>
      <c r="LY4" s="61"/>
      <c r="LZ4" s="61"/>
      <c r="MA4" s="61"/>
      <c r="MB4" s="61"/>
      <c r="MC4" s="61"/>
      <c r="MD4" s="61"/>
      <c r="ME4" s="61"/>
      <c r="MF4" s="61"/>
      <c r="MG4" s="61"/>
      <c r="MH4" s="61"/>
      <c r="MI4" s="61"/>
      <c r="MJ4" s="61"/>
      <c r="MK4" s="61"/>
      <c r="ML4" s="61"/>
      <c r="MM4" s="61"/>
      <c r="MN4" s="61"/>
      <c r="MO4" s="61"/>
      <c r="MP4" s="61"/>
      <c r="MQ4" s="61"/>
      <c r="MR4" s="61"/>
      <c r="MS4" s="61"/>
      <c r="MT4" s="61"/>
      <c r="MU4" s="61"/>
      <c r="MV4" s="61"/>
      <c r="MW4" s="61"/>
      <c r="MX4" s="61"/>
      <c r="MY4" s="61"/>
      <c r="MZ4" s="61"/>
      <c r="NA4" s="61"/>
      <c r="NB4" s="61"/>
      <c r="NC4" s="61"/>
      <c r="ND4" s="61"/>
      <c r="NE4" s="61"/>
      <c r="NF4" s="61"/>
      <c r="NG4" s="61"/>
      <c r="NH4" s="61"/>
      <c r="NI4" s="61"/>
      <c r="NJ4" s="61"/>
      <c r="NK4" s="61"/>
      <c r="NL4" s="61"/>
      <c r="NM4" s="61"/>
      <c r="NN4" s="61"/>
      <c r="NO4" s="61"/>
      <c r="NP4" s="61"/>
      <c r="NQ4" s="61"/>
      <c r="NR4" s="61"/>
      <c r="NS4" s="61"/>
      <c r="NT4" s="61"/>
      <c r="NU4" s="61"/>
      <c r="NV4" s="61"/>
      <c r="NW4" s="61"/>
      <c r="NX4" s="61"/>
      <c r="NY4" s="61"/>
      <c r="NZ4" s="61"/>
      <c r="OA4" s="61"/>
      <c r="OB4" s="61"/>
      <c r="OC4" s="61"/>
      <c r="OD4" s="61"/>
      <c r="OE4" s="61"/>
      <c r="OF4" s="61"/>
      <c r="OG4" s="61"/>
      <c r="OH4" s="61"/>
      <c r="OI4" s="61"/>
      <c r="OJ4" s="61"/>
      <c r="OK4" s="61"/>
      <c r="OL4" s="61"/>
      <c r="OM4" s="61"/>
      <c r="ON4" s="61"/>
      <c r="OO4" s="61"/>
      <c r="OP4" s="61"/>
      <c r="OQ4" s="61"/>
      <c r="OR4" s="61"/>
      <c r="OS4" s="61"/>
      <c r="OT4" s="61"/>
      <c r="OU4" s="61"/>
      <c r="OV4" s="61"/>
      <c r="OW4" s="61"/>
      <c r="OX4" s="61"/>
      <c r="OY4" s="61"/>
      <c r="OZ4" s="61"/>
      <c r="PA4" s="61"/>
      <c r="PB4" s="61"/>
      <c r="PC4" s="61"/>
      <c r="PD4" s="61"/>
      <c r="PE4" s="61"/>
      <c r="PF4" s="61"/>
      <c r="PG4" s="61"/>
      <c r="PH4" s="61"/>
      <c r="PI4" s="61"/>
      <c r="PJ4" s="61"/>
      <c r="PK4" s="61"/>
      <c r="PL4" s="61"/>
      <c r="PM4" s="61"/>
      <c r="PN4" s="61"/>
      <c r="PO4" s="61"/>
      <c r="PP4" s="61"/>
      <c r="PQ4" s="61"/>
      <c r="PR4" s="61"/>
      <c r="PS4" s="61"/>
      <c r="PT4" s="61"/>
      <c r="PU4" s="61"/>
      <c r="PV4" s="61"/>
      <c r="PW4" s="61"/>
      <c r="PX4" s="61"/>
      <c r="PY4" s="61"/>
      <c r="PZ4" s="61"/>
      <c r="QA4" s="61"/>
      <c r="QB4" s="61"/>
      <c r="QC4" s="61"/>
      <c r="QD4" s="61"/>
      <c r="QE4" s="61"/>
      <c r="QF4" s="61"/>
      <c r="QG4" s="61"/>
      <c r="QH4" s="61"/>
      <c r="QI4" s="61"/>
      <c r="QJ4" s="61"/>
      <c r="QK4" s="61"/>
      <c r="QL4" s="61"/>
      <c r="QM4" s="61"/>
      <c r="QN4" s="61"/>
      <c r="QO4" s="61"/>
      <c r="QP4" s="61"/>
      <c r="QQ4" s="61"/>
      <c r="QR4" s="61"/>
      <c r="QS4" s="61"/>
      <c r="QT4" s="61"/>
      <c r="QU4" s="61"/>
      <c r="QV4" s="61"/>
      <c r="QW4" s="61"/>
      <c r="QX4" s="61"/>
      <c r="QY4" s="61"/>
      <c r="QZ4" s="61"/>
      <c r="RA4" s="61"/>
      <c r="RB4" s="61"/>
      <c r="RC4" s="61"/>
      <c r="RD4" s="61"/>
      <c r="RE4" s="61"/>
      <c r="RF4" s="61"/>
      <c r="RG4" s="61"/>
      <c r="RH4" s="61"/>
      <c r="RI4" s="61"/>
      <c r="RJ4" s="61"/>
      <c r="RK4" s="61"/>
      <c r="RL4" s="61"/>
      <c r="RM4" s="61"/>
      <c r="RN4" s="61"/>
      <c r="RO4" s="61"/>
      <c r="RP4" s="61"/>
      <c r="RQ4" s="61"/>
      <c r="RR4" s="61"/>
      <c r="RS4" s="61"/>
      <c r="RT4" s="61"/>
      <c r="RU4" s="61"/>
      <c r="RV4" s="61"/>
      <c r="RW4" s="61"/>
      <c r="RX4" s="61"/>
      <c r="RY4" s="61"/>
      <c r="RZ4" s="61"/>
      <c r="SA4" s="61"/>
      <c r="SB4" s="61"/>
      <c r="SC4" s="61"/>
      <c r="SD4" s="61"/>
      <c r="SE4" s="61"/>
      <c r="SF4" s="61"/>
      <c r="SG4" s="61"/>
      <c r="SH4" s="61"/>
      <c r="SI4" s="61"/>
      <c r="SJ4" s="61"/>
      <c r="SK4" s="61"/>
      <c r="SL4" s="61"/>
      <c r="SM4" s="61"/>
      <c r="SN4" s="61"/>
      <c r="SO4" s="61"/>
      <c r="SP4" s="61"/>
      <c r="SQ4" s="61"/>
      <c r="SR4" s="61"/>
      <c r="SS4" s="61"/>
      <c r="ST4" s="61"/>
      <c r="SU4" s="61"/>
      <c r="SV4" s="61"/>
      <c r="SW4" s="61"/>
      <c r="SX4" s="61"/>
      <c r="SY4" s="61"/>
      <c r="SZ4" s="61"/>
      <c r="TA4" s="61"/>
      <c r="TB4" s="61"/>
      <c r="TC4" s="61"/>
      <c r="TD4" s="61"/>
      <c r="TE4" s="61"/>
      <c r="TF4" s="61"/>
      <c r="TG4" s="61"/>
      <c r="TH4" s="61"/>
      <c r="TI4" s="61"/>
      <c r="TJ4" s="61"/>
      <c r="TK4" s="61"/>
      <c r="TL4" s="61"/>
      <c r="TM4" s="61"/>
      <c r="TN4" s="61"/>
      <c r="TO4" s="61"/>
      <c r="TP4" s="61"/>
      <c r="TQ4" s="61"/>
      <c r="TR4" s="61"/>
      <c r="TS4" s="61"/>
      <c r="TT4" s="61"/>
      <c r="TU4" s="61"/>
      <c r="TV4" s="61"/>
      <c r="TW4" s="61"/>
      <c r="TX4" s="61"/>
      <c r="TY4" s="61"/>
      <c r="TZ4" s="61"/>
      <c r="UA4" s="61"/>
      <c r="UB4" s="61"/>
      <c r="UC4" s="61"/>
      <c r="UD4" s="61"/>
      <c r="UE4" s="61"/>
      <c r="UF4" s="61"/>
      <c r="UG4" s="61"/>
      <c r="UH4" s="61"/>
      <c r="UI4" s="61"/>
      <c r="UJ4" s="61"/>
      <c r="UK4" s="61"/>
      <c r="UL4" s="61"/>
      <c r="UM4" s="61"/>
      <c r="UN4" s="61"/>
      <c r="UO4" s="61"/>
      <c r="UP4" s="61"/>
      <c r="UQ4" s="61"/>
      <c r="UR4" s="61"/>
      <c r="US4" s="61"/>
      <c r="UT4" s="61"/>
      <c r="UU4" s="61"/>
      <c r="UV4" s="61"/>
      <c r="UW4" s="61"/>
      <c r="UX4" s="61"/>
      <c r="UY4" s="61"/>
      <c r="UZ4" s="61"/>
      <c r="VA4" s="61"/>
      <c r="VB4" s="61"/>
      <c r="VC4" s="61"/>
      <c r="VD4" s="61"/>
      <c r="VE4" s="61"/>
      <c r="VF4" s="61"/>
      <c r="VG4" s="61"/>
      <c r="VH4" s="61"/>
      <c r="VI4" s="61"/>
      <c r="VJ4" s="61"/>
      <c r="VK4" s="61"/>
      <c r="VL4" s="61"/>
      <c r="VM4" s="61"/>
      <c r="VN4" s="61"/>
      <c r="VO4" s="61"/>
      <c r="VP4" s="61"/>
      <c r="VQ4" s="61"/>
      <c r="VR4" s="61"/>
      <c r="VS4" s="61"/>
      <c r="VT4" s="61"/>
      <c r="VU4" s="61"/>
      <c r="VV4" s="61"/>
      <c r="VW4" s="61"/>
      <c r="VX4" s="61"/>
      <c r="VY4" s="61"/>
      <c r="VZ4" s="61"/>
      <c r="WA4" s="61"/>
      <c r="WB4" s="61"/>
      <c r="WC4" s="61"/>
      <c r="WD4" s="61"/>
      <c r="WE4" s="61"/>
      <c r="WF4" s="61"/>
      <c r="WG4" s="61"/>
      <c r="WH4" s="61"/>
      <c r="WI4" s="61"/>
      <c r="WJ4" s="61"/>
      <c r="WK4" s="61"/>
      <c r="WL4" s="61"/>
      <c r="WM4" s="61"/>
      <c r="WN4" s="61"/>
      <c r="WO4" s="61"/>
      <c r="WP4" s="61"/>
      <c r="WQ4" s="61"/>
      <c r="WR4" s="61"/>
      <c r="WS4" s="61"/>
      <c r="WT4" s="61"/>
      <c r="WU4" s="61"/>
      <c r="WV4" s="61"/>
      <c r="WW4" s="61"/>
      <c r="WX4" s="61"/>
      <c r="WY4" s="61"/>
      <c r="WZ4" s="61"/>
      <c r="XA4" s="61"/>
      <c r="XB4" s="61"/>
      <c r="XC4" s="61"/>
      <c r="XD4" s="61"/>
      <c r="XE4" s="61"/>
      <c r="XF4" s="61"/>
      <c r="XG4" s="61"/>
      <c r="XH4" s="61"/>
      <c r="XI4" s="61"/>
      <c r="XJ4" s="61"/>
      <c r="XK4" s="61"/>
      <c r="XL4" s="61"/>
      <c r="XM4" s="61"/>
      <c r="XN4" s="61"/>
      <c r="XO4" s="61"/>
      <c r="XP4" s="61"/>
      <c r="XQ4" s="61"/>
      <c r="XR4" s="61"/>
      <c r="XS4" s="61"/>
      <c r="XT4" s="61"/>
      <c r="XU4" s="61"/>
      <c r="XV4" s="61"/>
      <c r="XW4" s="61"/>
      <c r="XX4" s="61"/>
      <c r="XY4" s="61"/>
      <c r="XZ4" s="61"/>
      <c r="YA4" s="61"/>
      <c r="YB4" s="61"/>
      <c r="YC4" s="61"/>
      <c r="YD4" s="61"/>
      <c r="YE4" s="61"/>
      <c r="YF4" s="61"/>
      <c r="YG4" s="61"/>
      <c r="YH4" s="61"/>
      <c r="YI4" s="61"/>
      <c r="YJ4" s="61"/>
      <c r="YK4" s="61"/>
      <c r="YL4" s="61"/>
      <c r="YM4" s="61"/>
      <c r="YN4" s="61"/>
      <c r="YO4" s="61"/>
      <c r="YP4" s="61"/>
      <c r="YQ4" s="61"/>
      <c r="YR4" s="61"/>
      <c r="YS4" s="61"/>
      <c r="YT4" s="61"/>
      <c r="YU4" s="61"/>
      <c r="YV4" s="61"/>
      <c r="YW4" s="61"/>
      <c r="YX4" s="61"/>
      <c r="YY4" s="61"/>
      <c r="YZ4" s="61"/>
      <c r="ZA4" s="61"/>
      <c r="ZB4" s="61"/>
      <c r="ZC4" s="61"/>
      <c r="ZD4" s="61"/>
      <c r="ZE4" s="61"/>
      <c r="ZF4" s="61"/>
      <c r="ZG4" s="61"/>
      <c r="ZH4" s="61"/>
      <c r="ZI4" s="61"/>
      <c r="ZJ4" s="61"/>
      <c r="ZK4" s="61"/>
      <c r="ZL4" s="61"/>
      <c r="ZM4" s="61"/>
      <c r="ZN4" s="61"/>
      <c r="ZO4" s="61"/>
      <c r="ZP4" s="61"/>
      <c r="ZQ4" s="61"/>
      <c r="ZR4" s="61"/>
      <c r="ZS4" s="61"/>
      <c r="ZT4" s="61"/>
      <c r="ZU4" s="61"/>
      <c r="ZV4" s="61"/>
      <c r="ZW4" s="61"/>
      <c r="ZX4" s="61"/>
      <c r="ZY4" s="61"/>
      <c r="ZZ4" s="61"/>
      <c r="AAA4" s="61"/>
      <c r="AAB4" s="61"/>
      <c r="AAC4" s="61"/>
      <c r="AAD4" s="61"/>
      <c r="AAE4" s="61"/>
      <c r="AAF4" s="61"/>
      <c r="AAG4" s="61"/>
      <c r="AAH4" s="61"/>
      <c r="AAI4" s="61"/>
      <c r="AAJ4" s="61"/>
      <c r="AAK4" s="61"/>
      <c r="AAL4" s="61"/>
      <c r="AAM4" s="61"/>
      <c r="AAN4" s="61"/>
      <c r="AAO4" s="61"/>
      <c r="AAP4" s="61"/>
      <c r="AAQ4" s="61"/>
      <c r="AAR4" s="61"/>
      <c r="AAS4" s="61"/>
      <c r="AAT4" s="61"/>
      <c r="AAU4" s="61"/>
      <c r="AAV4" s="61"/>
      <c r="AAW4" s="61"/>
      <c r="AAX4" s="61"/>
      <c r="AAY4" s="61"/>
      <c r="AAZ4" s="61"/>
      <c r="ABA4" s="61"/>
      <c r="ABB4" s="61"/>
      <c r="ABC4" s="61"/>
      <c r="ABD4" s="61"/>
      <c r="ABE4" s="61"/>
      <c r="ABF4" s="61"/>
      <c r="ABG4" s="61"/>
      <c r="ABH4" s="61"/>
      <c r="ABI4" s="61"/>
      <c r="ABJ4" s="61"/>
      <c r="ABK4" s="61"/>
      <c r="ABL4" s="61"/>
      <c r="ABM4" s="61"/>
      <c r="ABN4" s="61"/>
      <c r="ABO4" s="61"/>
      <c r="ABP4" s="61"/>
      <c r="ABQ4" s="61"/>
      <c r="ABR4" s="61"/>
      <c r="ABS4" s="61"/>
      <c r="ABT4" s="61"/>
      <c r="ABU4" s="61"/>
      <c r="ABV4" s="61"/>
      <c r="ABW4" s="61"/>
      <c r="ABX4" s="61"/>
      <c r="ABY4" s="61"/>
      <c r="ABZ4" s="61"/>
      <c r="ACA4" s="61"/>
      <c r="ACB4" s="61"/>
      <c r="ACC4" s="61"/>
      <c r="ACD4" s="61"/>
      <c r="ACE4" s="61"/>
      <c r="ACF4" s="61"/>
      <c r="ACG4" s="61"/>
      <c r="ACH4" s="61"/>
      <c r="ACI4" s="61"/>
      <c r="ACJ4" s="61"/>
      <c r="ACK4" s="61"/>
      <c r="ACL4" s="61"/>
      <c r="ACM4" s="61"/>
      <c r="ACN4" s="61"/>
      <c r="ACO4" s="61"/>
      <c r="ACP4" s="61"/>
      <c r="ACQ4" s="61"/>
      <c r="ACR4" s="61"/>
      <c r="ACS4" s="61"/>
      <c r="ACT4" s="61"/>
      <c r="ACU4" s="61"/>
      <c r="ACV4" s="61"/>
      <c r="ACW4" s="61"/>
      <c r="ACX4" s="61"/>
      <c r="ACY4" s="61"/>
      <c r="ACZ4" s="61"/>
      <c r="ADA4" s="61"/>
      <c r="ADB4" s="61"/>
      <c r="ADC4" s="61"/>
      <c r="ADD4" s="61"/>
      <c r="ADE4" s="61"/>
      <c r="ADF4" s="61"/>
      <c r="ADG4" s="61"/>
      <c r="ADH4" s="61"/>
      <c r="ADI4" s="61"/>
      <c r="ADJ4" s="61"/>
      <c r="ADK4" s="61"/>
      <c r="ADL4" s="61"/>
      <c r="ADM4" s="61"/>
      <c r="ADN4" s="61"/>
      <c r="ADO4" s="61"/>
      <c r="ADP4" s="61"/>
      <c r="ADQ4" s="61"/>
      <c r="ADR4" s="61"/>
      <c r="ADS4" s="61"/>
      <c r="ADT4" s="61"/>
      <c r="ADU4" s="61"/>
      <c r="ADV4" s="61"/>
      <c r="ADW4" s="61"/>
      <c r="ADX4" s="61"/>
      <c r="ADY4" s="61"/>
      <c r="ADZ4" s="61"/>
      <c r="AEA4" s="61"/>
      <c r="AEB4" s="61"/>
      <c r="AEC4" s="61"/>
      <c r="AED4" s="61"/>
      <c r="AEE4" s="61"/>
      <c r="AEF4" s="61"/>
      <c r="AEG4" s="61"/>
      <c r="AEH4" s="61"/>
      <c r="AEI4" s="61"/>
      <c r="AEJ4" s="61"/>
      <c r="AEK4" s="61"/>
      <c r="AEL4" s="61"/>
      <c r="AEM4" s="61"/>
      <c r="AEN4" s="61"/>
      <c r="AEO4" s="61"/>
      <c r="AEP4" s="61"/>
      <c r="AEQ4" s="61"/>
      <c r="AER4" s="61"/>
      <c r="AES4" s="61"/>
      <c r="AET4" s="61"/>
      <c r="AEU4" s="61"/>
      <c r="AEV4" s="61"/>
      <c r="AEW4" s="61"/>
      <c r="AEX4" s="61"/>
      <c r="AEY4" s="61"/>
      <c r="AEZ4" s="61"/>
      <c r="AFA4" s="61"/>
      <c r="AFB4" s="61"/>
      <c r="AFC4" s="61"/>
      <c r="AFD4" s="61"/>
      <c r="AFE4" s="61"/>
      <c r="AFF4" s="61"/>
      <c r="AFG4" s="61"/>
      <c r="AFH4" s="61"/>
      <c r="AFI4" s="61"/>
      <c r="AFJ4" s="61"/>
      <c r="AFK4" s="61"/>
      <c r="AFL4" s="61"/>
      <c r="AFM4" s="61"/>
      <c r="AFN4" s="61"/>
      <c r="AFO4" s="61"/>
      <c r="AFP4" s="61"/>
      <c r="AFQ4" s="61"/>
      <c r="AFR4" s="61"/>
      <c r="AFS4" s="61"/>
      <c r="AFT4" s="61"/>
      <c r="AFU4" s="61"/>
      <c r="AFV4" s="61"/>
      <c r="AFW4" s="61"/>
      <c r="AFX4" s="61"/>
      <c r="AFY4" s="61"/>
      <c r="AFZ4" s="61"/>
      <c r="AGA4" s="61"/>
      <c r="AGB4" s="61"/>
      <c r="AGC4" s="61"/>
      <c r="AGD4" s="61"/>
      <c r="AGE4" s="61"/>
      <c r="AGF4" s="61"/>
      <c r="AGG4" s="61"/>
      <c r="AGH4" s="61"/>
      <c r="AGI4" s="61"/>
      <c r="AGJ4" s="61"/>
      <c r="AGK4" s="61"/>
      <c r="AGL4" s="61"/>
      <c r="AGM4" s="61"/>
      <c r="AGN4" s="61"/>
      <c r="AGO4" s="61"/>
      <c r="AGP4" s="61"/>
      <c r="AGQ4" s="61"/>
      <c r="AGR4" s="61"/>
      <c r="AGS4" s="61"/>
      <c r="AGT4" s="61"/>
      <c r="AGU4" s="61"/>
      <c r="AGV4" s="61"/>
      <c r="AGW4" s="61"/>
      <c r="AGX4" s="61"/>
      <c r="AGY4" s="61"/>
      <c r="AGZ4" s="61"/>
      <c r="AHA4" s="61"/>
      <c r="AHB4" s="61"/>
      <c r="AHC4" s="61"/>
      <c r="AHD4" s="61"/>
      <c r="AHE4" s="61"/>
      <c r="AHF4" s="61"/>
      <c r="AHG4" s="61"/>
      <c r="AHH4" s="61"/>
      <c r="AHI4" s="61"/>
      <c r="AHJ4" s="61"/>
      <c r="AHK4" s="61"/>
      <c r="AHL4" s="61"/>
      <c r="AHM4" s="61"/>
      <c r="AHN4" s="61"/>
      <c r="AHO4" s="61"/>
      <c r="AHP4" s="61"/>
      <c r="AHQ4" s="61"/>
      <c r="AHR4" s="61"/>
      <c r="AHS4" s="61"/>
      <c r="AHT4" s="61"/>
      <c r="AHU4" s="61"/>
      <c r="AHV4" s="61"/>
      <c r="AHW4" s="61"/>
      <c r="AHX4" s="61"/>
      <c r="AHY4" s="61"/>
      <c r="AHZ4" s="61"/>
      <c r="AIA4" s="61"/>
      <c r="AIB4" s="61"/>
      <c r="AIC4" s="61"/>
      <c r="AID4" s="61"/>
      <c r="AIE4" s="61"/>
      <c r="AIF4" s="61"/>
      <c r="AIG4" s="61"/>
      <c r="AIH4" s="61"/>
      <c r="AII4" s="61"/>
      <c r="AIJ4" s="61"/>
      <c r="AIK4" s="61"/>
      <c r="AIL4" s="61"/>
      <c r="AIM4" s="61"/>
      <c r="AIN4" s="61"/>
      <c r="AIO4" s="61"/>
      <c r="AIP4" s="61"/>
      <c r="AIQ4" s="61"/>
      <c r="AIR4" s="61"/>
      <c r="AIS4" s="61"/>
      <c r="AIT4" s="61"/>
      <c r="AIU4" s="61"/>
      <c r="AIV4" s="61"/>
      <c r="AIW4" s="61"/>
      <c r="AIX4" s="61"/>
      <c r="AIY4" s="61"/>
      <c r="AIZ4" s="61"/>
      <c r="AJA4" s="61"/>
      <c r="AJB4" s="61"/>
      <c r="AJC4" s="61"/>
      <c r="AJD4" s="61"/>
      <c r="AJE4" s="61"/>
      <c r="AJF4" s="61"/>
      <c r="AJG4" s="61"/>
      <c r="AJH4" s="61"/>
      <c r="AJI4" s="61"/>
      <c r="AJJ4" s="61"/>
      <c r="AJK4" s="61"/>
      <c r="AJL4" s="61"/>
      <c r="AJM4" s="61"/>
      <c r="AJN4" s="61"/>
      <c r="AJO4" s="61"/>
      <c r="AJP4" s="61"/>
      <c r="AJQ4" s="61"/>
      <c r="AJR4" s="61"/>
      <c r="AJS4" s="61"/>
      <c r="AJT4" s="61"/>
      <c r="AJU4" s="61"/>
      <c r="AJV4" s="61"/>
      <c r="AJW4" s="61"/>
      <c r="AJX4" s="61"/>
      <c r="AJY4" s="61"/>
      <c r="AJZ4" s="61"/>
      <c r="AKA4" s="61"/>
      <c r="AKB4" s="61"/>
      <c r="AKC4" s="61"/>
      <c r="AKD4" s="61"/>
      <c r="AKE4" s="61"/>
      <c r="AKF4" s="61"/>
      <c r="AKG4" s="61"/>
      <c r="AKH4" s="61"/>
      <c r="AKI4" s="61"/>
      <c r="AKJ4" s="61"/>
      <c r="AKK4" s="61"/>
      <c r="AKL4" s="61"/>
      <c r="AKM4" s="61"/>
      <c r="AKN4" s="61"/>
      <c r="AKO4" s="61"/>
      <c r="AKP4" s="61"/>
      <c r="AKQ4" s="61"/>
      <c r="AKR4" s="61"/>
      <c r="AKS4" s="61"/>
      <c r="AKT4" s="61"/>
      <c r="AKU4" s="61"/>
      <c r="AKV4" s="61"/>
      <c r="AKW4" s="61"/>
      <c r="AKX4" s="61"/>
      <c r="AKY4" s="61"/>
      <c r="AKZ4" s="61"/>
      <c r="ALA4" s="61"/>
      <c r="ALB4" s="61"/>
      <c r="ALC4" s="61"/>
      <c r="ALD4" s="61"/>
      <c r="ALE4" s="61"/>
      <c r="ALF4" s="61"/>
      <c r="ALG4" s="61"/>
      <c r="ALH4" s="61"/>
      <c r="ALI4" s="61"/>
      <c r="ALJ4" s="61"/>
      <c r="ALK4" s="61"/>
      <c r="ALL4" s="61"/>
      <c r="ALM4" s="61"/>
      <c r="ALN4" s="61"/>
      <c r="ALO4" s="61"/>
      <c r="ALP4" s="61"/>
      <c r="ALQ4" s="61"/>
      <c r="ALR4" s="61"/>
      <c r="ALS4" s="61"/>
      <c r="ALT4" s="61"/>
      <c r="ALU4" s="61"/>
      <c r="ALV4" s="61"/>
      <c r="ALW4" s="61"/>
      <c r="ALX4" s="61"/>
      <c r="ALY4" s="61"/>
      <c r="ALZ4" s="61"/>
      <c r="AMA4" s="61"/>
      <c r="AMB4" s="61"/>
      <c r="AMC4" s="61"/>
      <c r="AMD4" s="61"/>
      <c r="AME4" s="61"/>
      <c r="AMF4" s="61"/>
      <c r="AMG4" s="61"/>
      <c r="AMH4" s="61"/>
      <c r="AMI4" s="61"/>
      <c r="AMJ4" s="61"/>
      <c r="AMK4" s="61"/>
      <c r="AML4" s="61"/>
    </row>
    <row r="5" spans="1:1026" x14ac:dyDescent="0.25">
      <c r="A5" s="33" t="s">
        <v>137</v>
      </c>
      <c r="B5" s="34"/>
      <c r="C5" s="35">
        <f>engeletr!D33</f>
        <v>13144.560000000001</v>
      </c>
      <c r="D5" s="34"/>
      <c r="E5" s="35">
        <f>encrefig!D33</f>
        <v>3699</v>
      </c>
      <c r="F5" s="34"/>
      <c r="G5" s="35">
        <f>enceletr!D33</f>
        <v>4465.5</v>
      </c>
      <c r="H5" s="34"/>
      <c r="I5" s="35">
        <f>enccivil!D33</f>
        <v>3699</v>
      </c>
      <c r="J5" s="34"/>
      <c r="K5" s="35">
        <f>tectele!D33</f>
        <v>2450.13</v>
      </c>
      <c r="L5" s="34"/>
      <c r="M5" s="35">
        <f>teceletro!D33</f>
        <v>2841.9690000000001</v>
      </c>
      <c r="N5" s="34"/>
      <c r="O5" s="35">
        <f>tecrefrig!D33</f>
        <v>2450.13</v>
      </c>
      <c r="P5" s="34"/>
      <c r="Q5" s="35">
        <f>eletric!D33</f>
        <v>2618.4470000000001</v>
      </c>
      <c r="R5" s="34"/>
      <c r="S5" s="35">
        <f>ajmontD!D33</f>
        <v>1664</v>
      </c>
      <c r="T5" s="34"/>
      <c r="U5" s="35">
        <f>ajmontN!D33</f>
        <v>2006.4512</v>
      </c>
      <c r="V5" s="34"/>
      <c r="W5" s="35">
        <f>auxcivil!D33</f>
        <v>2278.19</v>
      </c>
      <c r="X5" s="34"/>
      <c r="Y5" s="35">
        <f>pintorN!D33</f>
        <v>2747.041502</v>
      </c>
      <c r="Z5" s="34"/>
      <c r="AA5" s="35">
        <f>auxtelha!D33</f>
        <v>2278.19</v>
      </c>
      <c r="AB5" s="34"/>
      <c r="AC5" s="35">
        <f>tecseg!D33</f>
        <v>2450.13</v>
      </c>
      <c r="AMK5" s="31"/>
      <c r="AML5" s="31"/>
    </row>
    <row r="6" spans="1:1026" x14ac:dyDescent="0.25">
      <c r="A6" s="33" t="s">
        <v>138</v>
      </c>
      <c r="B6" s="36">
        <f>engeletr!C57</f>
        <v>0.170907</v>
      </c>
      <c r="C6" s="37">
        <f>TRUNC(B6*C5,2)</f>
        <v>2246.4899999999998</v>
      </c>
      <c r="D6" s="36">
        <f>encrefig!C57</f>
        <v>0.170907</v>
      </c>
      <c r="E6" s="37">
        <f>TRUNC(D6*E5,2)</f>
        <v>632.17999999999995</v>
      </c>
      <c r="F6" s="36">
        <f>enceletr!C57</f>
        <v>0.170907</v>
      </c>
      <c r="G6" s="37">
        <f>TRUNC(F6*G5,2)</f>
        <v>763.18</v>
      </c>
      <c r="H6" s="36">
        <f>enccivil!C57</f>
        <v>0.170907</v>
      </c>
      <c r="I6" s="37">
        <f>TRUNC(H6*I5,2)</f>
        <v>632.17999999999995</v>
      </c>
      <c r="J6" s="36">
        <f>tectele!C57</f>
        <v>0.170907</v>
      </c>
      <c r="K6" s="37">
        <f>TRUNC(J6*K5,2)</f>
        <v>418.74</v>
      </c>
      <c r="L6" s="36">
        <f>teceletro!C57</f>
        <v>0.170907</v>
      </c>
      <c r="M6" s="37">
        <f>TRUNC(L6*M5,2)</f>
        <v>485.71</v>
      </c>
      <c r="N6" s="36">
        <f>tecrefrig!C57</f>
        <v>0.170907</v>
      </c>
      <c r="O6" s="37">
        <f>TRUNC(N6*O5,2)</f>
        <v>418.74</v>
      </c>
      <c r="P6" s="36">
        <f>eletric!C57</f>
        <v>0.170907</v>
      </c>
      <c r="Q6" s="37">
        <f>TRUNC(P6*Q5,2)</f>
        <v>447.51</v>
      </c>
      <c r="R6" s="36">
        <f>ajmontD!C57</f>
        <v>0.170907</v>
      </c>
      <c r="S6" s="37">
        <f>TRUNC(R6*S5,2)</f>
        <v>284.38</v>
      </c>
      <c r="T6" s="36">
        <f>ajmontN!C57</f>
        <v>0.170907</v>
      </c>
      <c r="U6" s="37">
        <f>TRUNC(T6*U5,2)</f>
        <v>342.91</v>
      </c>
      <c r="V6" s="36">
        <f>auxcivil!C57</f>
        <v>0.170907</v>
      </c>
      <c r="W6" s="37">
        <f>TRUNC(V6*W5,2)</f>
        <v>389.35</v>
      </c>
      <c r="X6" s="36">
        <f>pintorN!C57</f>
        <v>0.170907</v>
      </c>
      <c r="Y6" s="37">
        <f>TRUNC(X6*Y5,2)</f>
        <v>469.48</v>
      </c>
      <c r="Z6" s="36">
        <f>auxtelha!C57</f>
        <v>0.170907</v>
      </c>
      <c r="AA6" s="37">
        <f>TRUNC(Z6*AA5,2)</f>
        <v>389.35</v>
      </c>
      <c r="AB6" s="36">
        <f>tecseg!C57</f>
        <v>0.170907</v>
      </c>
      <c r="AC6" s="37">
        <f>TRUNC(AB6*AC5,2)</f>
        <v>418.74</v>
      </c>
      <c r="AMK6" s="31"/>
      <c r="AML6" s="31"/>
    </row>
    <row r="7" spans="1:1026" x14ac:dyDescent="0.25">
      <c r="A7" s="33" t="s">
        <v>195</v>
      </c>
      <c r="B7" s="36">
        <f>engeletr!C143</f>
        <v>0.36699999999999999</v>
      </c>
      <c r="C7" s="37">
        <f>TRUNC((C5+C6)*B7,2)</f>
        <v>5648.51</v>
      </c>
      <c r="D7" s="36">
        <f>encrefig!C143</f>
        <v>0.39140000000000003</v>
      </c>
      <c r="E7" s="37">
        <f>TRUNC((E5+E6)*D7,2)</f>
        <v>1695.22</v>
      </c>
      <c r="F7" s="36">
        <f>enceletr!C143</f>
        <v>0.35470000000000002</v>
      </c>
      <c r="G7" s="37">
        <f>TRUNC((G5+G6)*F7,2)</f>
        <v>1854.61</v>
      </c>
      <c r="H7" s="36">
        <f>enccivil!C143</f>
        <v>0.39140000000000003</v>
      </c>
      <c r="I7" s="37">
        <f>TRUNC((I5+I6)*H7,2)</f>
        <v>1695.22</v>
      </c>
      <c r="J7" s="36">
        <f>tectele!C143</f>
        <v>0.37309999999999999</v>
      </c>
      <c r="K7" s="37">
        <f>TRUNC((K5+K6)*J7,2)</f>
        <v>1070.3699999999999</v>
      </c>
      <c r="L7" s="36">
        <f>teceletro!C143</f>
        <v>0.25890000000000002</v>
      </c>
      <c r="M7" s="37">
        <f>TRUNC((M5+M6)*L7,2)</f>
        <v>861.53</v>
      </c>
      <c r="N7" s="36">
        <f>tecrefrig!C143</f>
        <v>0.37309999999999999</v>
      </c>
      <c r="O7" s="37">
        <f>TRUNC((O5+O6)*N7,2)</f>
        <v>1070.3699999999999</v>
      </c>
      <c r="P7" s="36">
        <f>eletric!C143</f>
        <v>0.37309999999999999</v>
      </c>
      <c r="Q7" s="37">
        <f>TRUNC((Q5+Q6)*P7,2)</f>
        <v>1143.9000000000001</v>
      </c>
      <c r="R7" s="36">
        <f>ajmontD!C143</f>
        <v>0.28760000000000002</v>
      </c>
      <c r="S7" s="37">
        <f>TRUNC((S5+S6)*R7,2)</f>
        <v>560.35</v>
      </c>
      <c r="T7" s="36">
        <f>ajmontN!C143</f>
        <v>0.39140000000000003</v>
      </c>
      <c r="U7" s="37">
        <f>TRUNC((U5+U6)*T7,2)</f>
        <v>919.53</v>
      </c>
      <c r="V7" s="36">
        <f>auxcivil!C143</f>
        <v>0.37430000000000002</v>
      </c>
      <c r="W7" s="37">
        <f>TRUNC((W5+W6)*V7,2)</f>
        <v>998.46</v>
      </c>
      <c r="X7" s="36">
        <f>pintorN!C143</f>
        <v>0.45240000000000002</v>
      </c>
      <c r="Y7" s="37">
        <f>TRUNC((Y5+Y6)*X7,2)</f>
        <v>1455.15</v>
      </c>
      <c r="Z7" s="36">
        <f>auxtelha!C143</f>
        <v>0.37430000000000002</v>
      </c>
      <c r="AA7" s="37">
        <f>TRUNC((AA5+AA6)*Z7,2)</f>
        <v>998.46</v>
      </c>
      <c r="AB7" s="36">
        <f>tecseg!C143</f>
        <v>0.44019999999999998</v>
      </c>
      <c r="AC7" s="37">
        <f>TRUNC((AC5+AC6)*AB7,2)</f>
        <v>1262.8699999999999</v>
      </c>
      <c r="AMK7" s="31"/>
      <c r="AML7" s="31"/>
    </row>
    <row r="8" spans="1:1026" x14ac:dyDescent="0.25">
      <c r="A8" s="33" t="s">
        <v>139</v>
      </c>
      <c r="B8" s="34"/>
      <c r="C8" s="35">
        <f>SUM(C5:C7)</f>
        <v>21039.56</v>
      </c>
      <c r="D8" s="34"/>
      <c r="E8" s="35">
        <f>SUM(E5:E7)</f>
        <v>6026.4000000000005</v>
      </c>
      <c r="F8" s="34"/>
      <c r="G8" s="35">
        <f>SUM(G5:G7)</f>
        <v>7083.29</v>
      </c>
      <c r="H8" s="34"/>
      <c r="I8" s="35">
        <f>SUM(I5:I7)</f>
        <v>6026.4000000000005</v>
      </c>
      <c r="J8" s="34"/>
      <c r="K8" s="35">
        <f>SUM(K5:K7)</f>
        <v>3939.24</v>
      </c>
      <c r="L8" s="34"/>
      <c r="M8" s="35">
        <f>SUM(M5:M7)</f>
        <v>4189.2089999999998</v>
      </c>
      <c r="N8" s="34"/>
      <c r="O8" s="35">
        <f>SUM(O5:O7)</f>
        <v>3939.24</v>
      </c>
      <c r="P8" s="34"/>
      <c r="Q8" s="35">
        <f>SUM(Q5:Q7)</f>
        <v>4209.857</v>
      </c>
      <c r="R8" s="34"/>
      <c r="S8" s="35">
        <f>SUM(S5:S7)</f>
        <v>2508.73</v>
      </c>
      <c r="T8" s="34"/>
      <c r="U8" s="35">
        <f>SUM(U5:U7)</f>
        <v>3268.8912</v>
      </c>
      <c r="V8" s="34"/>
      <c r="W8" s="35">
        <f>SUM(W5:W7)</f>
        <v>3666</v>
      </c>
      <c r="X8" s="34"/>
      <c r="Y8" s="35">
        <f>SUM(Y5:Y7)</f>
        <v>4671.6715020000001</v>
      </c>
      <c r="Z8" s="34"/>
      <c r="AA8" s="35">
        <f>SUM(AA5:AA7)</f>
        <v>3666</v>
      </c>
      <c r="AB8" s="34"/>
      <c r="AC8" s="35">
        <f>SUM(AC5:AC7)</f>
        <v>4131.74</v>
      </c>
      <c r="AMK8" s="31"/>
      <c r="AML8" s="31"/>
    </row>
    <row r="9" spans="1:1026" x14ac:dyDescent="0.25">
      <c r="A9" s="33" t="s">
        <v>140</v>
      </c>
      <c r="B9" s="34"/>
      <c r="C9" s="35">
        <f>TRUNC(C8/220,2)</f>
        <v>95.63</v>
      </c>
      <c r="D9" s="34"/>
      <c r="E9" s="35">
        <f>TRUNC(E8/220,2)</f>
        <v>27.39</v>
      </c>
      <c r="F9" s="34"/>
      <c r="G9" s="35">
        <f>TRUNC(G8/220,2)</f>
        <v>32.19</v>
      </c>
      <c r="H9" s="34"/>
      <c r="I9" s="35">
        <f>TRUNC(I8/220,2)</f>
        <v>27.39</v>
      </c>
      <c r="J9" s="34"/>
      <c r="K9" s="35">
        <f>TRUNC(K8/220,2)</f>
        <v>17.899999999999999</v>
      </c>
      <c r="L9" s="34"/>
      <c r="M9" s="35">
        <f>TRUNC(M8/220,2)</f>
        <v>19.04</v>
      </c>
      <c r="N9" s="34"/>
      <c r="O9" s="35">
        <f>TRUNC(O8/220,2)</f>
        <v>17.899999999999999</v>
      </c>
      <c r="P9" s="34"/>
      <c r="Q9" s="35">
        <f>TRUNC(Q8/220,2)</f>
        <v>19.13</v>
      </c>
      <c r="R9" s="34"/>
      <c r="S9" s="35">
        <f>TRUNC(S8/220,2)</f>
        <v>11.4</v>
      </c>
      <c r="T9" s="34"/>
      <c r="U9" s="35">
        <f>TRUNC(U8/220,2)</f>
        <v>14.85</v>
      </c>
      <c r="V9" s="34"/>
      <c r="W9" s="35">
        <f>TRUNC(W8/220,2)</f>
        <v>16.66</v>
      </c>
      <c r="X9" s="34"/>
      <c r="Y9" s="35">
        <f>TRUNC(Y8/220,2)</f>
        <v>21.23</v>
      </c>
      <c r="Z9" s="34"/>
      <c r="AA9" s="35">
        <f>TRUNC(AA8/220,2)</f>
        <v>16.66</v>
      </c>
      <c r="AB9" s="34"/>
      <c r="AC9" s="35">
        <f>TRUNC(AC8/220,2)</f>
        <v>18.78</v>
      </c>
      <c r="AMK9" s="31"/>
      <c r="AML9" s="31"/>
    </row>
    <row r="10" spans="1:1026" x14ac:dyDescent="0.25">
      <c r="A10" s="33" t="s">
        <v>141</v>
      </c>
      <c r="B10" s="38">
        <v>0.5</v>
      </c>
      <c r="C10" s="37">
        <f>TRUNC(C9*(1+B10),2)</f>
        <v>143.44</v>
      </c>
      <c r="D10" s="38">
        <v>0.5</v>
      </c>
      <c r="E10" s="37">
        <f>TRUNC(E9*(1+D10),2)</f>
        <v>41.08</v>
      </c>
      <c r="F10" s="38">
        <v>0.5</v>
      </c>
      <c r="G10" s="37">
        <f>TRUNC(G9*(1+F10),2)</f>
        <v>48.28</v>
      </c>
      <c r="H10" s="38">
        <v>0.5</v>
      </c>
      <c r="I10" s="37">
        <f>TRUNC(I9*(1+H10),2)</f>
        <v>41.08</v>
      </c>
      <c r="J10" s="38">
        <v>0.5</v>
      </c>
      <c r="K10" s="37">
        <f>TRUNC(K9*(1+J10),2)</f>
        <v>26.85</v>
      </c>
      <c r="L10" s="38">
        <v>0.5</v>
      </c>
      <c r="M10" s="37">
        <f>TRUNC(M9*(1+L10),2)</f>
        <v>28.56</v>
      </c>
      <c r="N10" s="38">
        <v>0.5</v>
      </c>
      <c r="O10" s="37">
        <f>TRUNC(O9*(1+N10),2)</f>
        <v>26.85</v>
      </c>
      <c r="P10" s="38">
        <v>0.5</v>
      </c>
      <c r="Q10" s="37">
        <f>TRUNC(Q9*(1+P10),2)</f>
        <v>28.69</v>
      </c>
      <c r="R10" s="38">
        <v>0.5</v>
      </c>
      <c r="S10" s="37">
        <f>TRUNC(S9*(1+R10),2)</f>
        <v>17.100000000000001</v>
      </c>
      <c r="T10" s="38">
        <v>0.5</v>
      </c>
      <c r="U10" s="37">
        <f>TRUNC(U9*(1+T10),2)</f>
        <v>22.27</v>
      </c>
      <c r="V10" s="38">
        <v>0.5</v>
      </c>
      <c r="W10" s="37">
        <f>TRUNC(W9*(1+V10),2)</f>
        <v>24.99</v>
      </c>
      <c r="X10" s="38">
        <v>0.5</v>
      </c>
      <c r="Y10" s="37">
        <f>TRUNC(Y9*(1+X10),2)</f>
        <v>31.84</v>
      </c>
      <c r="Z10" s="38">
        <v>0.5</v>
      </c>
      <c r="AA10" s="37">
        <f>TRUNC(AA9*(1+Z10),2)</f>
        <v>24.99</v>
      </c>
      <c r="AB10" s="38">
        <v>0.5</v>
      </c>
      <c r="AC10" s="37">
        <f>TRUNC(AC9*(1+AB10),2)</f>
        <v>28.17</v>
      </c>
      <c r="AMK10" s="31"/>
      <c r="AML10" s="31"/>
    </row>
    <row r="11" spans="1:1026" x14ac:dyDescent="0.25">
      <c r="A11" s="33" t="s">
        <v>142</v>
      </c>
      <c r="B11" s="38">
        <v>0.5</v>
      </c>
      <c r="C11" s="37">
        <f>TRUNC(C9*(1+B11),2)</f>
        <v>143.44</v>
      </c>
      <c r="D11" s="38">
        <v>0.5</v>
      </c>
      <c r="E11" s="37">
        <f>TRUNC(E9*(1+D11),2)</f>
        <v>41.08</v>
      </c>
      <c r="F11" s="38">
        <v>0.5</v>
      </c>
      <c r="G11" s="37">
        <f>TRUNC(G9*(1+F11),2)</f>
        <v>48.28</v>
      </c>
      <c r="H11" s="38">
        <v>0.5</v>
      </c>
      <c r="I11" s="37">
        <f>TRUNC(I9*(1+H11),2)</f>
        <v>41.08</v>
      </c>
      <c r="J11" s="38">
        <v>0.5</v>
      </c>
      <c r="K11" s="37">
        <f>TRUNC(K9*(1+J11),2)</f>
        <v>26.85</v>
      </c>
      <c r="L11" s="38">
        <v>0.5</v>
      </c>
      <c r="M11" s="37">
        <f>TRUNC(M9*(1+L11),2)</f>
        <v>28.56</v>
      </c>
      <c r="N11" s="38">
        <v>0.5</v>
      </c>
      <c r="O11" s="37">
        <f>TRUNC(O9*(1+N11),2)</f>
        <v>26.85</v>
      </c>
      <c r="P11" s="38">
        <v>0.5</v>
      </c>
      <c r="Q11" s="37">
        <f>TRUNC(Q9*(1+P11),2)</f>
        <v>28.69</v>
      </c>
      <c r="R11" s="38">
        <v>0.5</v>
      </c>
      <c r="S11" s="37">
        <f>TRUNC(S9*(1+R11),2)</f>
        <v>17.100000000000001</v>
      </c>
      <c r="T11" s="38">
        <v>0.5</v>
      </c>
      <c r="U11" s="37">
        <f>TRUNC(U9*(1+T11),2)</f>
        <v>22.27</v>
      </c>
      <c r="V11" s="38">
        <v>0.5</v>
      </c>
      <c r="W11" s="37">
        <f>TRUNC(W9*(1+V11),2)</f>
        <v>24.99</v>
      </c>
      <c r="X11" s="38">
        <v>0.5</v>
      </c>
      <c r="Y11" s="37">
        <f>TRUNC(Y9*(1+X11),2)</f>
        <v>31.84</v>
      </c>
      <c r="Z11" s="38">
        <v>0.5</v>
      </c>
      <c r="AA11" s="37">
        <f>TRUNC(AA9*(1+Z11),2)</f>
        <v>24.99</v>
      </c>
      <c r="AB11" s="38">
        <v>0.5</v>
      </c>
      <c r="AC11" s="37">
        <f>TRUNC(AC9*(1+AB11),2)</f>
        <v>28.17</v>
      </c>
      <c r="AMK11" s="31"/>
      <c r="AML11" s="31"/>
    </row>
    <row r="12" spans="1:1026" x14ac:dyDescent="0.25">
      <c r="A12" s="33" t="s">
        <v>143</v>
      </c>
      <c r="B12" s="38">
        <v>1</v>
      </c>
      <c r="C12" s="37">
        <f>TRUNC(C9*(1+B12),2)</f>
        <v>191.26</v>
      </c>
      <c r="D12" s="38">
        <v>1</v>
      </c>
      <c r="E12" s="37">
        <f>TRUNC(E9*(1+D12),2)</f>
        <v>54.78</v>
      </c>
      <c r="F12" s="38">
        <v>1</v>
      </c>
      <c r="G12" s="37">
        <f>TRUNC(G9*(1+F12),2)</f>
        <v>64.38</v>
      </c>
      <c r="H12" s="38">
        <v>1</v>
      </c>
      <c r="I12" s="37">
        <f>TRUNC(I9*(1+H12),2)</f>
        <v>54.78</v>
      </c>
      <c r="J12" s="38">
        <v>1</v>
      </c>
      <c r="K12" s="37">
        <f>TRUNC(K9*(1+J12),2)</f>
        <v>35.799999999999997</v>
      </c>
      <c r="L12" s="38">
        <v>1</v>
      </c>
      <c r="M12" s="37">
        <f>TRUNC(M9*(1+L12),2)</f>
        <v>38.08</v>
      </c>
      <c r="N12" s="38">
        <v>1</v>
      </c>
      <c r="O12" s="37">
        <f>TRUNC(O9*(1+N12),2)</f>
        <v>35.799999999999997</v>
      </c>
      <c r="P12" s="38">
        <v>1</v>
      </c>
      <c r="Q12" s="37">
        <f>TRUNC(Q9*(1+P12),2)</f>
        <v>38.26</v>
      </c>
      <c r="R12" s="38">
        <v>1</v>
      </c>
      <c r="S12" s="37">
        <f>TRUNC(S9*(1+R12),2)</f>
        <v>22.8</v>
      </c>
      <c r="T12" s="38">
        <v>1</v>
      </c>
      <c r="U12" s="37">
        <f>TRUNC(U9*(1+T12),2)</f>
        <v>29.7</v>
      </c>
      <c r="V12" s="38">
        <v>1</v>
      </c>
      <c r="W12" s="37">
        <f>TRUNC(W9*(1+V12),2)</f>
        <v>33.32</v>
      </c>
      <c r="X12" s="38">
        <v>1</v>
      </c>
      <c r="Y12" s="37">
        <f>TRUNC(Y9*(1+X12),2)</f>
        <v>42.46</v>
      </c>
      <c r="Z12" s="38">
        <v>1</v>
      </c>
      <c r="AA12" s="37">
        <f>TRUNC(AA9*(1+Z12),2)</f>
        <v>33.32</v>
      </c>
      <c r="AB12" s="38">
        <v>1</v>
      </c>
      <c r="AC12" s="37">
        <f>TRUNC(AC9*(1+AB12),2)</f>
        <v>37.56</v>
      </c>
      <c r="AMK12" s="31"/>
      <c r="AML12" s="31"/>
    </row>
    <row r="13" spans="1:1026" x14ac:dyDescent="0.25">
      <c r="A13" s="64"/>
      <c r="B13" s="65"/>
      <c r="C13" s="66"/>
      <c r="D13" s="65"/>
      <c r="E13" s="66"/>
      <c r="F13" s="65"/>
      <c r="G13" s="66"/>
      <c r="H13" s="65"/>
      <c r="I13" s="66"/>
      <c r="J13" s="65"/>
      <c r="K13" s="66"/>
      <c r="L13" s="65"/>
      <c r="M13" s="66"/>
      <c r="N13" s="65"/>
      <c r="O13" s="66"/>
      <c r="P13" s="65"/>
      <c r="Q13" s="66"/>
      <c r="R13" s="65"/>
      <c r="S13" s="66"/>
      <c r="T13" s="65"/>
      <c r="U13" s="66"/>
      <c r="V13" s="65"/>
      <c r="W13" s="66"/>
      <c r="X13" s="65"/>
      <c r="Y13" s="66"/>
      <c r="Z13" s="65"/>
      <c r="AA13" s="66"/>
      <c r="AB13" s="65"/>
      <c r="AC13" s="66"/>
      <c r="AMK13" s="31"/>
      <c r="AML13" s="31"/>
    </row>
    <row r="14" spans="1:1026" x14ac:dyDescent="0.25">
      <c r="A14" s="72" t="s">
        <v>193</v>
      </c>
      <c r="B14" s="67"/>
      <c r="C14" s="32"/>
      <c r="D14" s="67"/>
      <c r="E14" s="32"/>
      <c r="F14" s="67"/>
      <c r="G14" s="32"/>
      <c r="H14" s="67"/>
      <c r="I14" s="32"/>
      <c r="J14" s="67"/>
      <c r="K14" s="32"/>
      <c r="L14" s="67"/>
      <c r="M14" s="32"/>
      <c r="N14" s="67"/>
      <c r="O14" s="32"/>
      <c r="P14" s="67"/>
      <c r="Q14" s="32"/>
      <c r="R14" s="67"/>
      <c r="S14" s="32"/>
      <c r="T14" s="67"/>
      <c r="U14" s="32"/>
      <c r="V14" s="67"/>
      <c r="W14" s="32"/>
      <c r="X14" s="67"/>
      <c r="Y14" s="32"/>
      <c r="Z14" s="67"/>
      <c r="AA14" s="32"/>
      <c r="AB14" s="67"/>
      <c r="AC14" s="32"/>
      <c r="AMK14" s="31"/>
      <c r="AML14" s="31"/>
    </row>
    <row r="15" spans="1:1026" ht="89.25" customHeight="1" x14ac:dyDescent="0.25">
      <c r="A15" s="60" t="s">
        <v>136</v>
      </c>
      <c r="B15" s="110" t="str">
        <f>engeletr!A13</f>
        <v>Engenheiro Eletricista (Supervisor)</v>
      </c>
      <c r="C15" s="111"/>
      <c r="D15" s="110" t="str">
        <f>encrefig!A13</f>
        <v>Encarregado - Refrigeração</v>
      </c>
      <c r="E15" s="111"/>
      <c r="F15" s="110" t="str">
        <f>enceletr!A13</f>
        <v xml:space="preserve">Encarregado - Elétrica </v>
      </c>
      <c r="G15" s="111"/>
      <c r="H15" s="110" t="str">
        <f>enccivil!A13</f>
        <v>Encarregado - Civil</v>
      </c>
      <c r="I15" s="111"/>
      <c r="J15" s="110" t="str">
        <f>tectele!A13</f>
        <v>Técnico em Redes e Telecomunicações</v>
      </c>
      <c r="K15" s="111"/>
      <c r="L15" s="110" t="str">
        <f>teceletro!A13</f>
        <v>Técnico em Eletromecânica</v>
      </c>
      <c r="M15" s="111"/>
      <c r="N15" s="110" t="str">
        <f>tecrefrig!A13</f>
        <v>Técnico em Refrigeração</v>
      </c>
      <c r="O15" s="111"/>
      <c r="P15" s="110" t="str">
        <f>eletric!A13</f>
        <v>Eletricista</v>
      </c>
      <c r="Q15" s="111"/>
      <c r="R15" s="110" t="str">
        <f>ajmontD!A13</f>
        <v>Ajudante de Montagem e Manutenção (Servente Prático) - diurno</v>
      </c>
      <c r="S15" s="111"/>
      <c r="T15" s="110" t="str">
        <f>ajmontN!A13</f>
        <v>Ajudante de Montagem e Manutenção (Servente Prático) - noturno</v>
      </c>
      <c r="U15" s="111"/>
      <c r="V15" s="110" t="str">
        <f>auxcivil!A13</f>
        <v xml:space="preserve">Auxiliar Técnico – Civil (pequenas obras e adequações prediais) </v>
      </c>
      <c r="W15" s="111"/>
      <c r="X15" s="110" t="str">
        <f>pintorN!A13</f>
        <v>Pintor Industrial (Estruturas Metálicas) - noturno</v>
      </c>
      <c r="Y15" s="111"/>
      <c r="Z15" s="110" t="str">
        <f>auxtelha!A13</f>
        <v>Auxiliar Técnico – Telhadista</v>
      </c>
      <c r="AA15" s="111"/>
      <c r="AB15" s="110" t="str">
        <f>tecseg!A13</f>
        <v xml:space="preserve">Técnico de Segurança no Trabalho Pleno </v>
      </c>
      <c r="AC15" s="111"/>
      <c r="AMK15" s="31"/>
      <c r="AML15" s="31"/>
    </row>
    <row r="16" spans="1:1026" x14ac:dyDescent="0.25">
      <c r="A16" s="33" t="s">
        <v>144</v>
      </c>
      <c r="B16" s="33">
        <v>120</v>
      </c>
      <c r="C16" s="37">
        <f>C10*B16</f>
        <v>17212.8</v>
      </c>
      <c r="D16" s="33">
        <v>120</v>
      </c>
      <c r="E16" s="37">
        <f>E10*D16</f>
        <v>4929.5999999999995</v>
      </c>
      <c r="F16" s="33">
        <v>120</v>
      </c>
      <c r="G16" s="37">
        <f>G10*F16</f>
        <v>5793.6</v>
      </c>
      <c r="H16" s="33">
        <v>120</v>
      </c>
      <c r="I16" s="37">
        <f>I10*H16</f>
        <v>4929.5999999999995</v>
      </c>
      <c r="J16" s="33">
        <v>110</v>
      </c>
      <c r="K16" s="37">
        <f>K10*J16</f>
        <v>2953.5</v>
      </c>
      <c r="L16" s="33">
        <v>110</v>
      </c>
      <c r="M16" s="37">
        <f>M10*L16</f>
        <v>3141.6</v>
      </c>
      <c r="N16" s="33">
        <v>160</v>
      </c>
      <c r="O16" s="37">
        <f>O10*N16</f>
        <v>4296</v>
      </c>
      <c r="P16" s="33">
        <v>120</v>
      </c>
      <c r="Q16" s="37">
        <f>Q10*P16</f>
        <v>3442.8</v>
      </c>
      <c r="R16" s="33">
        <v>120</v>
      </c>
      <c r="S16" s="37">
        <f>S10*R16</f>
        <v>2052</v>
      </c>
      <c r="T16" s="33">
        <v>120</v>
      </c>
      <c r="U16" s="37">
        <f>U10*T16</f>
        <v>2672.4</v>
      </c>
      <c r="V16" s="33">
        <v>120</v>
      </c>
      <c r="W16" s="37">
        <f>W10*V16</f>
        <v>2998.7999999999997</v>
      </c>
      <c r="X16" s="33">
        <v>120</v>
      </c>
      <c r="Y16" s="37">
        <f>Y10*X16</f>
        <v>3820.8</v>
      </c>
      <c r="Z16" s="33">
        <v>120</v>
      </c>
      <c r="AA16" s="37">
        <f>AA10*Z16</f>
        <v>2998.7999999999997</v>
      </c>
      <c r="AB16" s="33">
        <v>120</v>
      </c>
      <c r="AC16" s="37">
        <f>AC10*AB16</f>
        <v>3380.4</v>
      </c>
      <c r="AMK16" s="31"/>
      <c r="AML16" s="31"/>
    </row>
    <row r="17" spans="1:29 1025:1026" x14ac:dyDescent="0.25">
      <c r="A17" s="33" t="s">
        <v>145</v>
      </c>
      <c r="B17" s="33">
        <v>60</v>
      </c>
      <c r="C17" s="37">
        <f>C11*B17</f>
        <v>8606.4</v>
      </c>
      <c r="D17" s="33">
        <v>60</v>
      </c>
      <c r="E17" s="37">
        <f>E11*D17</f>
        <v>2464.7999999999997</v>
      </c>
      <c r="F17" s="33">
        <v>60</v>
      </c>
      <c r="G17" s="37">
        <f>G11*F17</f>
        <v>2896.8</v>
      </c>
      <c r="H17" s="33">
        <v>60</v>
      </c>
      <c r="I17" s="37">
        <f>I11*H17</f>
        <v>2464.7999999999997</v>
      </c>
      <c r="J17" s="33">
        <v>60</v>
      </c>
      <c r="K17" s="37">
        <f>K11*J17</f>
        <v>1611</v>
      </c>
      <c r="L17" s="33">
        <v>60</v>
      </c>
      <c r="M17" s="37">
        <f>M11*L17</f>
        <v>1713.6</v>
      </c>
      <c r="N17" s="33">
        <v>60</v>
      </c>
      <c r="O17" s="37">
        <f>O11*N17</f>
        <v>1611</v>
      </c>
      <c r="P17" s="33">
        <v>60</v>
      </c>
      <c r="Q17" s="37">
        <f>Q11*P17</f>
        <v>1721.4</v>
      </c>
      <c r="R17" s="33">
        <v>60</v>
      </c>
      <c r="S17" s="37">
        <f>S11*R17</f>
        <v>1026</v>
      </c>
      <c r="T17" s="33">
        <v>60</v>
      </c>
      <c r="U17" s="37">
        <f>U11*T17</f>
        <v>1336.2</v>
      </c>
      <c r="V17" s="33">
        <v>60</v>
      </c>
      <c r="W17" s="37">
        <f>W11*V17</f>
        <v>1499.3999999999999</v>
      </c>
      <c r="X17" s="33">
        <v>60</v>
      </c>
      <c r="Y17" s="37">
        <f>Y11*X17</f>
        <v>1910.4</v>
      </c>
      <c r="Z17" s="33">
        <v>60</v>
      </c>
      <c r="AA17" s="37">
        <f>AA11*Z17</f>
        <v>1499.3999999999999</v>
      </c>
      <c r="AB17" s="33">
        <v>60</v>
      </c>
      <c r="AC17" s="37">
        <f>AC11*AB17</f>
        <v>1690.2</v>
      </c>
      <c r="AMK17" s="31"/>
      <c r="AML17" s="31"/>
    </row>
    <row r="18" spans="1:29 1025:1026" x14ac:dyDescent="0.25">
      <c r="A18" s="33" t="s">
        <v>146</v>
      </c>
      <c r="B18" s="33">
        <v>70</v>
      </c>
      <c r="C18" s="37">
        <f>C12*B18</f>
        <v>13388.199999999999</v>
      </c>
      <c r="D18" s="33">
        <v>70</v>
      </c>
      <c r="E18" s="37">
        <f>E12*D18</f>
        <v>3834.6</v>
      </c>
      <c r="F18" s="33">
        <v>70</v>
      </c>
      <c r="G18" s="37">
        <f>G12*F18</f>
        <v>4506.5999999999995</v>
      </c>
      <c r="H18" s="33">
        <v>70</v>
      </c>
      <c r="I18" s="37">
        <f>I12*H18</f>
        <v>3834.6</v>
      </c>
      <c r="J18" s="33">
        <v>70</v>
      </c>
      <c r="K18" s="37">
        <f>K12*J18</f>
        <v>2506</v>
      </c>
      <c r="L18" s="33">
        <v>70</v>
      </c>
      <c r="M18" s="37">
        <f>M12*L18</f>
        <v>2665.6</v>
      </c>
      <c r="N18" s="33">
        <v>70</v>
      </c>
      <c r="O18" s="37">
        <f>O12*N18</f>
        <v>2506</v>
      </c>
      <c r="P18" s="33">
        <v>70</v>
      </c>
      <c r="Q18" s="37">
        <f>Q12*P18</f>
        <v>2678.2</v>
      </c>
      <c r="R18" s="33">
        <v>70</v>
      </c>
      <c r="S18" s="37">
        <f>S12*R18</f>
        <v>1596</v>
      </c>
      <c r="T18" s="33">
        <v>70</v>
      </c>
      <c r="U18" s="37">
        <f>U12*T18</f>
        <v>2079</v>
      </c>
      <c r="V18" s="33">
        <v>70</v>
      </c>
      <c r="W18" s="37">
        <f>W12*V18</f>
        <v>2332.4</v>
      </c>
      <c r="X18" s="33">
        <v>70</v>
      </c>
      <c r="Y18" s="37">
        <f>Y12*X18</f>
        <v>2972.2000000000003</v>
      </c>
      <c r="Z18" s="33">
        <v>70</v>
      </c>
      <c r="AA18" s="37">
        <f>AA12*Z18</f>
        <v>2332.4</v>
      </c>
      <c r="AB18" s="33">
        <v>70</v>
      </c>
      <c r="AC18" s="37">
        <f>AC12*AB18</f>
        <v>2629.2000000000003</v>
      </c>
      <c r="AMK18" s="31"/>
      <c r="AML18" s="31"/>
    </row>
    <row r="19" spans="1:29 1025:1026" x14ac:dyDescent="0.25">
      <c r="A19" s="33" t="s">
        <v>147</v>
      </c>
      <c r="B19" s="34"/>
      <c r="C19" s="35">
        <f>SUM(C16:C18)</f>
        <v>39207.399999999994</v>
      </c>
      <c r="D19" s="34"/>
      <c r="E19" s="35">
        <f>SUM(E16:E18)</f>
        <v>11229</v>
      </c>
      <c r="F19" s="34"/>
      <c r="G19" s="35">
        <f>SUM(G16:G18)</f>
        <v>13197</v>
      </c>
      <c r="H19" s="34"/>
      <c r="I19" s="35">
        <f>SUM(I16:I18)</f>
        <v>11229</v>
      </c>
      <c r="J19" s="34"/>
      <c r="K19" s="35">
        <f>SUM(K16:K18)</f>
        <v>7070.5</v>
      </c>
      <c r="L19" s="34"/>
      <c r="M19" s="35">
        <f>SUM(M16:M18)</f>
        <v>7520.7999999999993</v>
      </c>
      <c r="N19" s="34"/>
      <c r="O19" s="35">
        <f>SUM(O16:O18)</f>
        <v>8413</v>
      </c>
      <c r="P19" s="34"/>
      <c r="Q19" s="35">
        <f>SUM(Q16:Q18)</f>
        <v>7842.4000000000005</v>
      </c>
      <c r="R19" s="34"/>
      <c r="S19" s="35">
        <f>SUM(S16:S18)</f>
        <v>4674</v>
      </c>
      <c r="T19" s="34"/>
      <c r="U19" s="35">
        <f>SUM(U16:U18)</f>
        <v>6087.6</v>
      </c>
      <c r="V19" s="34"/>
      <c r="W19" s="35">
        <f>SUM(W16:W18)</f>
        <v>6830.6</v>
      </c>
      <c r="X19" s="34"/>
      <c r="Y19" s="35">
        <f>SUM(Y16:Y18)</f>
        <v>8703.4000000000015</v>
      </c>
      <c r="Z19" s="34"/>
      <c r="AA19" s="35">
        <f>SUM(AA16:AA18)</f>
        <v>6830.6</v>
      </c>
      <c r="AB19" s="34"/>
      <c r="AC19" s="35">
        <f>SUM(AC16:AC18)</f>
        <v>7699.8000000000011</v>
      </c>
      <c r="AMK19" s="31"/>
      <c r="AML19" s="31"/>
    </row>
    <row r="20" spans="1:29 1025:1026" x14ac:dyDescent="0.25">
      <c r="A20" s="33" t="s">
        <v>148</v>
      </c>
      <c r="B20" s="34"/>
      <c r="C20" s="39">
        <f>engeletr!D13</f>
        <v>1</v>
      </c>
      <c r="D20" s="34"/>
      <c r="E20" s="39">
        <f>encrefig!D13</f>
        <v>1</v>
      </c>
      <c r="F20" s="34"/>
      <c r="G20" s="39">
        <f>enceletr!D13</f>
        <v>1</v>
      </c>
      <c r="H20" s="34"/>
      <c r="I20" s="39">
        <f>enccivil!D13</f>
        <v>1</v>
      </c>
      <c r="J20" s="34"/>
      <c r="K20" s="39">
        <f>tectele!D13</f>
        <v>2</v>
      </c>
      <c r="L20" s="34"/>
      <c r="M20" s="39">
        <f>teceletro!D13</f>
        <v>1</v>
      </c>
      <c r="N20" s="34"/>
      <c r="O20" s="39">
        <f>tecrefrig!D13</f>
        <v>2</v>
      </c>
      <c r="P20" s="34"/>
      <c r="Q20" s="39">
        <f>eletric!D13</f>
        <v>2</v>
      </c>
      <c r="R20" s="34"/>
      <c r="S20" s="39">
        <f>ajmontD!D13</f>
        <v>3</v>
      </c>
      <c r="T20" s="34"/>
      <c r="U20" s="39">
        <f>ajmontN!D13</f>
        <v>1</v>
      </c>
      <c r="V20" s="34"/>
      <c r="W20" s="39">
        <f>auxcivil!D13</f>
        <v>2</v>
      </c>
      <c r="X20" s="34"/>
      <c r="Y20" s="39">
        <f>pintorN!D13</f>
        <v>1</v>
      </c>
      <c r="Z20" s="34"/>
      <c r="AA20" s="39">
        <f>auxtelha!D13</f>
        <v>2</v>
      </c>
      <c r="AB20" s="34"/>
      <c r="AC20" s="39">
        <f>tecseg!D13</f>
        <v>1</v>
      </c>
      <c r="AMK20" s="31"/>
      <c r="AML20" s="31"/>
    </row>
    <row r="21" spans="1:29 1025:1026" x14ac:dyDescent="0.25">
      <c r="A21" s="33" t="s">
        <v>196</v>
      </c>
      <c r="B21" s="34"/>
      <c r="C21" s="35">
        <f>C19*C20</f>
        <v>39207.399999999994</v>
      </c>
      <c r="D21" s="34"/>
      <c r="E21" s="35">
        <f>E19*E20</f>
        <v>11229</v>
      </c>
      <c r="F21" s="34"/>
      <c r="G21" s="35">
        <f>G19*G20</f>
        <v>13197</v>
      </c>
      <c r="H21" s="34"/>
      <c r="I21" s="35">
        <f>I19*I20</f>
        <v>11229</v>
      </c>
      <c r="J21" s="34"/>
      <c r="K21" s="35">
        <f>K19*K20</f>
        <v>14141</v>
      </c>
      <c r="L21" s="34"/>
      <c r="M21" s="35">
        <f>M19*M20</f>
        <v>7520.7999999999993</v>
      </c>
      <c r="N21" s="34"/>
      <c r="O21" s="35">
        <f>O19*O20</f>
        <v>16826</v>
      </c>
      <c r="P21" s="34"/>
      <c r="Q21" s="35">
        <f>Q19*Q20</f>
        <v>15684.800000000001</v>
      </c>
      <c r="R21" s="34"/>
      <c r="S21" s="35">
        <f>S19*S20</f>
        <v>14022</v>
      </c>
      <c r="T21" s="34"/>
      <c r="U21" s="35">
        <f>U19*U20</f>
        <v>6087.6</v>
      </c>
      <c r="V21" s="34"/>
      <c r="W21" s="35">
        <f>W19*W20</f>
        <v>13661.2</v>
      </c>
      <c r="X21" s="34"/>
      <c r="Y21" s="35">
        <f>Y19*Y20</f>
        <v>8703.4000000000015</v>
      </c>
      <c r="Z21" s="34"/>
      <c r="AA21" s="35">
        <f>AA19*AA20</f>
        <v>13661.2</v>
      </c>
      <c r="AB21" s="34"/>
      <c r="AC21" s="35">
        <f>AC19*AC20</f>
        <v>7699.8000000000011</v>
      </c>
      <c r="AMK21" s="31"/>
      <c r="AML21" s="31"/>
    </row>
    <row r="22" spans="1:29 1025:1026" x14ac:dyDescent="0.25">
      <c r="C22" s="32"/>
      <c r="E22" s="32"/>
      <c r="G22" s="32"/>
      <c r="I22" s="32"/>
      <c r="K22" s="32"/>
      <c r="M22" s="32"/>
      <c r="O22" s="32"/>
      <c r="Q22" s="32"/>
      <c r="S22" s="32"/>
      <c r="U22" s="32"/>
      <c r="W22" s="32"/>
      <c r="Y22" s="32"/>
      <c r="AA22" s="32"/>
      <c r="AC22" s="32"/>
      <c r="AMK22" s="31"/>
      <c r="AML22" s="31"/>
    </row>
    <row r="23" spans="1:29 1025:1026" x14ac:dyDescent="0.25">
      <c r="A23" s="72" t="s">
        <v>197</v>
      </c>
      <c r="C23" s="32"/>
      <c r="E23" s="32"/>
      <c r="G23" s="32"/>
      <c r="I23" s="32"/>
      <c r="K23" s="32"/>
      <c r="M23" s="32"/>
      <c r="O23" s="32"/>
      <c r="Q23" s="32"/>
      <c r="S23" s="32"/>
      <c r="U23" s="32"/>
      <c r="W23" s="32"/>
      <c r="Y23" s="32"/>
      <c r="AA23" s="32"/>
      <c r="AC23" s="32"/>
      <c r="AMK23" s="31"/>
      <c r="AML23" s="31"/>
    </row>
    <row r="24" spans="1:29 1025:1026" ht="89.25" customHeight="1" x14ac:dyDescent="0.25">
      <c r="A24" s="60" t="s">
        <v>136</v>
      </c>
      <c r="B24" s="110" t="str">
        <f>engeletr!A13</f>
        <v>Engenheiro Eletricista (Supervisor)</v>
      </c>
      <c r="C24" s="111"/>
      <c r="D24" s="110" t="str">
        <f>encrefig!A13</f>
        <v>Encarregado - Refrigeração</v>
      </c>
      <c r="E24" s="111"/>
      <c r="F24" s="110" t="str">
        <f>enceletr!A13</f>
        <v xml:space="preserve">Encarregado - Elétrica </v>
      </c>
      <c r="G24" s="111"/>
      <c r="H24" s="110" t="str">
        <f>enccivil!A13</f>
        <v>Encarregado - Civil</v>
      </c>
      <c r="I24" s="111"/>
      <c r="J24" s="110" t="str">
        <f>tectele!A13</f>
        <v>Técnico em Redes e Telecomunicações</v>
      </c>
      <c r="K24" s="111"/>
      <c r="L24" s="110" t="str">
        <f>teceletro!A13</f>
        <v>Técnico em Eletromecânica</v>
      </c>
      <c r="M24" s="111"/>
      <c r="N24" s="110" t="str">
        <f>tecrefrig!A13</f>
        <v>Técnico em Refrigeração</v>
      </c>
      <c r="O24" s="111"/>
      <c r="P24" s="110" t="str">
        <f>eletric!A13</f>
        <v>Eletricista</v>
      </c>
      <c r="Q24" s="111"/>
      <c r="R24" s="110" t="str">
        <f>ajmontD!A13</f>
        <v>Ajudante de Montagem e Manutenção (Servente Prático) - diurno</v>
      </c>
      <c r="S24" s="111"/>
      <c r="T24" s="110" t="str">
        <f>ajmontN!A13</f>
        <v>Ajudante de Montagem e Manutenção (Servente Prático) - noturno</v>
      </c>
      <c r="U24" s="111"/>
      <c r="V24" s="110" t="str">
        <f>auxcivil!A13</f>
        <v xml:space="preserve">Auxiliar Técnico – Civil (pequenas obras e adequações prediais) </v>
      </c>
      <c r="W24" s="111"/>
      <c r="X24" s="110" t="str">
        <f>pintorN!A13</f>
        <v>Pintor Industrial (Estruturas Metálicas) - noturno</v>
      </c>
      <c r="Y24" s="111"/>
      <c r="Z24" s="110" t="str">
        <f>auxtelha!A13</f>
        <v>Auxiliar Técnico – Telhadista</v>
      </c>
      <c r="AA24" s="111"/>
      <c r="AB24" s="110" t="str">
        <f>tecseg!A13</f>
        <v xml:space="preserve">Técnico de Segurança no Trabalho Pleno </v>
      </c>
      <c r="AC24" s="111"/>
      <c r="AMK24" s="31"/>
      <c r="AML24" s="31"/>
    </row>
    <row r="25" spans="1:29 1025:1026" x14ac:dyDescent="0.25">
      <c r="A25" s="33" t="s">
        <v>198</v>
      </c>
      <c r="B25" s="34"/>
      <c r="C25" s="35">
        <v>4.9000000000000004</v>
      </c>
      <c r="D25" s="34"/>
      <c r="E25" s="35">
        <v>4.9000000000000004</v>
      </c>
      <c r="F25" s="34"/>
      <c r="G25" s="35">
        <v>4.9000000000000004</v>
      </c>
      <c r="H25" s="34"/>
      <c r="I25" s="35">
        <v>4.9000000000000004</v>
      </c>
      <c r="J25" s="34"/>
      <c r="K25" s="35">
        <v>4.9000000000000004</v>
      </c>
      <c r="L25" s="34"/>
      <c r="M25" s="35">
        <v>4.9000000000000004</v>
      </c>
      <c r="N25" s="34"/>
      <c r="O25" s="35">
        <v>4.9000000000000004</v>
      </c>
      <c r="P25" s="34"/>
      <c r="Q25" s="35">
        <v>4.9000000000000004</v>
      </c>
      <c r="R25" s="34"/>
      <c r="S25" s="35">
        <v>4.9000000000000004</v>
      </c>
      <c r="T25" s="34"/>
      <c r="U25" s="35">
        <v>4.9000000000000004</v>
      </c>
      <c r="V25" s="34"/>
      <c r="W25" s="35">
        <v>4.9000000000000004</v>
      </c>
      <c r="X25" s="34"/>
      <c r="Y25" s="35">
        <v>4.9000000000000004</v>
      </c>
      <c r="Z25" s="34"/>
      <c r="AA25" s="35">
        <v>4.9000000000000004</v>
      </c>
      <c r="AB25" s="34"/>
      <c r="AC25" s="35">
        <v>4.9000000000000004</v>
      </c>
      <c r="AMK25" s="31"/>
      <c r="AML25" s="31"/>
    </row>
    <row r="26" spans="1:29 1025:1026" x14ac:dyDescent="0.25">
      <c r="A26" s="33" t="s">
        <v>199</v>
      </c>
      <c r="B26" s="69">
        <v>0</v>
      </c>
      <c r="C26" s="37">
        <f>C25*B26</f>
        <v>0</v>
      </c>
      <c r="D26" s="69">
        <v>2</v>
      </c>
      <c r="E26" s="37">
        <f t="shared" ref="E26" si="0">E25*D26</f>
        <v>9.8000000000000007</v>
      </c>
      <c r="F26" s="69">
        <v>2</v>
      </c>
      <c r="G26" s="37">
        <f t="shared" ref="G26" si="1">G25*F26</f>
        <v>9.8000000000000007</v>
      </c>
      <c r="H26" s="69">
        <v>2</v>
      </c>
      <c r="I26" s="37">
        <f t="shared" ref="I26" si="2">I25*H26</f>
        <v>9.8000000000000007</v>
      </c>
      <c r="J26" s="69">
        <v>2</v>
      </c>
      <c r="K26" s="37">
        <f t="shared" ref="K26" si="3">K25*J26</f>
        <v>9.8000000000000007</v>
      </c>
      <c r="L26" s="69">
        <v>2</v>
      </c>
      <c r="M26" s="37">
        <f t="shared" ref="M26" si="4">M25*L26</f>
        <v>9.8000000000000007</v>
      </c>
      <c r="N26" s="69">
        <v>2</v>
      </c>
      <c r="O26" s="37">
        <f t="shared" ref="O26" si="5">O25*N26</f>
        <v>9.8000000000000007</v>
      </c>
      <c r="P26" s="69">
        <v>2</v>
      </c>
      <c r="Q26" s="37">
        <f t="shared" ref="Q26" si="6">Q25*P26</f>
        <v>9.8000000000000007</v>
      </c>
      <c r="R26" s="69">
        <v>2</v>
      </c>
      <c r="S26" s="37">
        <f t="shared" ref="S26" si="7">S25*R26</f>
        <v>9.8000000000000007</v>
      </c>
      <c r="T26" s="69">
        <v>2</v>
      </c>
      <c r="U26" s="37">
        <f t="shared" ref="U26" si="8">U25*T26</f>
        <v>9.8000000000000007</v>
      </c>
      <c r="V26" s="69">
        <v>2</v>
      </c>
      <c r="W26" s="37">
        <f t="shared" ref="W26" si="9">W25*V26</f>
        <v>9.8000000000000007</v>
      </c>
      <c r="X26" s="69">
        <v>2</v>
      </c>
      <c r="Y26" s="37">
        <f t="shared" ref="Y26" si="10">Y25*X26</f>
        <v>9.8000000000000007</v>
      </c>
      <c r="Z26" s="69">
        <v>2</v>
      </c>
      <c r="AA26" s="37">
        <f t="shared" ref="AA26" si="11">AA25*Z26</f>
        <v>9.8000000000000007</v>
      </c>
      <c r="AB26" s="69">
        <v>2</v>
      </c>
      <c r="AC26" s="37">
        <f t="shared" ref="AC26" si="12">AC25*AB26</f>
        <v>9.8000000000000007</v>
      </c>
      <c r="AMK26" s="31"/>
      <c r="AML26" s="31"/>
    </row>
    <row r="27" spans="1:29 1025:1026" x14ac:dyDescent="0.25">
      <c r="A27" s="33" t="s">
        <v>195</v>
      </c>
      <c r="B27" s="68">
        <f>engeletr!C143</f>
        <v>0.36699999999999999</v>
      </c>
      <c r="C27" s="37">
        <f>TRUNC((C26)*B27,2)</f>
        <v>0</v>
      </c>
      <c r="D27" s="68">
        <f>encrefig!C143</f>
        <v>0.39140000000000003</v>
      </c>
      <c r="E27" s="37">
        <f>TRUNC((E26)*D27,2)</f>
        <v>3.83</v>
      </c>
      <c r="F27" s="68">
        <f>enceletr!C143</f>
        <v>0.35470000000000002</v>
      </c>
      <c r="G27" s="37">
        <f>TRUNC((G26)*F27,2)</f>
        <v>3.47</v>
      </c>
      <c r="H27" s="68">
        <f>enccivil!C143</f>
        <v>0.39140000000000003</v>
      </c>
      <c r="I27" s="37">
        <f>TRUNC((I26)*H27,2)</f>
        <v>3.83</v>
      </c>
      <c r="J27" s="68">
        <f>tectele!C143</f>
        <v>0.37309999999999999</v>
      </c>
      <c r="K27" s="37">
        <f>TRUNC((K26)*J27,2)</f>
        <v>3.65</v>
      </c>
      <c r="L27" s="68">
        <f>teceletro!C143</f>
        <v>0.25890000000000002</v>
      </c>
      <c r="M27" s="37">
        <f>TRUNC((M26)*L27,2)</f>
        <v>2.5299999999999998</v>
      </c>
      <c r="N27" s="68">
        <f>tecrefrig!C143</f>
        <v>0.37309999999999999</v>
      </c>
      <c r="O27" s="37">
        <f>TRUNC((O26)*N27,2)</f>
        <v>3.65</v>
      </c>
      <c r="P27" s="68">
        <f>eletric!C143</f>
        <v>0.37309999999999999</v>
      </c>
      <c r="Q27" s="37">
        <f>TRUNC((Q26)*P27,2)</f>
        <v>3.65</v>
      </c>
      <c r="R27" s="68">
        <f>ajmontD!C143</f>
        <v>0.28760000000000002</v>
      </c>
      <c r="S27" s="37">
        <f>TRUNC((S26)*R27,2)</f>
        <v>2.81</v>
      </c>
      <c r="T27" s="68">
        <f>ajmontN!C143</f>
        <v>0.39140000000000003</v>
      </c>
      <c r="U27" s="37">
        <f>TRUNC((U26)*T27,2)</f>
        <v>3.83</v>
      </c>
      <c r="V27" s="68">
        <f>auxcivil!C143</f>
        <v>0.37430000000000002</v>
      </c>
      <c r="W27" s="37">
        <f>TRUNC((W26)*V27,2)</f>
        <v>3.66</v>
      </c>
      <c r="X27" s="68">
        <f>pintorN!C143</f>
        <v>0.45240000000000002</v>
      </c>
      <c r="Y27" s="37">
        <f>TRUNC((Y26)*X27,2)</f>
        <v>4.43</v>
      </c>
      <c r="Z27" s="68">
        <f>auxtelha!C143</f>
        <v>0.37430000000000002</v>
      </c>
      <c r="AA27" s="37">
        <f>TRUNC((AA26)*Z27,2)</f>
        <v>3.66</v>
      </c>
      <c r="AB27" s="68">
        <f>tecseg!C143</f>
        <v>0.44019999999999998</v>
      </c>
      <c r="AC27" s="37">
        <f>TRUNC((AC26)*AB27,2)</f>
        <v>4.3099999999999996</v>
      </c>
      <c r="AMK27" s="31"/>
      <c r="AML27" s="31"/>
    </row>
    <row r="28" spans="1:29 1025:1026" x14ac:dyDescent="0.25">
      <c r="A28" s="33" t="s">
        <v>139</v>
      </c>
      <c r="B28" s="33"/>
      <c r="C28" s="37">
        <f>SUM(C26:C27)</f>
        <v>0</v>
      </c>
      <c r="D28" s="33"/>
      <c r="E28" s="37">
        <f t="shared" ref="E28" si="13">SUM(E26:E27)</f>
        <v>13.63</v>
      </c>
      <c r="F28" s="33"/>
      <c r="G28" s="37">
        <f t="shared" ref="G28" si="14">SUM(G26:G27)</f>
        <v>13.270000000000001</v>
      </c>
      <c r="H28" s="33"/>
      <c r="I28" s="37">
        <f t="shared" ref="I28" si="15">SUM(I26:I27)</f>
        <v>13.63</v>
      </c>
      <c r="J28" s="33"/>
      <c r="K28" s="37">
        <f t="shared" ref="K28" si="16">SUM(K26:K27)</f>
        <v>13.450000000000001</v>
      </c>
      <c r="L28" s="33"/>
      <c r="M28" s="37">
        <f t="shared" ref="M28" si="17">SUM(M26:M27)</f>
        <v>12.33</v>
      </c>
      <c r="N28" s="33"/>
      <c r="O28" s="37">
        <f t="shared" ref="O28" si="18">SUM(O26:O27)</f>
        <v>13.450000000000001</v>
      </c>
      <c r="P28" s="33"/>
      <c r="Q28" s="37">
        <f t="shared" ref="Q28" si="19">SUM(Q26:Q27)</f>
        <v>13.450000000000001</v>
      </c>
      <c r="R28" s="33"/>
      <c r="S28" s="37">
        <f t="shared" ref="S28" si="20">SUM(S26:S27)</f>
        <v>12.610000000000001</v>
      </c>
      <c r="T28" s="33"/>
      <c r="U28" s="37">
        <f t="shared" ref="U28" si="21">SUM(U26:U27)</f>
        <v>13.63</v>
      </c>
      <c r="V28" s="33"/>
      <c r="W28" s="37">
        <f t="shared" ref="W28" si="22">SUM(W26:W27)</f>
        <v>13.46</v>
      </c>
      <c r="X28" s="33"/>
      <c r="Y28" s="37">
        <f t="shared" ref="Y28" si="23">SUM(Y26:Y27)</f>
        <v>14.23</v>
      </c>
      <c r="Z28" s="33"/>
      <c r="AA28" s="37">
        <f t="shared" ref="AA28" si="24">SUM(AA26:AA27)</f>
        <v>13.46</v>
      </c>
      <c r="AB28" s="33"/>
      <c r="AC28" s="37">
        <f t="shared" ref="AC28" si="25">SUM(AC26:AC27)</f>
        <v>14.11</v>
      </c>
      <c r="AMK28" s="31"/>
      <c r="AML28" s="31"/>
    </row>
    <row r="29" spans="1:29 1025:1026" x14ac:dyDescent="0.25">
      <c r="A29" s="33" t="s">
        <v>208</v>
      </c>
      <c r="B29" s="69">
        <v>0</v>
      </c>
      <c r="C29" s="37">
        <f>C28*B29</f>
        <v>0</v>
      </c>
      <c r="D29" s="69">
        <v>0</v>
      </c>
      <c r="E29" s="37">
        <f t="shared" ref="E29" si="26">E28*D29</f>
        <v>0</v>
      </c>
      <c r="F29" s="69">
        <v>0</v>
      </c>
      <c r="G29" s="37">
        <f t="shared" ref="G29" si="27">G28*F29</f>
        <v>0</v>
      </c>
      <c r="H29" s="69">
        <v>0</v>
      </c>
      <c r="I29" s="37">
        <f t="shared" ref="I29" si="28">I28*H29</f>
        <v>0</v>
      </c>
      <c r="J29" s="69">
        <v>0</v>
      </c>
      <c r="K29" s="37">
        <f t="shared" ref="K29" si="29">K28*J29</f>
        <v>0</v>
      </c>
      <c r="L29" s="69">
        <v>0</v>
      </c>
      <c r="M29" s="37">
        <f t="shared" ref="M29" si="30">M28*L29</f>
        <v>0</v>
      </c>
      <c r="N29" s="69">
        <v>0</v>
      </c>
      <c r="O29" s="37">
        <f t="shared" ref="O29" si="31">O28*N29</f>
        <v>0</v>
      </c>
      <c r="P29" s="69">
        <v>0</v>
      </c>
      <c r="Q29" s="37">
        <f t="shared" ref="Q29" si="32">Q28*P29</f>
        <v>0</v>
      </c>
      <c r="R29" s="69">
        <v>0</v>
      </c>
      <c r="S29" s="37">
        <f t="shared" ref="S29" si="33">S28*R29</f>
        <v>0</v>
      </c>
      <c r="T29" s="69">
        <v>0</v>
      </c>
      <c r="U29" s="37">
        <f t="shared" ref="U29" si="34">U28*T29</f>
        <v>0</v>
      </c>
      <c r="V29" s="69">
        <v>0</v>
      </c>
      <c r="W29" s="37">
        <f t="shared" ref="W29" si="35">W28*V29</f>
        <v>0</v>
      </c>
      <c r="X29" s="69">
        <v>0</v>
      </c>
      <c r="Y29" s="37">
        <f t="shared" ref="Y29" si="36">Y28*X29</f>
        <v>0</v>
      </c>
      <c r="Z29" s="69">
        <v>0</v>
      </c>
      <c r="AA29" s="37">
        <f t="shared" ref="AA29" si="37">AA28*Z29</f>
        <v>0</v>
      </c>
      <c r="AB29" s="69">
        <v>0</v>
      </c>
      <c r="AC29" s="37">
        <f t="shared" ref="AC29" si="38">AC28*AB29</f>
        <v>0</v>
      </c>
      <c r="AMK29" s="31"/>
      <c r="AML29" s="31"/>
    </row>
    <row r="30" spans="1:29 1025:1026" x14ac:dyDescent="0.25">
      <c r="A30" s="33" t="s">
        <v>201</v>
      </c>
      <c r="B30" s="69">
        <f>ROUNDUP(B18/8,0)</f>
        <v>9</v>
      </c>
      <c r="C30" s="37">
        <f>C28*B30</f>
        <v>0</v>
      </c>
      <c r="D30" s="69">
        <f t="shared" ref="D30" si="39">ROUNDUP(D18/8,0)</f>
        <v>9</v>
      </c>
      <c r="E30" s="37">
        <f>E28*D30</f>
        <v>122.67</v>
      </c>
      <c r="F30" s="69">
        <f t="shared" ref="F30" si="40">ROUNDUP(F18/8,0)</f>
        <v>9</v>
      </c>
      <c r="G30" s="37">
        <f>G28*F30</f>
        <v>119.43</v>
      </c>
      <c r="H30" s="69">
        <f t="shared" ref="H30" si="41">ROUNDUP(H18/8,0)</f>
        <v>9</v>
      </c>
      <c r="I30" s="37">
        <f>I28*H30</f>
        <v>122.67</v>
      </c>
      <c r="J30" s="69">
        <f t="shared" ref="J30" si="42">ROUNDUP(J18/8,0)</f>
        <v>9</v>
      </c>
      <c r="K30" s="37">
        <f>K28*J30</f>
        <v>121.05000000000001</v>
      </c>
      <c r="L30" s="69">
        <f t="shared" ref="L30" si="43">ROUNDUP(L18/8,0)</f>
        <v>9</v>
      </c>
      <c r="M30" s="37">
        <f>M28*L30</f>
        <v>110.97</v>
      </c>
      <c r="N30" s="69">
        <f t="shared" ref="N30" si="44">ROUNDUP(N18/8,0)</f>
        <v>9</v>
      </c>
      <c r="O30" s="37">
        <f>O28*N30</f>
        <v>121.05000000000001</v>
      </c>
      <c r="P30" s="69">
        <f t="shared" ref="P30" si="45">ROUNDUP(P18/8,0)</f>
        <v>9</v>
      </c>
      <c r="Q30" s="37">
        <f>Q28*P30</f>
        <v>121.05000000000001</v>
      </c>
      <c r="R30" s="69">
        <f t="shared" ref="R30" si="46">ROUNDUP(R18/8,0)</f>
        <v>9</v>
      </c>
      <c r="S30" s="37">
        <f>S28*R30</f>
        <v>113.49000000000001</v>
      </c>
      <c r="T30" s="69">
        <f t="shared" ref="T30" si="47">ROUNDUP(T18/8,0)</f>
        <v>9</v>
      </c>
      <c r="U30" s="37">
        <f>U28*T30</f>
        <v>122.67</v>
      </c>
      <c r="V30" s="69">
        <f t="shared" ref="V30" si="48">ROUNDUP(V18/8,0)</f>
        <v>9</v>
      </c>
      <c r="W30" s="37">
        <f>W28*V30</f>
        <v>121.14000000000001</v>
      </c>
      <c r="X30" s="69">
        <f t="shared" ref="X30" si="49">ROUNDUP(X18/8,0)</f>
        <v>9</v>
      </c>
      <c r="Y30" s="37">
        <f>Y28*X30</f>
        <v>128.07</v>
      </c>
      <c r="Z30" s="69">
        <f t="shared" ref="Z30" si="50">ROUNDUP(Z18/8,0)</f>
        <v>9</v>
      </c>
      <c r="AA30" s="37">
        <f>AA28*Z30</f>
        <v>121.14000000000001</v>
      </c>
      <c r="AB30" s="69">
        <f t="shared" ref="AB30" si="51">ROUNDUP(AB18/8,0)</f>
        <v>9</v>
      </c>
      <c r="AC30" s="37">
        <f>AC28*AB30</f>
        <v>126.99</v>
      </c>
      <c r="AMK30" s="31"/>
      <c r="AML30" s="31"/>
    </row>
    <row r="31" spans="1:29 1025:1026" x14ac:dyDescent="0.25">
      <c r="A31" s="33" t="s">
        <v>207</v>
      </c>
      <c r="B31" s="70"/>
      <c r="C31" s="35">
        <f>SUM(C29:C30)</f>
        <v>0</v>
      </c>
      <c r="D31" s="70"/>
      <c r="E31" s="35">
        <f t="shared" ref="E31" si="52">SUM(E29:E30)</f>
        <v>122.67</v>
      </c>
      <c r="F31" s="70"/>
      <c r="G31" s="35">
        <f t="shared" ref="G31" si="53">SUM(G29:G30)</f>
        <v>119.43</v>
      </c>
      <c r="H31" s="70"/>
      <c r="I31" s="35">
        <f t="shared" ref="I31" si="54">SUM(I29:I30)</f>
        <v>122.67</v>
      </c>
      <c r="J31" s="70"/>
      <c r="K31" s="35">
        <f t="shared" ref="K31" si="55">SUM(K29:K30)</f>
        <v>121.05000000000001</v>
      </c>
      <c r="L31" s="70"/>
      <c r="M31" s="35">
        <f t="shared" ref="M31" si="56">SUM(M29:M30)</f>
        <v>110.97</v>
      </c>
      <c r="N31" s="70"/>
      <c r="O31" s="35">
        <f t="shared" ref="O31" si="57">SUM(O29:O30)</f>
        <v>121.05000000000001</v>
      </c>
      <c r="P31" s="70"/>
      <c r="Q31" s="35">
        <f t="shared" ref="Q31" si="58">SUM(Q29:Q30)</f>
        <v>121.05000000000001</v>
      </c>
      <c r="R31" s="70"/>
      <c r="S31" s="35">
        <f t="shared" ref="S31" si="59">SUM(S29:S30)</f>
        <v>113.49000000000001</v>
      </c>
      <c r="T31" s="70"/>
      <c r="U31" s="35">
        <f t="shared" ref="U31" si="60">SUM(U29:U30)</f>
        <v>122.67</v>
      </c>
      <c r="V31" s="70"/>
      <c r="W31" s="35">
        <f t="shared" ref="W31" si="61">SUM(W29:W30)</f>
        <v>121.14000000000001</v>
      </c>
      <c r="X31" s="70"/>
      <c r="Y31" s="35">
        <f t="shared" ref="Y31" si="62">SUM(Y29:Y30)</f>
        <v>128.07</v>
      </c>
      <c r="Z31" s="70"/>
      <c r="AA31" s="35">
        <f t="shared" ref="AA31" si="63">SUM(AA29:AA30)</f>
        <v>121.14000000000001</v>
      </c>
      <c r="AB31" s="70"/>
      <c r="AC31" s="35">
        <f t="shared" ref="AC31" si="64">SUM(AC29:AC30)</f>
        <v>126.99</v>
      </c>
      <c r="AMK31" s="31"/>
      <c r="AML31" s="31"/>
    </row>
    <row r="32" spans="1:29 1025:1026" x14ac:dyDescent="0.25">
      <c r="A32" s="33" t="s">
        <v>200</v>
      </c>
      <c r="B32" s="69"/>
      <c r="C32" s="37">
        <f>C31*C20</f>
        <v>0</v>
      </c>
      <c r="D32" s="69"/>
      <c r="E32" s="37">
        <f t="shared" ref="E32" si="65">E31*E20</f>
        <v>122.67</v>
      </c>
      <c r="F32" s="69"/>
      <c r="G32" s="37">
        <f t="shared" ref="G32" si="66">G31*G20</f>
        <v>119.43</v>
      </c>
      <c r="H32" s="69"/>
      <c r="I32" s="37">
        <f t="shared" ref="I32" si="67">I31*I20</f>
        <v>122.67</v>
      </c>
      <c r="J32" s="69"/>
      <c r="K32" s="37">
        <f t="shared" ref="K32" si="68">K31*K20</f>
        <v>242.10000000000002</v>
      </c>
      <c r="L32" s="69"/>
      <c r="M32" s="37">
        <f t="shared" ref="M32" si="69">M31*M20</f>
        <v>110.97</v>
      </c>
      <c r="N32" s="69"/>
      <c r="O32" s="37">
        <f t="shared" ref="O32" si="70">O31*O20</f>
        <v>242.10000000000002</v>
      </c>
      <c r="P32" s="69"/>
      <c r="Q32" s="37">
        <f t="shared" ref="Q32" si="71">Q31*Q20</f>
        <v>242.10000000000002</v>
      </c>
      <c r="R32" s="69"/>
      <c r="S32" s="37">
        <f t="shared" ref="S32" si="72">S31*S20</f>
        <v>340.47</v>
      </c>
      <c r="T32" s="69"/>
      <c r="U32" s="37">
        <f t="shared" ref="U32" si="73">U31*U20</f>
        <v>122.67</v>
      </c>
      <c r="V32" s="69"/>
      <c r="W32" s="37">
        <f t="shared" ref="W32" si="74">W31*W20</f>
        <v>242.28000000000003</v>
      </c>
      <c r="X32" s="69"/>
      <c r="Y32" s="37">
        <f t="shared" ref="Y32" si="75">Y31*Y20</f>
        <v>128.07</v>
      </c>
      <c r="Z32" s="69"/>
      <c r="AA32" s="37">
        <f t="shared" ref="AA32" si="76">AA31*AA20</f>
        <v>242.28000000000003</v>
      </c>
      <c r="AB32" s="69"/>
      <c r="AC32" s="37">
        <f t="shared" ref="AC32" si="77">AC31*AC20</f>
        <v>126.99</v>
      </c>
    </row>
    <row r="33" spans="1:29" x14ac:dyDescent="0.25">
      <c r="B33" s="71"/>
      <c r="C33" s="32"/>
      <c r="D33" s="71"/>
      <c r="E33" s="32"/>
      <c r="F33" s="71"/>
      <c r="G33" s="32"/>
      <c r="H33" s="71"/>
      <c r="I33" s="32"/>
      <c r="J33" s="71"/>
      <c r="K33" s="32"/>
      <c r="L33" s="71"/>
      <c r="M33" s="32"/>
      <c r="N33" s="71"/>
      <c r="O33" s="32"/>
      <c r="P33" s="71"/>
      <c r="Q33" s="32"/>
      <c r="R33" s="71"/>
      <c r="S33" s="32"/>
      <c r="T33" s="71"/>
      <c r="U33" s="32"/>
      <c r="V33" s="71"/>
      <c r="W33" s="32"/>
      <c r="X33" s="71"/>
      <c r="Y33" s="32"/>
      <c r="Z33" s="71"/>
      <c r="AA33" s="32"/>
      <c r="AB33" s="71"/>
      <c r="AC33" s="32"/>
    </row>
    <row r="34" spans="1:29" x14ac:dyDescent="0.25">
      <c r="A34" s="72" t="s">
        <v>202</v>
      </c>
      <c r="B34" s="71"/>
      <c r="C34" s="32"/>
      <c r="D34" s="71"/>
      <c r="E34" s="32"/>
      <c r="F34" s="71"/>
      <c r="G34" s="32"/>
      <c r="H34" s="71"/>
      <c r="I34" s="32"/>
      <c r="J34" s="71"/>
      <c r="K34" s="32"/>
      <c r="L34" s="71"/>
      <c r="M34" s="32"/>
      <c r="N34" s="71"/>
      <c r="O34" s="32"/>
      <c r="P34" s="71"/>
      <c r="Q34" s="32"/>
      <c r="R34" s="71"/>
      <c r="S34" s="32"/>
      <c r="T34" s="71"/>
      <c r="U34" s="32"/>
      <c r="V34" s="71"/>
      <c r="W34" s="32"/>
      <c r="X34" s="71"/>
      <c r="Y34" s="32"/>
      <c r="Z34" s="71"/>
      <c r="AA34" s="32"/>
      <c r="AB34" s="71"/>
      <c r="AC34" s="32"/>
    </row>
    <row r="35" spans="1:29" ht="89.25" customHeight="1" x14ac:dyDescent="0.25">
      <c r="A35" s="60" t="s">
        <v>136</v>
      </c>
      <c r="B35" s="110" t="str">
        <f>engeletr!A13</f>
        <v>Engenheiro Eletricista (Supervisor)</v>
      </c>
      <c r="C35" s="111"/>
      <c r="D35" s="110" t="str">
        <f>encrefig!A13</f>
        <v>Encarregado - Refrigeração</v>
      </c>
      <c r="E35" s="111"/>
      <c r="F35" s="110" t="str">
        <f>enceletr!A13</f>
        <v xml:space="preserve">Encarregado - Elétrica </v>
      </c>
      <c r="G35" s="111"/>
      <c r="H35" s="110" t="str">
        <f>enccivil!A13</f>
        <v>Encarregado - Civil</v>
      </c>
      <c r="I35" s="111"/>
      <c r="J35" s="110" t="str">
        <f>tectele!A13</f>
        <v>Técnico em Redes e Telecomunicações</v>
      </c>
      <c r="K35" s="111"/>
      <c r="L35" s="110" t="str">
        <f>teceletro!A13</f>
        <v>Técnico em Eletromecânica</v>
      </c>
      <c r="M35" s="111"/>
      <c r="N35" s="110" t="str">
        <f>tecrefrig!A13</f>
        <v>Técnico em Refrigeração</v>
      </c>
      <c r="O35" s="111"/>
      <c r="P35" s="110" t="str">
        <f>eletric!A13</f>
        <v>Eletricista</v>
      </c>
      <c r="Q35" s="111"/>
      <c r="R35" s="110" t="str">
        <f>ajmontD!A13</f>
        <v>Ajudante de Montagem e Manutenção (Servente Prático) - diurno</v>
      </c>
      <c r="S35" s="111"/>
      <c r="T35" s="110" t="str">
        <f>ajmontN!A13</f>
        <v>Ajudante de Montagem e Manutenção (Servente Prático) - noturno</v>
      </c>
      <c r="U35" s="111"/>
      <c r="V35" s="110" t="str">
        <f>auxcivil!A13</f>
        <v xml:space="preserve">Auxiliar Técnico – Civil (pequenas obras e adequações prediais) </v>
      </c>
      <c r="W35" s="111"/>
      <c r="X35" s="110" t="str">
        <f>pintorN!A13</f>
        <v>Pintor Industrial (Estruturas Metálicas) - noturno</v>
      </c>
      <c r="Y35" s="111"/>
      <c r="Z35" s="110" t="str">
        <f>auxtelha!A13</f>
        <v>Auxiliar Técnico – Telhadista</v>
      </c>
      <c r="AA35" s="111"/>
      <c r="AB35" s="110" t="str">
        <f>tecseg!A13</f>
        <v xml:space="preserve">Técnico de Segurança no Trabalho Pleno </v>
      </c>
      <c r="AC35" s="111"/>
    </row>
    <row r="36" spans="1:29" x14ac:dyDescent="0.25">
      <c r="A36" s="33" t="s">
        <v>203</v>
      </c>
      <c r="B36" s="70"/>
      <c r="C36" s="35">
        <f>20*0.8</f>
        <v>16</v>
      </c>
      <c r="D36" s="70"/>
      <c r="E36" s="35">
        <f>20*0.8</f>
        <v>16</v>
      </c>
      <c r="F36" s="70"/>
      <c r="G36" s="35">
        <f>20*0.8</f>
        <v>16</v>
      </c>
      <c r="H36" s="70"/>
      <c r="I36" s="35">
        <f>20*0.8</f>
        <v>16</v>
      </c>
      <c r="J36" s="70"/>
      <c r="K36" s="35">
        <f>20*0.8</f>
        <v>16</v>
      </c>
      <c r="L36" s="70"/>
      <c r="M36" s="35">
        <f>20*0.8</f>
        <v>16</v>
      </c>
      <c r="N36" s="70"/>
      <c r="O36" s="35">
        <f>20*0.8</f>
        <v>16</v>
      </c>
      <c r="P36" s="70"/>
      <c r="Q36" s="35">
        <f>20*0.8</f>
        <v>16</v>
      </c>
      <c r="R36" s="70"/>
      <c r="S36" s="35">
        <f>20*0.8</f>
        <v>16</v>
      </c>
      <c r="T36" s="70"/>
      <c r="U36" s="35">
        <f>20*0.8</f>
        <v>16</v>
      </c>
      <c r="V36" s="70"/>
      <c r="W36" s="35">
        <f>20*0.8</f>
        <v>16</v>
      </c>
      <c r="X36" s="70"/>
      <c r="Y36" s="35">
        <f>20*0.8</f>
        <v>16</v>
      </c>
      <c r="Z36" s="70"/>
      <c r="AA36" s="35">
        <f>20*0.8</f>
        <v>16</v>
      </c>
      <c r="AB36" s="70"/>
      <c r="AC36" s="35">
        <f>20*0.8</f>
        <v>16</v>
      </c>
    </row>
    <row r="37" spans="1:29" x14ac:dyDescent="0.25">
      <c r="A37" s="33" t="s">
        <v>195</v>
      </c>
      <c r="B37" s="68">
        <f>engeletr!C143</f>
        <v>0.36699999999999999</v>
      </c>
      <c r="C37" s="37">
        <f>TRUNC((C36)*B37,2)</f>
        <v>5.87</v>
      </c>
      <c r="D37" s="68">
        <f>encrefig!C143</f>
        <v>0.39140000000000003</v>
      </c>
      <c r="E37" s="37">
        <f>TRUNC((E36)*D37,2)</f>
        <v>6.26</v>
      </c>
      <c r="F37" s="68">
        <f>enceletr!C143</f>
        <v>0.35470000000000002</v>
      </c>
      <c r="G37" s="37">
        <f>TRUNC((G36)*F37,2)</f>
        <v>5.67</v>
      </c>
      <c r="H37" s="68">
        <f>enccivil!C143</f>
        <v>0.39140000000000003</v>
      </c>
      <c r="I37" s="37">
        <f>TRUNC((I36)*H37,2)</f>
        <v>6.26</v>
      </c>
      <c r="J37" s="68">
        <f>tectele!C143</f>
        <v>0.37309999999999999</v>
      </c>
      <c r="K37" s="37">
        <f>TRUNC((K36)*J37,2)</f>
        <v>5.96</v>
      </c>
      <c r="L37" s="68">
        <f>teceletro!C143</f>
        <v>0.25890000000000002</v>
      </c>
      <c r="M37" s="37">
        <f>TRUNC((M36)*L37,2)</f>
        <v>4.1399999999999997</v>
      </c>
      <c r="N37" s="68">
        <f>tecrefrig!C143</f>
        <v>0.37309999999999999</v>
      </c>
      <c r="O37" s="37">
        <f>TRUNC((O36)*N37,2)</f>
        <v>5.96</v>
      </c>
      <c r="P37" s="68">
        <f>eletric!C143</f>
        <v>0.37309999999999999</v>
      </c>
      <c r="Q37" s="37">
        <f>TRUNC((Q36)*P37,2)</f>
        <v>5.96</v>
      </c>
      <c r="R37" s="68">
        <f>ajmontD!C143</f>
        <v>0.28760000000000002</v>
      </c>
      <c r="S37" s="37">
        <f>TRUNC((S36)*R37,2)</f>
        <v>4.5999999999999996</v>
      </c>
      <c r="T37" s="68">
        <f>ajmontN!C143</f>
        <v>0.39140000000000003</v>
      </c>
      <c r="U37" s="37">
        <f>TRUNC((U36)*T37,2)</f>
        <v>6.26</v>
      </c>
      <c r="V37" s="68">
        <f>auxcivil!C143</f>
        <v>0.37430000000000002</v>
      </c>
      <c r="W37" s="37">
        <f>TRUNC((W36)*V37,2)</f>
        <v>5.98</v>
      </c>
      <c r="X37" s="68">
        <f>pintorN!C143</f>
        <v>0.45240000000000002</v>
      </c>
      <c r="Y37" s="37">
        <f>TRUNC((Y36)*X37,2)</f>
        <v>7.23</v>
      </c>
      <c r="Z37" s="68">
        <f>auxtelha!C143</f>
        <v>0.37430000000000002</v>
      </c>
      <c r="AA37" s="37">
        <f>TRUNC((AA36)*Z37,2)</f>
        <v>5.98</v>
      </c>
      <c r="AB37" s="68">
        <f>tecseg!C143</f>
        <v>0.44019999999999998</v>
      </c>
      <c r="AC37" s="37">
        <f>TRUNC((AC36)*AB37,2)</f>
        <v>7.04</v>
      </c>
    </row>
    <row r="38" spans="1:29" x14ac:dyDescent="0.25">
      <c r="A38" s="33" t="s">
        <v>139</v>
      </c>
      <c r="B38" s="33"/>
      <c r="C38" s="37">
        <f>SUM(C36:C37)</f>
        <v>21.87</v>
      </c>
      <c r="D38" s="33"/>
      <c r="E38" s="37">
        <f t="shared" ref="E38" si="78">SUM(E36:E37)</f>
        <v>22.259999999999998</v>
      </c>
      <c r="F38" s="33"/>
      <c r="G38" s="37">
        <f t="shared" ref="G38" si="79">SUM(G36:G37)</f>
        <v>21.67</v>
      </c>
      <c r="H38" s="33"/>
      <c r="I38" s="37">
        <f t="shared" ref="I38" si="80">SUM(I36:I37)</f>
        <v>22.259999999999998</v>
      </c>
      <c r="J38" s="33"/>
      <c r="K38" s="37">
        <f t="shared" ref="K38" si="81">SUM(K36:K37)</f>
        <v>21.96</v>
      </c>
      <c r="L38" s="33"/>
      <c r="M38" s="37">
        <f t="shared" ref="M38" si="82">SUM(M36:M37)</f>
        <v>20.14</v>
      </c>
      <c r="N38" s="33"/>
      <c r="O38" s="37">
        <f t="shared" ref="O38" si="83">SUM(O36:O37)</f>
        <v>21.96</v>
      </c>
      <c r="P38" s="33"/>
      <c r="Q38" s="37">
        <f t="shared" ref="Q38" si="84">SUM(Q36:Q37)</f>
        <v>21.96</v>
      </c>
      <c r="R38" s="33"/>
      <c r="S38" s="37">
        <f t="shared" ref="S38" si="85">SUM(S36:S37)</f>
        <v>20.6</v>
      </c>
      <c r="T38" s="33"/>
      <c r="U38" s="37">
        <f t="shared" ref="U38" si="86">SUM(U36:U37)</f>
        <v>22.259999999999998</v>
      </c>
      <c r="V38" s="33"/>
      <c r="W38" s="37">
        <f t="shared" ref="W38" si="87">SUM(W36:W37)</f>
        <v>21.98</v>
      </c>
      <c r="X38" s="33"/>
      <c r="Y38" s="37">
        <f t="shared" ref="Y38" si="88">SUM(Y36:Y37)</f>
        <v>23.23</v>
      </c>
      <c r="Z38" s="33"/>
      <c r="AA38" s="37">
        <f t="shared" ref="AA38" si="89">SUM(AA36:AA37)</f>
        <v>21.98</v>
      </c>
      <c r="AB38" s="33"/>
      <c r="AC38" s="37">
        <f t="shared" ref="AC38" si="90">SUM(AC36:AC37)</f>
        <v>23.04</v>
      </c>
    </row>
    <row r="39" spans="1:29" x14ac:dyDescent="0.25">
      <c r="A39" s="33" t="s">
        <v>206</v>
      </c>
      <c r="B39" s="69">
        <f>ROUNDUP(B17/8,0)</f>
        <v>8</v>
      </c>
      <c r="C39" s="37">
        <f>C38*B39</f>
        <v>174.96</v>
      </c>
      <c r="D39" s="69">
        <f t="shared" ref="D39" si="91">ROUNDUP(D17/8,0)</f>
        <v>8</v>
      </c>
      <c r="E39" s="37">
        <f t="shared" ref="E39" si="92">E38*D39</f>
        <v>178.07999999999998</v>
      </c>
      <c r="F39" s="69">
        <f t="shared" ref="F39" si="93">ROUNDUP(F17/8,0)</f>
        <v>8</v>
      </c>
      <c r="G39" s="37">
        <f t="shared" ref="G39" si="94">G38*F39</f>
        <v>173.36</v>
      </c>
      <c r="H39" s="69">
        <f t="shared" ref="H39" si="95">ROUNDUP(H17/8,0)</f>
        <v>8</v>
      </c>
      <c r="I39" s="37">
        <f t="shared" ref="I39" si="96">I38*H39</f>
        <v>178.07999999999998</v>
      </c>
      <c r="J39" s="69">
        <f t="shared" ref="J39" si="97">ROUNDUP(J17/8,0)</f>
        <v>8</v>
      </c>
      <c r="K39" s="37">
        <f t="shared" ref="K39" si="98">K38*J39</f>
        <v>175.68</v>
      </c>
      <c r="L39" s="69">
        <f t="shared" ref="L39" si="99">ROUNDUP(L17/8,0)</f>
        <v>8</v>
      </c>
      <c r="M39" s="37">
        <f t="shared" ref="M39" si="100">M38*L39</f>
        <v>161.12</v>
      </c>
      <c r="N39" s="69">
        <f t="shared" ref="N39" si="101">ROUNDUP(N17/8,0)</f>
        <v>8</v>
      </c>
      <c r="O39" s="37">
        <f t="shared" ref="O39" si="102">O38*N39</f>
        <v>175.68</v>
      </c>
      <c r="P39" s="69">
        <f t="shared" ref="P39" si="103">ROUNDUP(P17/8,0)</f>
        <v>8</v>
      </c>
      <c r="Q39" s="37">
        <f t="shared" ref="Q39" si="104">Q38*P39</f>
        <v>175.68</v>
      </c>
      <c r="R39" s="69">
        <f t="shared" ref="R39" si="105">ROUNDUP(R17/8,0)</f>
        <v>8</v>
      </c>
      <c r="S39" s="37">
        <f t="shared" ref="S39" si="106">S38*R39</f>
        <v>164.8</v>
      </c>
      <c r="T39" s="69">
        <f t="shared" ref="T39" si="107">ROUNDUP(T17/8,0)</f>
        <v>8</v>
      </c>
      <c r="U39" s="37">
        <f t="shared" ref="U39" si="108">U38*T39</f>
        <v>178.07999999999998</v>
      </c>
      <c r="V39" s="69">
        <f t="shared" ref="V39" si="109">ROUNDUP(V17/8,0)</f>
        <v>8</v>
      </c>
      <c r="W39" s="37">
        <f t="shared" ref="W39" si="110">W38*V39</f>
        <v>175.84</v>
      </c>
      <c r="X39" s="69">
        <f t="shared" ref="X39" si="111">ROUNDUP(X17/8,0)</f>
        <v>8</v>
      </c>
      <c r="Y39" s="37">
        <f t="shared" ref="Y39" si="112">Y38*X39</f>
        <v>185.84</v>
      </c>
      <c r="Z39" s="69">
        <f t="shared" ref="Z39" si="113">ROUNDUP(Z17/8,0)</f>
        <v>8</v>
      </c>
      <c r="AA39" s="37">
        <f t="shared" ref="AA39" si="114">AA38*Z39</f>
        <v>175.84</v>
      </c>
      <c r="AB39" s="69">
        <f t="shared" ref="AB39" si="115">ROUNDUP(AB17/8,0)</f>
        <v>8</v>
      </c>
      <c r="AC39" s="37">
        <f t="shared" ref="AC39" si="116">AC38*AB39</f>
        <v>184.32</v>
      </c>
    </row>
    <row r="40" spans="1:29" x14ac:dyDescent="0.25">
      <c r="A40" s="33" t="s">
        <v>204</v>
      </c>
      <c r="B40" s="69">
        <f>ROUNDUP(B18/8,0)</f>
        <v>9</v>
      </c>
      <c r="C40" s="37">
        <f>C38*B40</f>
        <v>196.83</v>
      </c>
      <c r="D40" s="69">
        <f t="shared" ref="D40" si="117">ROUNDUP(D18/8,0)</f>
        <v>9</v>
      </c>
      <c r="E40" s="37">
        <f t="shared" ref="E40" si="118">E38*D40</f>
        <v>200.33999999999997</v>
      </c>
      <c r="F40" s="69">
        <f t="shared" ref="F40" si="119">ROUNDUP(F18/8,0)</f>
        <v>9</v>
      </c>
      <c r="G40" s="37">
        <f t="shared" ref="G40" si="120">G38*F40</f>
        <v>195.03000000000003</v>
      </c>
      <c r="H40" s="69">
        <f t="shared" ref="H40" si="121">ROUNDUP(H18/8,0)</f>
        <v>9</v>
      </c>
      <c r="I40" s="37">
        <f t="shared" ref="I40" si="122">I38*H40</f>
        <v>200.33999999999997</v>
      </c>
      <c r="J40" s="69">
        <f t="shared" ref="J40" si="123">ROUNDUP(J18/8,0)</f>
        <v>9</v>
      </c>
      <c r="K40" s="37">
        <f t="shared" ref="K40" si="124">K38*J40</f>
        <v>197.64000000000001</v>
      </c>
      <c r="L40" s="69">
        <f t="shared" ref="L40" si="125">ROUNDUP(L18/8,0)</f>
        <v>9</v>
      </c>
      <c r="M40" s="37">
        <f t="shared" ref="M40" si="126">M38*L40</f>
        <v>181.26</v>
      </c>
      <c r="N40" s="69">
        <f t="shared" ref="N40" si="127">ROUNDUP(N18/8,0)</f>
        <v>9</v>
      </c>
      <c r="O40" s="37">
        <f t="shared" ref="O40" si="128">O38*N40</f>
        <v>197.64000000000001</v>
      </c>
      <c r="P40" s="69">
        <f t="shared" ref="P40" si="129">ROUNDUP(P18/8,0)</f>
        <v>9</v>
      </c>
      <c r="Q40" s="37">
        <f t="shared" ref="Q40" si="130">Q38*P40</f>
        <v>197.64000000000001</v>
      </c>
      <c r="R40" s="69">
        <f t="shared" ref="R40" si="131">ROUNDUP(R18/8,0)</f>
        <v>9</v>
      </c>
      <c r="S40" s="37">
        <f t="shared" ref="S40" si="132">S38*R40</f>
        <v>185.4</v>
      </c>
      <c r="T40" s="69">
        <f t="shared" ref="T40" si="133">ROUNDUP(T18/8,0)</f>
        <v>9</v>
      </c>
      <c r="U40" s="37">
        <f t="shared" ref="U40" si="134">U38*T40</f>
        <v>200.33999999999997</v>
      </c>
      <c r="V40" s="69">
        <f t="shared" ref="V40" si="135">ROUNDUP(V18/8,0)</f>
        <v>9</v>
      </c>
      <c r="W40" s="37">
        <f t="shared" ref="W40" si="136">W38*V40</f>
        <v>197.82</v>
      </c>
      <c r="X40" s="69">
        <f t="shared" ref="X40" si="137">ROUNDUP(X18/8,0)</f>
        <v>9</v>
      </c>
      <c r="Y40" s="37">
        <f t="shared" ref="Y40" si="138">Y38*X40</f>
        <v>209.07</v>
      </c>
      <c r="Z40" s="69">
        <f t="shared" ref="Z40" si="139">ROUNDUP(Z18/8,0)</f>
        <v>9</v>
      </c>
      <c r="AA40" s="37">
        <f t="shared" ref="AA40" si="140">AA38*Z40</f>
        <v>197.82</v>
      </c>
      <c r="AB40" s="69">
        <f t="shared" ref="AB40" si="141">ROUNDUP(AB18/8,0)</f>
        <v>9</v>
      </c>
      <c r="AC40" s="37">
        <f t="shared" ref="AC40" si="142">AC38*AB40</f>
        <v>207.35999999999999</v>
      </c>
    </row>
    <row r="41" spans="1:29" x14ac:dyDescent="0.25">
      <c r="A41" s="33" t="s">
        <v>207</v>
      </c>
      <c r="B41" s="70"/>
      <c r="C41" s="35">
        <f>SUM(C39:C40)</f>
        <v>371.79</v>
      </c>
      <c r="D41" s="70"/>
      <c r="E41" s="35">
        <f t="shared" ref="E41" si="143">SUM(E39:E40)</f>
        <v>378.41999999999996</v>
      </c>
      <c r="F41" s="70"/>
      <c r="G41" s="35">
        <f t="shared" ref="G41" si="144">SUM(G39:G40)</f>
        <v>368.39000000000004</v>
      </c>
      <c r="H41" s="70"/>
      <c r="I41" s="35">
        <f t="shared" ref="I41" si="145">SUM(I39:I40)</f>
        <v>378.41999999999996</v>
      </c>
      <c r="J41" s="70"/>
      <c r="K41" s="35">
        <f t="shared" ref="K41" si="146">SUM(K39:K40)</f>
        <v>373.32000000000005</v>
      </c>
      <c r="L41" s="70"/>
      <c r="M41" s="35">
        <f t="shared" ref="M41" si="147">SUM(M39:M40)</f>
        <v>342.38</v>
      </c>
      <c r="N41" s="70"/>
      <c r="O41" s="35">
        <f t="shared" ref="O41" si="148">SUM(O39:O40)</f>
        <v>373.32000000000005</v>
      </c>
      <c r="P41" s="70"/>
      <c r="Q41" s="35">
        <f t="shared" ref="Q41" si="149">SUM(Q39:Q40)</f>
        <v>373.32000000000005</v>
      </c>
      <c r="R41" s="70"/>
      <c r="S41" s="35">
        <f t="shared" ref="S41" si="150">SUM(S39:S40)</f>
        <v>350.20000000000005</v>
      </c>
      <c r="T41" s="70"/>
      <c r="U41" s="35">
        <f t="shared" ref="U41" si="151">SUM(U39:U40)</f>
        <v>378.41999999999996</v>
      </c>
      <c r="V41" s="70"/>
      <c r="W41" s="35">
        <f t="shared" ref="W41" si="152">SUM(W39:W40)</f>
        <v>373.65999999999997</v>
      </c>
      <c r="X41" s="70"/>
      <c r="Y41" s="35">
        <f t="shared" ref="Y41" si="153">SUM(Y39:Y40)</f>
        <v>394.90999999999997</v>
      </c>
      <c r="Z41" s="70"/>
      <c r="AA41" s="35">
        <f t="shared" ref="AA41" si="154">SUM(AA39:AA40)</f>
        <v>373.65999999999997</v>
      </c>
      <c r="AB41" s="70"/>
      <c r="AC41" s="35">
        <f t="shared" ref="AC41" si="155">SUM(AC39:AC40)</f>
        <v>391.67999999999995</v>
      </c>
    </row>
    <row r="42" spans="1:29" x14ac:dyDescent="0.25">
      <c r="A42" s="33" t="s">
        <v>205</v>
      </c>
      <c r="B42" s="69"/>
      <c r="C42" s="37">
        <f>C41*C20</f>
        <v>371.79</v>
      </c>
      <c r="D42" s="69"/>
      <c r="E42" s="37">
        <f t="shared" ref="E42" si="156">E41*E20</f>
        <v>378.41999999999996</v>
      </c>
      <c r="F42" s="69"/>
      <c r="G42" s="37">
        <f t="shared" ref="G42" si="157">G41*G20</f>
        <v>368.39000000000004</v>
      </c>
      <c r="H42" s="69"/>
      <c r="I42" s="37">
        <f t="shared" ref="I42" si="158">I41*I20</f>
        <v>378.41999999999996</v>
      </c>
      <c r="J42" s="69"/>
      <c r="K42" s="37">
        <f t="shared" ref="K42" si="159">K41*K20</f>
        <v>746.6400000000001</v>
      </c>
      <c r="L42" s="69"/>
      <c r="M42" s="37">
        <f t="shared" ref="M42" si="160">M41*M20</f>
        <v>342.38</v>
      </c>
      <c r="N42" s="69"/>
      <c r="O42" s="37">
        <f t="shared" ref="O42" si="161">O41*O20</f>
        <v>746.6400000000001</v>
      </c>
      <c r="P42" s="69"/>
      <c r="Q42" s="37">
        <f t="shared" ref="Q42" si="162">Q41*Q20</f>
        <v>746.6400000000001</v>
      </c>
      <c r="R42" s="69"/>
      <c r="S42" s="37">
        <f t="shared" ref="S42" si="163">S41*S20</f>
        <v>1050.6000000000001</v>
      </c>
      <c r="T42" s="69"/>
      <c r="U42" s="37">
        <f t="shared" ref="U42" si="164">U41*U20</f>
        <v>378.41999999999996</v>
      </c>
      <c r="V42" s="69"/>
      <c r="W42" s="37">
        <f t="shared" ref="W42" si="165">W41*W20</f>
        <v>747.31999999999994</v>
      </c>
      <c r="X42" s="69"/>
      <c r="Y42" s="37">
        <f t="shared" ref="Y42" si="166">Y41*Y20</f>
        <v>394.90999999999997</v>
      </c>
      <c r="Z42" s="69"/>
      <c r="AA42" s="37">
        <f t="shared" ref="AA42" si="167">AA41*AA20</f>
        <v>747.31999999999994</v>
      </c>
      <c r="AB42" s="69"/>
      <c r="AC42" s="37">
        <f t="shared" ref="AC42" si="168">AC41*AC20</f>
        <v>391.67999999999995</v>
      </c>
    </row>
    <row r="43" spans="1:29" x14ac:dyDescent="0.25">
      <c r="B43" s="71"/>
      <c r="C43" s="32"/>
      <c r="D43" s="71"/>
      <c r="E43" s="32"/>
      <c r="F43" s="71"/>
      <c r="G43" s="32"/>
      <c r="H43" s="71"/>
      <c r="I43" s="32"/>
      <c r="J43" s="71"/>
      <c r="K43" s="32"/>
      <c r="L43" s="71"/>
      <c r="M43" s="32"/>
      <c r="N43" s="71"/>
      <c r="O43" s="32"/>
      <c r="P43" s="71"/>
      <c r="Q43" s="32"/>
      <c r="R43" s="71"/>
      <c r="S43" s="32"/>
      <c r="T43" s="71"/>
      <c r="U43" s="32"/>
      <c r="V43" s="71"/>
      <c r="W43" s="32"/>
      <c r="X43" s="71"/>
      <c r="Y43" s="32"/>
      <c r="Z43" s="71"/>
      <c r="AA43" s="32"/>
      <c r="AB43" s="71"/>
      <c r="AC43" s="32"/>
    </row>
    <row r="44" spans="1:29" x14ac:dyDescent="0.25">
      <c r="A44" s="74" t="s">
        <v>209</v>
      </c>
    </row>
    <row r="45" spans="1:29" x14ac:dyDescent="0.25">
      <c r="A45" s="75">
        <f>SUM(C21:AC21)</f>
        <v>192870.2</v>
      </c>
    </row>
    <row r="46" spans="1:29" x14ac:dyDescent="0.25">
      <c r="A46" s="74" t="s">
        <v>210</v>
      </c>
    </row>
    <row r="47" spans="1:29" x14ac:dyDescent="0.25">
      <c r="A47" s="75">
        <f>SUM(C32:AC32)</f>
        <v>2404.8000000000002</v>
      </c>
    </row>
    <row r="48" spans="1:29" x14ac:dyDescent="0.25">
      <c r="A48" s="74" t="s">
        <v>211</v>
      </c>
    </row>
    <row r="49" spans="1:1" x14ac:dyDescent="0.25">
      <c r="A49" s="75">
        <f>SUM(C42:AC42)</f>
        <v>7789.5700000000006</v>
      </c>
    </row>
    <row r="50" spans="1:1" x14ac:dyDescent="0.25">
      <c r="A50" s="74" t="s">
        <v>212</v>
      </c>
    </row>
    <row r="51" spans="1:1" x14ac:dyDescent="0.25">
      <c r="A51" s="75">
        <f>A45+A47+A49</f>
        <v>203064.57</v>
      </c>
    </row>
  </sheetData>
  <mergeCells count="56">
    <mergeCell ref="R35:S35"/>
    <mergeCell ref="T35:U35"/>
    <mergeCell ref="V35:W35"/>
    <mergeCell ref="X35:Y35"/>
    <mergeCell ref="Z35:AA35"/>
    <mergeCell ref="AB35:AC35"/>
    <mergeCell ref="Z24:AA24"/>
    <mergeCell ref="AB24:AC24"/>
    <mergeCell ref="B35:C35"/>
    <mergeCell ref="D35:E35"/>
    <mergeCell ref="F35:G35"/>
    <mergeCell ref="H35:I35"/>
    <mergeCell ref="J35:K35"/>
    <mergeCell ref="L35:M35"/>
    <mergeCell ref="N35:O35"/>
    <mergeCell ref="P35:Q35"/>
    <mergeCell ref="N24:O24"/>
    <mergeCell ref="P24:Q24"/>
    <mergeCell ref="R24:S24"/>
    <mergeCell ref="T24:U24"/>
    <mergeCell ref="V24:W24"/>
    <mergeCell ref="X24:Y24"/>
    <mergeCell ref="B24:C24"/>
    <mergeCell ref="D24:E24"/>
    <mergeCell ref="F24:G24"/>
    <mergeCell ref="H24:I24"/>
    <mergeCell ref="J24:K24"/>
    <mergeCell ref="L24:M24"/>
    <mergeCell ref="R15:S15"/>
    <mergeCell ref="T15:U15"/>
    <mergeCell ref="V15:W15"/>
    <mergeCell ref="X15:Y15"/>
    <mergeCell ref="Z15:AA15"/>
    <mergeCell ref="AB15:AC15"/>
    <mergeCell ref="Z4:AA4"/>
    <mergeCell ref="AB4:AC4"/>
    <mergeCell ref="B15:C15"/>
    <mergeCell ref="D15:E15"/>
    <mergeCell ref="F15:G15"/>
    <mergeCell ref="H15:I15"/>
    <mergeCell ref="J15:K15"/>
    <mergeCell ref="L15:M15"/>
    <mergeCell ref="N15:O15"/>
    <mergeCell ref="P15:Q15"/>
    <mergeCell ref="N4:O4"/>
    <mergeCell ref="P4:Q4"/>
    <mergeCell ref="R4:S4"/>
    <mergeCell ref="T4:U4"/>
    <mergeCell ref="V4:W4"/>
    <mergeCell ref="X4:Y4"/>
    <mergeCell ref="B4:C4"/>
    <mergeCell ref="D4:E4"/>
    <mergeCell ref="F4:G4"/>
    <mergeCell ref="H4:I4"/>
    <mergeCell ref="J4:K4"/>
    <mergeCell ref="L4:M4"/>
  </mergeCells>
  <pageMargins left="0.51181102362204722" right="0.51181102362204722" top="0.78740157480314965" bottom="0.78740157480314965" header="0.51181102362204722" footer="0.51181102362204722"/>
  <pageSetup paperSize="9" scale="56" firstPageNumber="0" fitToWidth="2" orientation="portrait" r:id="rId1"/>
  <colBreaks count="2" manualBreakCount="2">
    <brk id="11" max="1048575" man="1"/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156"/>
  <sheetViews>
    <sheetView topLeftCell="A121" zoomScaleNormal="100" workbookViewId="0">
      <selection activeCell="C135" sqref="C13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108</v>
      </c>
      <c r="B13" s="103"/>
      <c r="C13" s="9" t="s">
        <v>15</v>
      </c>
      <c r="D13" s="9">
        <v>1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109</v>
      </c>
      <c r="D17" s="99"/>
    </row>
    <row r="18" spans="1:4" x14ac:dyDescent="0.25">
      <c r="A18" s="4">
        <v>2</v>
      </c>
      <c r="B18" s="4" t="s">
        <v>19</v>
      </c>
      <c r="C18" s="99" t="s">
        <v>110</v>
      </c>
      <c r="D18" s="99"/>
    </row>
    <row r="19" spans="1:4" x14ac:dyDescent="0.25">
      <c r="A19" s="4">
        <v>3</v>
      </c>
      <c r="B19" s="4" t="s">
        <v>21</v>
      </c>
      <c r="C19" s="104">
        <v>3435</v>
      </c>
      <c r="D19" s="104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3435</v>
      </c>
    </row>
    <row r="27" spans="1:4" ht="12.75" customHeight="1" x14ac:dyDescent="0.25">
      <c r="A27" s="7" t="s">
        <v>4</v>
      </c>
      <c r="B27" s="91" t="s">
        <v>28</v>
      </c>
      <c r="C27" s="91"/>
      <c r="D27" s="13"/>
    </row>
    <row r="28" spans="1:4" ht="12.75" customHeight="1" x14ac:dyDescent="0.25">
      <c r="A28" s="7" t="s">
        <v>6</v>
      </c>
      <c r="B28" s="91" t="s">
        <v>29</v>
      </c>
      <c r="C28" s="91"/>
      <c r="D28" s="13">
        <f>1320*0.2</f>
        <v>264</v>
      </c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3699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308.12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410.95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719.06999999999994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110.45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145.38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66.27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44.18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26.5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8.83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353.44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755.05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IF((26*2*5.2)&gt;(D26*0.06),(26*2*5.2)-(D26*0.06),0)</f>
        <v>64.30000000000004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580.58500000000004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719.06999999999994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755.05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580.58500000000004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2054.7049999999999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15.16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1.21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5.91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68.06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11.63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112.44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214.41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54.9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32.82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1.19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19.690000000000001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6.63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115.22999999999999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115.22999999999999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115.22999999999999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382.40069999999997</v>
      </c>
    </row>
    <row r="135" spans="1:4" x14ac:dyDescent="0.25">
      <c r="A135" s="7" t="s">
        <v>4</v>
      </c>
      <c r="B135" s="12" t="s">
        <v>96</v>
      </c>
      <c r="C135" s="19">
        <v>0.14000000000000001</v>
      </c>
      <c r="D135" s="13">
        <f>(D154+D134)*C135</f>
        <v>945.80439799999999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1166.0953804110536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57.639695609671847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266.02936435233158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399.0440465284974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443.38227392055273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0.39140000000000003</v>
      </c>
      <c r="D143" s="18">
        <f>SUM(D134:D136)</f>
        <v>2494.3004784110535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3699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2054.7049999999999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214.41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115.22999999999999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6373.3449999999993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2494.3004784110535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8867.6454784110538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ML51"/>
  <sheetViews>
    <sheetView topLeftCell="A32" zoomScaleNormal="100" workbookViewId="0">
      <pane xSplit="1" topLeftCell="B1" activePane="topRight" state="frozen"/>
      <selection activeCell="K15" sqref="K15"/>
      <selection pane="topRight" activeCell="AD36" sqref="AD36"/>
    </sheetView>
  </sheetViews>
  <sheetFormatPr defaultColWidth="9.140625" defaultRowHeight="15" x14ac:dyDescent="0.25"/>
  <cols>
    <col min="1" max="1" width="27.85546875" style="31" bestFit="1" customWidth="1"/>
    <col min="2" max="29" width="10.7109375" style="31" customWidth="1"/>
    <col min="30" max="1024" width="9.140625" style="31"/>
  </cols>
  <sheetData>
    <row r="1" spans="1:1026" ht="18.75" x14ac:dyDescent="0.3">
      <c r="A1" s="73" t="s">
        <v>192</v>
      </c>
    </row>
    <row r="3" spans="1:1026" x14ac:dyDescent="0.25">
      <c r="A3" s="72" t="s">
        <v>194</v>
      </c>
      <c r="B3" s="32"/>
    </row>
    <row r="4" spans="1:1026" s="62" customFormat="1" ht="89.25" customHeight="1" x14ac:dyDescent="0.25">
      <c r="A4" s="60" t="s">
        <v>136</v>
      </c>
      <c r="B4" s="110" t="str">
        <f>engeletr!A13</f>
        <v>Engenheiro Eletricista (Supervisor)</v>
      </c>
      <c r="C4" s="111"/>
      <c r="D4" s="110" t="str">
        <f>encrefig!A13</f>
        <v>Encarregado - Refrigeração</v>
      </c>
      <c r="E4" s="111"/>
      <c r="F4" s="110" t="str">
        <f>enceletr!A13</f>
        <v xml:space="preserve">Encarregado - Elétrica </v>
      </c>
      <c r="G4" s="111"/>
      <c r="H4" s="110" t="str">
        <f>enccivil!A13</f>
        <v>Encarregado - Civil</v>
      </c>
      <c r="I4" s="111"/>
      <c r="J4" s="110" t="str">
        <f>tectele!A13</f>
        <v>Técnico em Redes e Telecomunicações</v>
      </c>
      <c r="K4" s="111"/>
      <c r="L4" s="110" t="str">
        <f>teceletro!A13</f>
        <v>Técnico em Eletromecânica</v>
      </c>
      <c r="M4" s="111"/>
      <c r="N4" s="110" t="str">
        <f>tecrefrig!A13</f>
        <v>Técnico em Refrigeração</v>
      </c>
      <c r="O4" s="111"/>
      <c r="P4" s="110" t="str">
        <f>eletric!A13</f>
        <v>Eletricista</v>
      </c>
      <c r="Q4" s="111"/>
      <c r="R4" s="110" t="str">
        <f>ajmontD!A13</f>
        <v>Ajudante de Montagem e Manutenção (Servente Prático) - diurno</v>
      </c>
      <c r="S4" s="111"/>
      <c r="T4" s="110" t="str">
        <f>ajmontN!A13</f>
        <v>Ajudante de Montagem e Manutenção (Servente Prático) - noturno</v>
      </c>
      <c r="U4" s="111"/>
      <c r="V4" s="110" t="str">
        <f>auxcivil!A13</f>
        <v xml:space="preserve">Auxiliar Técnico – Civil (pequenas obras e adequações prediais) </v>
      </c>
      <c r="W4" s="111"/>
      <c r="X4" s="110" t="str">
        <f>pintorN!A13</f>
        <v>Pintor Industrial (Estruturas Metálicas) - noturno</v>
      </c>
      <c r="Y4" s="111"/>
      <c r="Z4" s="110" t="str">
        <f>auxtelha!A13</f>
        <v>Auxiliar Técnico – Telhadista</v>
      </c>
      <c r="AA4" s="111"/>
      <c r="AB4" s="110" t="str">
        <f>tecseg!A13</f>
        <v xml:space="preserve">Técnico de Segurança no Trabalho Pleno </v>
      </c>
      <c r="AC4" s="11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  <c r="IQ4" s="61"/>
      <c r="IR4" s="61"/>
      <c r="IS4" s="61"/>
      <c r="IT4" s="61"/>
      <c r="IU4" s="61"/>
      <c r="IV4" s="61"/>
      <c r="IW4" s="61"/>
      <c r="IX4" s="61"/>
      <c r="IY4" s="61"/>
      <c r="IZ4" s="61"/>
      <c r="JA4" s="61"/>
      <c r="JB4" s="61"/>
      <c r="JC4" s="61"/>
      <c r="JD4" s="61"/>
      <c r="JE4" s="61"/>
      <c r="JF4" s="61"/>
      <c r="JG4" s="61"/>
      <c r="JH4" s="61"/>
      <c r="JI4" s="61"/>
      <c r="JJ4" s="61"/>
      <c r="JK4" s="61"/>
      <c r="JL4" s="61"/>
      <c r="JM4" s="61"/>
      <c r="JN4" s="61"/>
      <c r="JO4" s="61"/>
      <c r="JP4" s="61"/>
      <c r="JQ4" s="61"/>
      <c r="JR4" s="61"/>
      <c r="JS4" s="61"/>
      <c r="JT4" s="61"/>
      <c r="JU4" s="61"/>
      <c r="JV4" s="61"/>
      <c r="JW4" s="61"/>
      <c r="JX4" s="61"/>
      <c r="JY4" s="61"/>
      <c r="JZ4" s="61"/>
      <c r="KA4" s="61"/>
      <c r="KB4" s="61"/>
      <c r="KC4" s="61"/>
      <c r="KD4" s="61"/>
      <c r="KE4" s="61"/>
      <c r="KF4" s="61"/>
      <c r="KG4" s="61"/>
      <c r="KH4" s="61"/>
      <c r="KI4" s="61"/>
      <c r="KJ4" s="61"/>
      <c r="KK4" s="61"/>
      <c r="KL4" s="61"/>
      <c r="KM4" s="61"/>
      <c r="KN4" s="61"/>
      <c r="KO4" s="61"/>
      <c r="KP4" s="61"/>
      <c r="KQ4" s="61"/>
      <c r="KR4" s="61"/>
      <c r="KS4" s="61"/>
      <c r="KT4" s="61"/>
      <c r="KU4" s="61"/>
      <c r="KV4" s="61"/>
      <c r="KW4" s="61"/>
      <c r="KX4" s="61"/>
      <c r="KY4" s="61"/>
      <c r="KZ4" s="61"/>
      <c r="LA4" s="61"/>
      <c r="LB4" s="61"/>
      <c r="LC4" s="61"/>
      <c r="LD4" s="61"/>
      <c r="LE4" s="61"/>
      <c r="LF4" s="61"/>
      <c r="LG4" s="61"/>
      <c r="LH4" s="61"/>
      <c r="LI4" s="61"/>
      <c r="LJ4" s="61"/>
      <c r="LK4" s="61"/>
      <c r="LL4" s="61"/>
      <c r="LM4" s="61"/>
      <c r="LN4" s="61"/>
      <c r="LO4" s="61"/>
      <c r="LP4" s="61"/>
      <c r="LQ4" s="61"/>
      <c r="LR4" s="61"/>
      <c r="LS4" s="61"/>
      <c r="LT4" s="61"/>
      <c r="LU4" s="61"/>
      <c r="LV4" s="61"/>
      <c r="LW4" s="61"/>
      <c r="LX4" s="61"/>
      <c r="LY4" s="61"/>
      <c r="LZ4" s="61"/>
      <c r="MA4" s="61"/>
      <c r="MB4" s="61"/>
      <c r="MC4" s="61"/>
      <c r="MD4" s="61"/>
      <c r="ME4" s="61"/>
      <c r="MF4" s="61"/>
      <c r="MG4" s="61"/>
      <c r="MH4" s="61"/>
      <c r="MI4" s="61"/>
      <c r="MJ4" s="61"/>
      <c r="MK4" s="61"/>
      <c r="ML4" s="61"/>
      <c r="MM4" s="61"/>
      <c r="MN4" s="61"/>
      <c r="MO4" s="61"/>
      <c r="MP4" s="61"/>
      <c r="MQ4" s="61"/>
      <c r="MR4" s="61"/>
      <c r="MS4" s="61"/>
      <c r="MT4" s="61"/>
      <c r="MU4" s="61"/>
      <c r="MV4" s="61"/>
      <c r="MW4" s="61"/>
      <c r="MX4" s="61"/>
      <c r="MY4" s="61"/>
      <c r="MZ4" s="61"/>
      <c r="NA4" s="61"/>
      <c r="NB4" s="61"/>
      <c r="NC4" s="61"/>
      <c r="ND4" s="61"/>
      <c r="NE4" s="61"/>
      <c r="NF4" s="61"/>
      <c r="NG4" s="61"/>
      <c r="NH4" s="61"/>
      <c r="NI4" s="61"/>
      <c r="NJ4" s="61"/>
      <c r="NK4" s="61"/>
      <c r="NL4" s="61"/>
      <c r="NM4" s="61"/>
      <c r="NN4" s="61"/>
      <c r="NO4" s="61"/>
      <c r="NP4" s="61"/>
      <c r="NQ4" s="61"/>
      <c r="NR4" s="61"/>
      <c r="NS4" s="61"/>
      <c r="NT4" s="61"/>
      <c r="NU4" s="61"/>
      <c r="NV4" s="61"/>
      <c r="NW4" s="61"/>
      <c r="NX4" s="61"/>
      <c r="NY4" s="61"/>
      <c r="NZ4" s="61"/>
      <c r="OA4" s="61"/>
      <c r="OB4" s="61"/>
      <c r="OC4" s="61"/>
      <c r="OD4" s="61"/>
      <c r="OE4" s="61"/>
      <c r="OF4" s="61"/>
      <c r="OG4" s="61"/>
      <c r="OH4" s="61"/>
      <c r="OI4" s="61"/>
      <c r="OJ4" s="61"/>
      <c r="OK4" s="61"/>
      <c r="OL4" s="61"/>
      <c r="OM4" s="61"/>
      <c r="ON4" s="61"/>
      <c r="OO4" s="61"/>
      <c r="OP4" s="61"/>
      <c r="OQ4" s="61"/>
      <c r="OR4" s="61"/>
      <c r="OS4" s="61"/>
      <c r="OT4" s="61"/>
      <c r="OU4" s="61"/>
      <c r="OV4" s="61"/>
      <c r="OW4" s="61"/>
      <c r="OX4" s="61"/>
      <c r="OY4" s="61"/>
      <c r="OZ4" s="61"/>
      <c r="PA4" s="61"/>
      <c r="PB4" s="61"/>
      <c r="PC4" s="61"/>
      <c r="PD4" s="61"/>
      <c r="PE4" s="61"/>
      <c r="PF4" s="61"/>
      <c r="PG4" s="61"/>
      <c r="PH4" s="61"/>
      <c r="PI4" s="61"/>
      <c r="PJ4" s="61"/>
      <c r="PK4" s="61"/>
      <c r="PL4" s="61"/>
      <c r="PM4" s="61"/>
      <c r="PN4" s="61"/>
      <c r="PO4" s="61"/>
      <c r="PP4" s="61"/>
      <c r="PQ4" s="61"/>
      <c r="PR4" s="61"/>
      <c r="PS4" s="61"/>
      <c r="PT4" s="61"/>
      <c r="PU4" s="61"/>
      <c r="PV4" s="61"/>
      <c r="PW4" s="61"/>
      <c r="PX4" s="61"/>
      <c r="PY4" s="61"/>
      <c r="PZ4" s="61"/>
      <c r="QA4" s="61"/>
      <c r="QB4" s="61"/>
      <c r="QC4" s="61"/>
      <c r="QD4" s="61"/>
      <c r="QE4" s="61"/>
      <c r="QF4" s="61"/>
      <c r="QG4" s="61"/>
      <c r="QH4" s="61"/>
      <c r="QI4" s="61"/>
      <c r="QJ4" s="61"/>
      <c r="QK4" s="61"/>
      <c r="QL4" s="61"/>
      <c r="QM4" s="61"/>
      <c r="QN4" s="61"/>
      <c r="QO4" s="61"/>
      <c r="QP4" s="61"/>
      <c r="QQ4" s="61"/>
      <c r="QR4" s="61"/>
      <c r="QS4" s="61"/>
      <c r="QT4" s="61"/>
      <c r="QU4" s="61"/>
      <c r="QV4" s="61"/>
      <c r="QW4" s="61"/>
      <c r="QX4" s="61"/>
      <c r="QY4" s="61"/>
      <c r="QZ4" s="61"/>
      <c r="RA4" s="61"/>
      <c r="RB4" s="61"/>
      <c r="RC4" s="61"/>
      <c r="RD4" s="61"/>
      <c r="RE4" s="61"/>
      <c r="RF4" s="61"/>
      <c r="RG4" s="61"/>
      <c r="RH4" s="61"/>
      <c r="RI4" s="61"/>
      <c r="RJ4" s="61"/>
      <c r="RK4" s="61"/>
      <c r="RL4" s="61"/>
      <c r="RM4" s="61"/>
      <c r="RN4" s="61"/>
      <c r="RO4" s="61"/>
      <c r="RP4" s="61"/>
      <c r="RQ4" s="61"/>
      <c r="RR4" s="61"/>
      <c r="RS4" s="61"/>
      <c r="RT4" s="61"/>
      <c r="RU4" s="61"/>
      <c r="RV4" s="61"/>
      <c r="RW4" s="61"/>
      <c r="RX4" s="61"/>
      <c r="RY4" s="61"/>
      <c r="RZ4" s="61"/>
      <c r="SA4" s="61"/>
      <c r="SB4" s="61"/>
      <c r="SC4" s="61"/>
      <c r="SD4" s="61"/>
      <c r="SE4" s="61"/>
      <c r="SF4" s="61"/>
      <c r="SG4" s="61"/>
      <c r="SH4" s="61"/>
      <c r="SI4" s="61"/>
      <c r="SJ4" s="61"/>
      <c r="SK4" s="61"/>
      <c r="SL4" s="61"/>
      <c r="SM4" s="61"/>
      <c r="SN4" s="61"/>
      <c r="SO4" s="61"/>
      <c r="SP4" s="61"/>
      <c r="SQ4" s="61"/>
      <c r="SR4" s="61"/>
      <c r="SS4" s="61"/>
      <c r="ST4" s="61"/>
      <c r="SU4" s="61"/>
      <c r="SV4" s="61"/>
      <c r="SW4" s="61"/>
      <c r="SX4" s="61"/>
      <c r="SY4" s="61"/>
      <c r="SZ4" s="61"/>
      <c r="TA4" s="61"/>
      <c r="TB4" s="61"/>
      <c r="TC4" s="61"/>
      <c r="TD4" s="61"/>
      <c r="TE4" s="61"/>
      <c r="TF4" s="61"/>
      <c r="TG4" s="61"/>
      <c r="TH4" s="61"/>
      <c r="TI4" s="61"/>
      <c r="TJ4" s="61"/>
      <c r="TK4" s="61"/>
      <c r="TL4" s="61"/>
      <c r="TM4" s="61"/>
      <c r="TN4" s="61"/>
      <c r="TO4" s="61"/>
      <c r="TP4" s="61"/>
      <c r="TQ4" s="61"/>
      <c r="TR4" s="61"/>
      <c r="TS4" s="61"/>
      <c r="TT4" s="61"/>
      <c r="TU4" s="61"/>
      <c r="TV4" s="61"/>
      <c r="TW4" s="61"/>
      <c r="TX4" s="61"/>
      <c r="TY4" s="61"/>
      <c r="TZ4" s="61"/>
      <c r="UA4" s="61"/>
      <c r="UB4" s="61"/>
      <c r="UC4" s="61"/>
      <c r="UD4" s="61"/>
      <c r="UE4" s="61"/>
      <c r="UF4" s="61"/>
      <c r="UG4" s="61"/>
      <c r="UH4" s="61"/>
      <c r="UI4" s="61"/>
      <c r="UJ4" s="61"/>
      <c r="UK4" s="61"/>
      <c r="UL4" s="61"/>
      <c r="UM4" s="61"/>
      <c r="UN4" s="61"/>
      <c r="UO4" s="61"/>
      <c r="UP4" s="61"/>
      <c r="UQ4" s="61"/>
      <c r="UR4" s="61"/>
      <c r="US4" s="61"/>
      <c r="UT4" s="61"/>
      <c r="UU4" s="61"/>
      <c r="UV4" s="61"/>
      <c r="UW4" s="61"/>
      <c r="UX4" s="61"/>
      <c r="UY4" s="61"/>
      <c r="UZ4" s="61"/>
      <c r="VA4" s="61"/>
      <c r="VB4" s="61"/>
      <c r="VC4" s="61"/>
      <c r="VD4" s="61"/>
      <c r="VE4" s="61"/>
      <c r="VF4" s="61"/>
      <c r="VG4" s="61"/>
      <c r="VH4" s="61"/>
      <c r="VI4" s="61"/>
      <c r="VJ4" s="61"/>
      <c r="VK4" s="61"/>
      <c r="VL4" s="61"/>
      <c r="VM4" s="61"/>
      <c r="VN4" s="61"/>
      <c r="VO4" s="61"/>
      <c r="VP4" s="61"/>
      <c r="VQ4" s="61"/>
      <c r="VR4" s="61"/>
      <c r="VS4" s="61"/>
      <c r="VT4" s="61"/>
      <c r="VU4" s="61"/>
      <c r="VV4" s="61"/>
      <c r="VW4" s="61"/>
      <c r="VX4" s="61"/>
      <c r="VY4" s="61"/>
      <c r="VZ4" s="61"/>
      <c r="WA4" s="61"/>
      <c r="WB4" s="61"/>
      <c r="WC4" s="61"/>
      <c r="WD4" s="61"/>
      <c r="WE4" s="61"/>
      <c r="WF4" s="61"/>
      <c r="WG4" s="61"/>
      <c r="WH4" s="61"/>
      <c r="WI4" s="61"/>
      <c r="WJ4" s="61"/>
      <c r="WK4" s="61"/>
      <c r="WL4" s="61"/>
      <c r="WM4" s="61"/>
      <c r="WN4" s="61"/>
      <c r="WO4" s="61"/>
      <c r="WP4" s="61"/>
      <c r="WQ4" s="61"/>
      <c r="WR4" s="61"/>
      <c r="WS4" s="61"/>
      <c r="WT4" s="61"/>
      <c r="WU4" s="61"/>
      <c r="WV4" s="61"/>
      <c r="WW4" s="61"/>
      <c r="WX4" s="61"/>
      <c r="WY4" s="61"/>
      <c r="WZ4" s="61"/>
      <c r="XA4" s="61"/>
      <c r="XB4" s="61"/>
      <c r="XC4" s="61"/>
      <c r="XD4" s="61"/>
      <c r="XE4" s="61"/>
      <c r="XF4" s="61"/>
      <c r="XG4" s="61"/>
      <c r="XH4" s="61"/>
      <c r="XI4" s="61"/>
      <c r="XJ4" s="61"/>
      <c r="XK4" s="61"/>
      <c r="XL4" s="61"/>
      <c r="XM4" s="61"/>
      <c r="XN4" s="61"/>
      <c r="XO4" s="61"/>
      <c r="XP4" s="61"/>
      <c r="XQ4" s="61"/>
      <c r="XR4" s="61"/>
      <c r="XS4" s="61"/>
      <c r="XT4" s="61"/>
      <c r="XU4" s="61"/>
      <c r="XV4" s="61"/>
      <c r="XW4" s="61"/>
      <c r="XX4" s="61"/>
      <c r="XY4" s="61"/>
      <c r="XZ4" s="61"/>
      <c r="YA4" s="61"/>
      <c r="YB4" s="61"/>
      <c r="YC4" s="61"/>
      <c r="YD4" s="61"/>
      <c r="YE4" s="61"/>
      <c r="YF4" s="61"/>
      <c r="YG4" s="61"/>
      <c r="YH4" s="61"/>
      <c r="YI4" s="61"/>
      <c r="YJ4" s="61"/>
      <c r="YK4" s="61"/>
      <c r="YL4" s="61"/>
      <c r="YM4" s="61"/>
      <c r="YN4" s="61"/>
      <c r="YO4" s="61"/>
      <c r="YP4" s="61"/>
      <c r="YQ4" s="61"/>
      <c r="YR4" s="61"/>
      <c r="YS4" s="61"/>
      <c r="YT4" s="61"/>
      <c r="YU4" s="61"/>
      <c r="YV4" s="61"/>
      <c r="YW4" s="61"/>
      <c r="YX4" s="61"/>
      <c r="YY4" s="61"/>
      <c r="YZ4" s="61"/>
      <c r="ZA4" s="61"/>
      <c r="ZB4" s="61"/>
      <c r="ZC4" s="61"/>
      <c r="ZD4" s="61"/>
      <c r="ZE4" s="61"/>
      <c r="ZF4" s="61"/>
      <c r="ZG4" s="61"/>
      <c r="ZH4" s="61"/>
      <c r="ZI4" s="61"/>
      <c r="ZJ4" s="61"/>
      <c r="ZK4" s="61"/>
      <c r="ZL4" s="61"/>
      <c r="ZM4" s="61"/>
      <c r="ZN4" s="61"/>
      <c r="ZO4" s="61"/>
      <c r="ZP4" s="61"/>
      <c r="ZQ4" s="61"/>
      <c r="ZR4" s="61"/>
      <c r="ZS4" s="61"/>
      <c r="ZT4" s="61"/>
      <c r="ZU4" s="61"/>
      <c r="ZV4" s="61"/>
      <c r="ZW4" s="61"/>
      <c r="ZX4" s="61"/>
      <c r="ZY4" s="61"/>
      <c r="ZZ4" s="61"/>
      <c r="AAA4" s="61"/>
      <c r="AAB4" s="61"/>
      <c r="AAC4" s="61"/>
      <c r="AAD4" s="61"/>
      <c r="AAE4" s="61"/>
      <c r="AAF4" s="61"/>
      <c r="AAG4" s="61"/>
      <c r="AAH4" s="61"/>
      <c r="AAI4" s="61"/>
      <c r="AAJ4" s="61"/>
      <c r="AAK4" s="61"/>
      <c r="AAL4" s="61"/>
      <c r="AAM4" s="61"/>
      <c r="AAN4" s="61"/>
      <c r="AAO4" s="61"/>
      <c r="AAP4" s="61"/>
      <c r="AAQ4" s="61"/>
      <c r="AAR4" s="61"/>
      <c r="AAS4" s="61"/>
      <c r="AAT4" s="61"/>
      <c r="AAU4" s="61"/>
      <c r="AAV4" s="61"/>
      <c r="AAW4" s="61"/>
      <c r="AAX4" s="61"/>
      <c r="AAY4" s="61"/>
      <c r="AAZ4" s="61"/>
      <c r="ABA4" s="61"/>
      <c r="ABB4" s="61"/>
      <c r="ABC4" s="61"/>
      <c r="ABD4" s="61"/>
      <c r="ABE4" s="61"/>
      <c r="ABF4" s="61"/>
      <c r="ABG4" s="61"/>
      <c r="ABH4" s="61"/>
      <c r="ABI4" s="61"/>
      <c r="ABJ4" s="61"/>
      <c r="ABK4" s="61"/>
      <c r="ABL4" s="61"/>
      <c r="ABM4" s="61"/>
      <c r="ABN4" s="61"/>
      <c r="ABO4" s="61"/>
      <c r="ABP4" s="61"/>
      <c r="ABQ4" s="61"/>
      <c r="ABR4" s="61"/>
      <c r="ABS4" s="61"/>
      <c r="ABT4" s="61"/>
      <c r="ABU4" s="61"/>
      <c r="ABV4" s="61"/>
      <c r="ABW4" s="61"/>
      <c r="ABX4" s="61"/>
      <c r="ABY4" s="61"/>
      <c r="ABZ4" s="61"/>
      <c r="ACA4" s="61"/>
      <c r="ACB4" s="61"/>
      <c r="ACC4" s="61"/>
      <c r="ACD4" s="61"/>
      <c r="ACE4" s="61"/>
      <c r="ACF4" s="61"/>
      <c r="ACG4" s="61"/>
      <c r="ACH4" s="61"/>
      <c r="ACI4" s="61"/>
      <c r="ACJ4" s="61"/>
      <c r="ACK4" s="61"/>
      <c r="ACL4" s="61"/>
      <c r="ACM4" s="61"/>
      <c r="ACN4" s="61"/>
      <c r="ACO4" s="61"/>
      <c r="ACP4" s="61"/>
      <c r="ACQ4" s="61"/>
      <c r="ACR4" s="61"/>
      <c r="ACS4" s="61"/>
      <c r="ACT4" s="61"/>
      <c r="ACU4" s="61"/>
      <c r="ACV4" s="61"/>
      <c r="ACW4" s="61"/>
      <c r="ACX4" s="61"/>
      <c r="ACY4" s="61"/>
      <c r="ACZ4" s="61"/>
      <c r="ADA4" s="61"/>
      <c r="ADB4" s="61"/>
      <c r="ADC4" s="61"/>
      <c r="ADD4" s="61"/>
      <c r="ADE4" s="61"/>
      <c r="ADF4" s="61"/>
      <c r="ADG4" s="61"/>
      <c r="ADH4" s="61"/>
      <c r="ADI4" s="61"/>
      <c r="ADJ4" s="61"/>
      <c r="ADK4" s="61"/>
      <c r="ADL4" s="61"/>
      <c r="ADM4" s="61"/>
      <c r="ADN4" s="61"/>
      <c r="ADO4" s="61"/>
      <c r="ADP4" s="61"/>
      <c r="ADQ4" s="61"/>
      <c r="ADR4" s="61"/>
      <c r="ADS4" s="61"/>
      <c r="ADT4" s="61"/>
      <c r="ADU4" s="61"/>
      <c r="ADV4" s="61"/>
      <c r="ADW4" s="61"/>
      <c r="ADX4" s="61"/>
      <c r="ADY4" s="61"/>
      <c r="ADZ4" s="61"/>
      <c r="AEA4" s="61"/>
      <c r="AEB4" s="61"/>
      <c r="AEC4" s="61"/>
      <c r="AED4" s="61"/>
      <c r="AEE4" s="61"/>
      <c r="AEF4" s="61"/>
      <c r="AEG4" s="61"/>
      <c r="AEH4" s="61"/>
      <c r="AEI4" s="61"/>
      <c r="AEJ4" s="61"/>
      <c r="AEK4" s="61"/>
      <c r="AEL4" s="61"/>
      <c r="AEM4" s="61"/>
      <c r="AEN4" s="61"/>
      <c r="AEO4" s="61"/>
      <c r="AEP4" s="61"/>
      <c r="AEQ4" s="61"/>
      <c r="AER4" s="61"/>
      <c r="AES4" s="61"/>
      <c r="AET4" s="61"/>
      <c r="AEU4" s="61"/>
      <c r="AEV4" s="61"/>
      <c r="AEW4" s="61"/>
      <c r="AEX4" s="61"/>
      <c r="AEY4" s="61"/>
      <c r="AEZ4" s="61"/>
      <c r="AFA4" s="61"/>
      <c r="AFB4" s="61"/>
      <c r="AFC4" s="61"/>
      <c r="AFD4" s="61"/>
      <c r="AFE4" s="61"/>
      <c r="AFF4" s="61"/>
      <c r="AFG4" s="61"/>
      <c r="AFH4" s="61"/>
      <c r="AFI4" s="61"/>
      <c r="AFJ4" s="61"/>
      <c r="AFK4" s="61"/>
      <c r="AFL4" s="61"/>
      <c r="AFM4" s="61"/>
      <c r="AFN4" s="61"/>
      <c r="AFO4" s="61"/>
      <c r="AFP4" s="61"/>
      <c r="AFQ4" s="61"/>
      <c r="AFR4" s="61"/>
      <c r="AFS4" s="61"/>
      <c r="AFT4" s="61"/>
      <c r="AFU4" s="61"/>
      <c r="AFV4" s="61"/>
      <c r="AFW4" s="61"/>
      <c r="AFX4" s="61"/>
      <c r="AFY4" s="61"/>
      <c r="AFZ4" s="61"/>
      <c r="AGA4" s="61"/>
      <c r="AGB4" s="61"/>
      <c r="AGC4" s="61"/>
      <c r="AGD4" s="61"/>
      <c r="AGE4" s="61"/>
      <c r="AGF4" s="61"/>
      <c r="AGG4" s="61"/>
      <c r="AGH4" s="61"/>
      <c r="AGI4" s="61"/>
      <c r="AGJ4" s="61"/>
      <c r="AGK4" s="61"/>
      <c r="AGL4" s="61"/>
      <c r="AGM4" s="61"/>
      <c r="AGN4" s="61"/>
      <c r="AGO4" s="61"/>
      <c r="AGP4" s="61"/>
      <c r="AGQ4" s="61"/>
      <c r="AGR4" s="61"/>
      <c r="AGS4" s="61"/>
      <c r="AGT4" s="61"/>
      <c r="AGU4" s="61"/>
      <c r="AGV4" s="61"/>
      <c r="AGW4" s="61"/>
      <c r="AGX4" s="61"/>
      <c r="AGY4" s="61"/>
      <c r="AGZ4" s="61"/>
      <c r="AHA4" s="61"/>
      <c r="AHB4" s="61"/>
      <c r="AHC4" s="61"/>
      <c r="AHD4" s="61"/>
      <c r="AHE4" s="61"/>
      <c r="AHF4" s="61"/>
      <c r="AHG4" s="61"/>
      <c r="AHH4" s="61"/>
      <c r="AHI4" s="61"/>
      <c r="AHJ4" s="61"/>
      <c r="AHK4" s="61"/>
      <c r="AHL4" s="61"/>
      <c r="AHM4" s="61"/>
      <c r="AHN4" s="61"/>
      <c r="AHO4" s="61"/>
      <c r="AHP4" s="61"/>
      <c r="AHQ4" s="61"/>
      <c r="AHR4" s="61"/>
      <c r="AHS4" s="61"/>
      <c r="AHT4" s="61"/>
      <c r="AHU4" s="61"/>
      <c r="AHV4" s="61"/>
      <c r="AHW4" s="61"/>
      <c r="AHX4" s="61"/>
      <c r="AHY4" s="61"/>
      <c r="AHZ4" s="61"/>
      <c r="AIA4" s="61"/>
      <c r="AIB4" s="61"/>
      <c r="AIC4" s="61"/>
      <c r="AID4" s="61"/>
      <c r="AIE4" s="61"/>
      <c r="AIF4" s="61"/>
      <c r="AIG4" s="61"/>
      <c r="AIH4" s="61"/>
      <c r="AII4" s="61"/>
      <c r="AIJ4" s="61"/>
      <c r="AIK4" s="61"/>
      <c r="AIL4" s="61"/>
      <c r="AIM4" s="61"/>
      <c r="AIN4" s="61"/>
      <c r="AIO4" s="61"/>
      <c r="AIP4" s="61"/>
      <c r="AIQ4" s="61"/>
      <c r="AIR4" s="61"/>
      <c r="AIS4" s="61"/>
      <c r="AIT4" s="61"/>
      <c r="AIU4" s="61"/>
      <c r="AIV4" s="61"/>
      <c r="AIW4" s="61"/>
      <c r="AIX4" s="61"/>
      <c r="AIY4" s="61"/>
      <c r="AIZ4" s="61"/>
      <c r="AJA4" s="61"/>
      <c r="AJB4" s="61"/>
      <c r="AJC4" s="61"/>
      <c r="AJD4" s="61"/>
      <c r="AJE4" s="61"/>
      <c r="AJF4" s="61"/>
      <c r="AJG4" s="61"/>
      <c r="AJH4" s="61"/>
      <c r="AJI4" s="61"/>
      <c r="AJJ4" s="61"/>
      <c r="AJK4" s="61"/>
      <c r="AJL4" s="61"/>
      <c r="AJM4" s="61"/>
      <c r="AJN4" s="61"/>
      <c r="AJO4" s="61"/>
      <c r="AJP4" s="61"/>
      <c r="AJQ4" s="61"/>
      <c r="AJR4" s="61"/>
      <c r="AJS4" s="61"/>
      <c r="AJT4" s="61"/>
      <c r="AJU4" s="61"/>
      <c r="AJV4" s="61"/>
      <c r="AJW4" s="61"/>
      <c r="AJX4" s="61"/>
      <c r="AJY4" s="61"/>
      <c r="AJZ4" s="61"/>
      <c r="AKA4" s="61"/>
      <c r="AKB4" s="61"/>
      <c r="AKC4" s="61"/>
      <c r="AKD4" s="61"/>
      <c r="AKE4" s="61"/>
      <c r="AKF4" s="61"/>
      <c r="AKG4" s="61"/>
      <c r="AKH4" s="61"/>
      <c r="AKI4" s="61"/>
      <c r="AKJ4" s="61"/>
      <c r="AKK4" s="61"/>
      <c r="AKL4" s="61"/>
      <c r="AKM4" s="61"/>
      <c r="AKN4" s="61"/>
      <c r="AKO4" s="61"/>
      <c r="AKP4" s="61"/>
      <c r="AKQ4" s="61"/>
      <c r="AKR4" s="61"/>
      <c r="AKS4" s="61"/>
      <c r="AKT4" s="61"/>
      <c r="AKU4" s="61"/>
      <c r="AKV4" s="61"/>
      <c r="AKW4" s="61"/>
      <c r="AKX4" s="61"/>
      <c r="AKY4" s="61"/>
      <c r="AKZ4" s="61"/>
      <c r="ALA4" s="61"/>
      <c r="ALB4" s="61"/>
      <c r="ALC4" s="61"/>
      <c r="ALD4" s="61"/>
      <c r="ALE4" s="61"/>
      <c r="ALF4" s="61"/>
      <c r="ALG4" s="61"/>
      <c r="ALH4" s="61"/>
      <c r="ALI4" s="61"/>
      <c r="ALJ4" s="61"/>
      <c r="ALK4" s="61"/>
      <c r="ALL4" s="61"/>
      <c r="ALM4" s="61"/>
      <c r="ALN4" s="61"/>
      <c r="ALO4" s="61"/>
      <c r="ALP4" s="61"/>
      <c r="ALQ4" s="61"/>
      <c r="ALR4" s="61"/>
      <c r="ALS4" s="61"/>
      <c r="ALT4" s="61"/>
      <c r="ALU4" s="61"/>
      <c r="ALV4" s="61"/>
      <c r="ALW4" s="61"/>
      <c r="ALX4" s="61"/>
      <c r="ALY4" s="61"/>
      <c r="ALZ4" s="61"/>
      <c r="AMA4" s="61"/>
      <c r="AMB4" s="61"/>
      <c r="AMC4" s="61"/>
      <c r="AMD4" s="61"/>
      <c r="AME4" s="61"/>
      <c r="AMF4" s="61"/>
      <c r="AMG4" s="61"/>
      <c r="AMH4" s="61"/>
      <c r="AMI4" s="61"/>
      <c r="AMJ4" s="61"/>
      <c r="AMK4" s="61"/>
      <c r="AML4" s="61"/>
    </row>
    <row r="5" spans="1:1026" x14ac:dyDescent="0.25">
      <c r="A5" s="33" t="s">
        <v>137</v>
      </c>
      <c r="B5" s="34"/>
      <c r="C5" s="35">
        <f>engeletr!D33</f>
        <v>13144.560000000001</v>
      </c>
      <c r="D5" s="34"/>
      <c r="E5" s="35">
        <f>encrefig!D33</f>
        <v>3699</v>
      </c>
      <c r="F5" s="34"/>
      <c r="G5" s="35">
        <f>enceletr!D33</f>
        <v>4465.5</v>
      </c>
      <c r="H5" s="34"/>
      <c r="I5" s="35">
        <f>enccivil!D33</f>
        <v>3699</v>
      </c>
      <c r="J5" s="34"/>
      <c r="K5" s="35">
        <f>tectele!D33</f>
        <v>2450.13</v>
      </c>
      <c r="L5" s="34"/>
      <c r="M5" s="35">
        <f>teceletro!D33</f>
        <v>2841.9690000000001</v>
      </c>
      <c r="N5" s="34"/>
      <c r="O5" s="35">
        <f>tecrefrig!D33</f>
        <v>2450.13</v>
      </c>
      <c r="P5" s="34"/>
      <c r="Q5" s="35">
        <f>eletric!D33</f>
        <v>2618.4470000000001</v>
      </c>
      <c r="R5" s="34"/>
      <c r="S5" s="35">
        <f>ajmontD!D33</f>
        <v>1664</v>
      </c>
      <c r="T5" s="34"/>
      <c r="U5" s="35">
        <f>ajmontN!D33</f>
        <v>2006.4512</v>
      </c>
      <c r="V5" s="34"/>
      <c r="W5" s="35">
        <f>auxcivil!D33</f>
        <v>2278.19</v>
      </c>
      <c r="X5" s="34"/>
      <c r="Y5" s="35">
        <f>pintorN!D33</f>
        <v>2747.041502</v>
      </c>
      <c r="Z5" s="34"/>
      <c r="AA5" s="35">
        <f>auxtelha!D33</f>
        <v>2278.19</v>
      </c>
      <c r="AB5" s="34"/>
      <c r="AC5" s="35">
        <f>tecseg!D33</f>
        <v>2450.13</v>
      </c>
      <c r="AMK5" s="31"/>
      <c r="AML5" s="31"/>
    </row>
    <row r="6" spans="1:1026" x14ac:dyDescent="0.25">
      <c r="A6" s="33" t="s">
        <v>138</v>
      </c>
      <c r="B6" s="36">
        <f>engeletr!C57</f>
        <v>0.170907</v>
      </c>
      <c r="C6" s="37">
        <f>TRUNC(B6*C5,2)</f>
        <v>2246.4899999999998</v>
      </c>
      <c r="D6" s="36">
        <f>encrefig!C57</f>
        <v>0.170907</v>
      </c>
      <c r="E6" s="37">
        <f>TRUNC(D6*E5,2)</f>
        <v>632.17999999999995</v>
      </c>
      <c r="F6" s="36">
        <f>enceletr!C57</f>
        <v>0.170907</v>
      </c>
      <c r="G6" s="37">
        <f>TRUNC(F6*G5,2)</f>
        <v>763.18</v>
      </c>
      <c r="H6" s="36">
        <f>enccivil!C57</f>
        <v>0.170907</v>
      </c>
      <c r="I6" s="37">
        <f>TRUNC(H6*I5,2)</f>
        <v>632.17999999999995</v>
      </c>
      <c r="J6" s="36">
        <f>tectele!C57</f>
        <v>0.170907</v>
      </c>
      <c r="K6" s="37">
        <f>TRUNC(J6*K5,2)</f>
        <v>418.74</v>
      </c>
      <c r="L6" s="36">
        <f>teceletro!C57</f>
        <v>0.170907</v>
      </c>
      <c r="M6" s="37">
        <f>TRUNC(L6*M5,2)</f>
        <v>485.71</v>
      </c>
      <c r="N6" s="36">
        <f>tecrefrig!C57</f>
        <v>0.170907</v>
      </c>
      <c r="O6" s="37">
        <f>TRUNC(N6*O5,2)</f>
        <v>418.74</v>
      </c>
      <c r="P6" s="36">
        <f>eletric!C57</f>
        <v>0.170907</v>
      </c>
      <c r="Q6" s="37">
        <f>TRUNC(P6*Q5,2)</f>
        <v>447.51</v>
      </c>
      <c r="R6" s="36">
        <f>ajmontD!C57</f>
        <v>0.170907</v>
      </c>
      <c r="S6" s="37">
        <f>TRUNC(R6*S5,2)</f>
        <v>284.38</v>
      </c>
      <c r="T6" s="36">
        <f>ajmontN!C57</f>
        <v>0.170907</v>
      </c>
      <c r="U6" s="37">
        <f>TRUNC(T6*U5,2)</f>
        <v>342.91</v>
      </c>
      <c r="V6" s="36">
        <f>auxcivil!C57</f>
        <v>0.170907</v>
      </c>
      <c r="W6" s="37">
        <f>TRUNC(V6*W5,2)</f>
        <v>389.35</v>
      </c>
      <c r="X6" s="36">
        <f>pintorN!C57</f>
        <v>0.170907</v>
      </c>
      <c r="Y6" s="37">
        <f>TRUNC(X6*Y5,2)</f>
        <v>469.48</v>
      </c>
      <c r="Z6" s="36">
        <f>auxtelha!C57</f>
        <v>0.170907</v>
      </c>
      <c r="AA6" s="37">
        <f>TRUNC(Z6*AA5,2)</f>
        <v>389.35</v>
      </c>
      <c r="AB6" s="36">
        <f>tecseg!C57</f>
        <v>0.170907</v>
      </c>
      <c r="AC6" s="37">
        <f>TRUNC(AB6*AC5,2)</f>
        <v>418.74</v>
      </c>
      <c r="AMK6" s="31"/>
      <c r="AML6" s="31"/>
    </row>
    <row r="7" spans="1:1026" x14ac:dyDescent="0.25">
      <c r="A7" s="33" t="s">
        <v>195</v>
      </c>
      <c r="B7" s="36">
        <f>engeletr!C143</f>
        <v>0.36699999999999999</v>
      </c>
      <c r="C7" s="37">
        <f>TRUNC((C5+C6)*B7,2)</f>
        <v>5648.51</v>
      </c>
      <c r="D7" s="36">
        <f>encrefig!C143</f>
        <v>0.39140000000000003</v>
      </c>
      <c r="E7" s="37">
        <f>TRUNC((E5+E6)*D7,2)</f>
        <v>1695.22</v>
      </c>
      <c r="F7" s="36">
        <f>enceletr!C143</f>
        <v>0.35470000000000002</v>
      </c>
      <c r="G7" s="37">
        <f>TRUNC((G5+G6)*F7,2)</f>
        <v>1854.61</v>
      </c>
      <c r="H7" s="36">
        <f>enccivil!C143</f>
        <v>0.39140000000000003</v>
      </c>
      <c r="I7" s="37">
        <f>TRUNC((I5+I6)*H7,2)</f>
        <v>1695.22</v>
      </c>
      <c r="J7" s="36">
        <f>tectele!C143</f>
        <v>0.37309999999999999</v>
      </c>
      <c r="K7" s="37">
        <f>TRUNC((K5+K6)*J7,2)</f>
        <v>1070.3699999999999</v>
      </c>
      <c r="L7" s="36">
        <f>teceletro!C143</f>
        <v>0.25890000000000002</v>
      </c>
      <c r="M7" s="37">
        <f>TRUNC((M5+M6)*L7,2)</f>
        <v>861.53</v>
      </c>
      <c r="N7" s="36">
        <f>tecrefrig!C143</f>
        <v>0.37309999999999999</v>
      </c>
      <c r="O7" s="37">
        <f>TRUNC((O5+O6)*N7,2)</f>
        <v>1070.3699999999999</v>
      </c>
      <c r="P7" s="36">
        <f>eletric!C143</f>
        <v>0.37309999999999999</v>
      </c>
      <c r="Q7" s="37">
        <f>TRUNC((Q5+Q6)*P7,2)</f>
        <v>1143.9000000000001</v>
      </c>
      <c r="R7" s="36">
        <f>ajmontD!C143</f>
        <v>0.28760000000000002</v>
      </c>
      <c r="S7" s="37">
        <f>TRUNC((S5+S6)*R7,2)</f>
        <v>560.35</v>
      </c>
      <c r="T7" s="36">
        <f>ajmontN!C143</f>
        <v>0.39140000000000003</v>
      </c>
      <c r="U7" s="37">
        <f>TRUNC((U5+U6)*T7,2)</f>
        <v>919.53</v>
      </c>
      <c r="V7" s="36">
        <f>auxcivil!C143</f>
        <v>0.37430000000000002</v>
      </c>
      <c r="W7" s="37">
        <f>TRUNC((W5+W6)*V7,2)</f>
        <v>998.46</v>
      </c>
      <c r="X7" s="36">
        <f>pintorN!C143</f>
        <v>0.45240000000000002</v>
      </c>
      <c r="Y7" s="37">
        <f>TRUNC((Y5+Y6)*X7,2)</f>
        <v>1455.15</v>
      </c>
      <c r="Z7" s="36">
        <f>auxtelha!C143</f>
        <v>0.37430000000000002</v>
      </c>
      <c r="AA7" s="37">
        <f>TRUNC((AA5+AA6)*Z7,2)</f>
        <v>998.46</v>
      </c>
      <c r="AB7" s="36">
        <f>tecseg!C143</f>
        <v>0.44019999999999998</v>
      </c>
      <c r="AC7" s="37">
        <f>TRUNC((AC5+AC6)*AB7,2)</f>
        <v>1262.8699999999999</v>
      </c>
      <c r="AMK7" s="31"/>
      <c r="AML7" s="31"/>
    </row>
    <row r="8" spans="1:1026" x14ac:dyDescent="0.25">
      <c r="A8" s="33" t="s">
        <v>139</v>
      </c>
      <c r="B8" s="34"/>
      <c r="C8" s="35">
        <f>SUM(C5:C7)</f>
        <v>21039.56</v>
      </c>
      <c r="D8" s="34"/>
      <c r="E8" s="35">
        <f>SUM(E5:E7)</f>
        <v>6026.4000000000005</v>
      </c>
      <c r="F8" s="34"/>
      <c r="G8" s="35">
        <f>SUM(G5:G7)</f>
        <v>7083.29</v>
      </c>
      <c r="H8" s="34"/>
      <c r="I8" s="35">
        <f>SUM(I5:I7)</f>
        <v>6026.4000000000005</v>
      </c>
      <c r="J8" s="34"/>
      <c r="K8" s="35">
        <f>SUM(K5:K7)</f>
        <v>3939.24</v>
      </c>
      <c r="L8" s="34"/>
      <c r="M8" s="35">
        <f>SUM(M5:M7)</f>
        <v>4189.2089999999998</v>
      </c>
      <c r="N8" s="34"/>
      <c r="O8" s="35">
        <f>SUM(O5:O7)</f>
        <v>3939.24</v>
      </c>
      <c r="P8" s="34"/>
      <c r="Q8" s="35">
        <f>SUM(Q5:Q7)</f>
        <v>4209.857</v>
      </c>
      <c r="R8" s="34"/>
      <c r="S8" s="35">
        <f>SUM(S5:S7)</f>
        <v>2508.73</v>
      </c>
      <c r="T8" s="34"/>
      <c r="U8" s="35">
        <f>SUM(U5:U7)</f>
        <v>3268.8912</v>
      </c>
      <c r="V8" s="34"/>
      <c r="W8" s="35">
        <f>SUM(W5:W7)</f>
        <v>3666</v>
      </c>
      <c r="X8" s="34"/>
      <c r="Y8" s="35">
        <f>SUM(Y5:Y7)</f>
        <v>4671.6715020000001</v>
      </c>
      <c r="Z8" s="34"/>
      <c r="AA8" s="35">
        <f>SUM(AA5:AA7)</f>
        <v>3666</v>
      </c>
      <c r="AB8" s="34"/>
      <c r="AC8" s="35">
        <f>SUM(AC5:AC7)</f>
        <v>4131.74</v>
      </c>
      <c r="AMK8" s="31"/>
      <c r="AML8" s="31"/>
    </row>
    <row r="9" spans="1:1026" x14ac:dyDescent="0.25">
      <c r="A9" s="33" t="s">
        <v>140</v>
      </c>
      <c r="B9" s="34"/>
      <c r="C9" s="35">
        <f>TRUNC(C8/220,2)</f>
        <v>95.63</v>
      </c>
      <c r="D9" s="34"/>
      <c r="E9" s="35">
        <f>TRUNC(E8/220,2)</f>
        <v>27.39</v>
      </c>
      <c r="F9" s="34"/>
      <c r="G9" s="35">
        <f>TRUNC(G8/220,2)</f>
        <v>32.19</v>
      </c>
      <c r="H9" s="34"/>
      <c r="I9" s="35">
        <f>TRUNC(I8/220,2)</f>
        <v>27.39</v>
      </c>
      <c r="J9" s="34"/>
      <c r="K9" s="35">
        <f>TRUNC(K8/220,2)</f>
        <v>17.899999999999999</v>
      </c>
      <c r="L9" s="34"/>
      <c r="M9" s="35">
        <f>TRUNC(M8/220,2)</f>
        <v>19.04</v>
      </c>
      <c r="N9" s="34"/>
      <c r="O9" s="35">
        <f>TRUNC(O8/220,2)</f>
        <v>17.899999999999999</v>
      </c>
      <c r="P9" s="34"/>
      <c r="Q9" s="35">
        <f>TRUNC(Q8/220,2)</f>
        <v>19.13</v>
      </c>
      <c r="R9" s="34"/>
      <c r="S9" s="35">
        <f>TRUNC(S8/220,2)</f>
        <v>11.4</v>
      </c>
      <c r="T9" s="34"/>
      <c r="U9" s="35">
        <f>TRUNC(U8/220,2)</f>
        <v>14.85</v>
      </c>
      <c r="V9" s="34"/>
      <c r="W9" s="35">
        <f>TRUNC(W8/220,2)</f>
        <v>16.66</v>
      </c>
      <c r="X9" s="34"/>
      <c r="Y9" s="35">
        <f>TRUNC(Y8/220,2)</f>
        <v>21.23</v>
      </c>
      <c r="Z9" s="34"/>
      <c r="AA9" s="35">
        <f>TRUNC(AA8/220,2)</f>
        <v>16.66</v>
      </c>
      <c r="AB9" s="34"/>
      <c r="AC9" s="35">
        <f>TRUNC(AC8/220,2)</f>
        <v>18.78</v>
      </c>
      <c r="AMK9" s="31"/>
      <c r="AML9" s="31"/>
    </row>
    <row r="10" spans="1:1026" x14ac:dyDescent="0.25">
      <c r="A10" s="33" t="s">
        <v>141</v>
      </c>
      <c r="B10" s="38">
        <v>0.5</v>
      </c>
      <c r="C10" s="37">
        <f>TRUNC(C9*(1+B10),2)</f>
        <v>143.44</v>
      </c>
      <c r="D10" s="38">
        <v>0.5</v>
      </c>
      <c r="E10" s="37">
        <f>TRUNC(E9*(1+D10),2)</f>
        <v>41.08</v>
      </c>
      <c r="F10" s="38">
        <v>0.5</v>
      </c>
      <c r="G10" s="37">
        <f>TRUNC(G9*(1+F10),2)</f>
        <v>48.28</v>
      </c>
      <c r="H10" s="38">
        <v>0.5</v>
      </c>
      <c r="I10" s="37">
        <f>TRUNC(I9*(1+H10),2)</f>
        <v>41.08</v>
      </c>
      <c r="J10" s="38">
        <v>0.5</v>
      </c>
      <c r="K10" s="37">
        <f>TRUNC(K9*(1+J10),2)</f>
        <v>26.85</v>
      </c>
      <c r="L10" s="38">
        <v>0.5</v>
      </c>
      <c r="M10" s="37">
        <f>TRUNC(M9*(1+L10),2)</f>
        <v>28.56</v>
      </c>
      <c r="N10" s="38">
        <v>0.5</v>
      </c>
      <c r="O10" s="37">
        <f>TRUNC(O9*(1+N10),2)</f>
        <v>26.85</v>
      </c>
      <c r="P10" s="38">
        <v>0.5</v>
      </c>
      <c r="Q10" s="37">
        <f>TRUNC(Q9*(1+P10),2)</f>
        <v>28.69</v>
      </c>
      <c r="R10" s="38">
        <v>0.5</v>
      </c>
      <c r="S10" s="37">
        <f>TRUNC(S9*(1+R10),2)</f>
        <v>17.100000000000001</v>
      </c>
      <c r="T10" s="38">
        <v>0.5</v>
      </c>
      <c r="U10" s="37">
        <f>TRUNC(U9*(1+T10),2)</f>
        <v>22.27</v>
      </c>
      <c r="V10" s="38">
        <v>0.5</v>
      </c>
      <c r="W10" s="37">
        <f>TRUNC(W9*(1+V10),2)</f>
        <v>24.99</v>
      </c>
      <c r="X10" s="38">
        <v>0.5</v>
      </c>
      <c r="Y10" s="37">
        <f>TRUNC(Y9*(1+X10),2)</f>
        <v>31.84</v>
      </c>
      <c r="Z10" s="38">
        <v>0.5</v>
      </c>
      <c r="AA10" s="37">
        <f>TRUNC(AA9*(1+Z10),2)</f>
        <v>24.99</v>
      </c>
      <c r="AB10" s="38">
        <v>0.5</v>
      </c>
      <c r="AC10" s="37">
        <f>TRUNC(AC9*(1+AB10),2)</f>
        <v>28.17</v>
      </c>
      <c r="AMK10" s="31"/>
      <c r="AML10" s="31"/>
    </row>
    <row r="11" spans="1:1026" x14ac:dyDescent="0.25">
      <c r="A11" s="33" t="s">
        <v>142</v>
      </c>
      <c r="B11" s="38">
        <v>0.5</v>
      </c>
      <c r="C11" s="37">
        <f>TRUNC(C9*(1+B11),2)</f>
        <v>143.44</v>
      </c>
      <c r="D11" s="38">
        <v>0.5</v>
      </c>
      <c r="E11" s="37">
        <f>TRUNC(E9*(1+D11),2)</f>
        <v>41.08</v>
      </c>
      <c r="F11" s="38">
        <v>0.5</v>
      </c>
      <c r="G11" s="37">
        <f>TRUNC(G9*(1+F11),2)</f>
        <v>48.28</v>
      </c>
      <c r="H11" s="38">
        <v>0.5</v>
      </c>
      <c r="I11" s="37">
        <f>TRUNC(I9*(1+H11),2)</f>
        <v>41.08</v>
      </c>
      <c r="J11" s="38">
        <v>0.5</v>
      </c>
      <c r="K11" s="37">
        <f>TRUNC(K9*(1+J11),2)</f>
        <v>26.85</v>
      </c>
      <c r="L11" s="38">
        <v>0.5</v>
      </c>
      <c r="M11" s="37">
        <f>TRUNC(M9*(1+L11),2)</f>
        <v>28.56</v>
      </c>
      <c r="N11" s="38">
        <v>0.5</v>
      </c>
      <c r="O11" s="37">
        <f>TRUNC(O9*(1+N11),2)</f>
        <v>26.85</v>
      </c>
      <c r="P11" s="38">
        <v>0.5</v>
      </c>
      <c r="Q11" s="37">
        <f>TRUNC(Q9*(1+P11),2)</f>
        <v>28.69</v>
      </c>
      <c r="R11" s="38">
        <v>0.5</v>
      </c>
      <c r="S11" s="37">
        <f>TRUNC(S9*(1+R11),2)</f>
        <v>17.100000000000001</v>
      </c>
      <c r="T11" s="38">
        <v>0.5</v>
      </c>
      <c r="U11" s="37">
        <f>TRUNC(U9*(1+T11),2)</f>
        <v>22.27</v>
      </c>
      <c r="V11" s="38">
        <v>0.5</v>
      </c>
      <c r="W11" s="37">
        <f>TRUNC(W9*(1+V11),2)</f>
        <v>24.99</v>
      </c>
      <c r="X11" s="38">
        <v>0.5</v>
      </c>
      <c r="Y11" s="37">
        <f>TRUNC(Y9*(1+X11),2)</f>
        <v>31.84</v>
      </c>
      <c r="Z11" s="38">
        <v>0.5</v>
      </c>
      <c r="AA11" s="37">
        <f>TRUNC(AA9*(1+Z11),2)</f>
        <v>24.99</v>
      </c>
      <c r="AB11" s="38">
        <v>0.5</v>
      </c>
      <c r="AC11" s="37">
        <f>TRUNC(AC9*(1+AB11),2)</f>
        <v>28.17</v>
      </c>
      <c r="AMK11" s="31"/>
      <c r="AML11" s="31"/>
    </row>
    <row r="12" spans="1:1026" x14ac:dyDescent="0.25">
      <c r="A12" s="33" t="s">
        <v>143</v>
      </c>
      <c r="B12" s="38">
        <v>1</v>
      </c>
      <c r="C12" s="37">
        <f>TRUNC(C9*(1+B12),2)</f>
        <v>191.26</v>
      </c>
      <c r="D12" s="38">
        <v>1</v>
      </c>
      <c r="E12" s="37">
        <f>TRUNC(E9*(1+D12),2)</f>
        <v>54.78</v>
      </c>
      <c r="F12" s="38">
        <v>1</v>
      </c>
      <c r="G12" s="37">
        <f>TRUNC(G9*(1+F12),2)</f>
        <v>64.38</v>
      </c>
      <c r="H12" s="38">
        <v>1</v>
      </c>
      <c r="I12" s="37">
        <f>TRUNC(I9*(1+H12),2)</f>
        <v>54.78</v>
      </c>
      <c r="J12" s="38">
        <v>1</v>
      </c>
      <c r="K12" s="37">
        <f>TRUNC(K9*(1+J12),2)</f>
        <v>35.799999999999997</v>
      </c>
      <c r="L12" s="38">
        <v>1</v>
      </c>
      <c r="M12" s="37">
        <f>TRUNC(M9*(1+L12),2)</f>
        <v>38.08</v>
      </c>
      <c r="N12" s="38">
        <v>1</v>
      </c>
      <c r="O12" s="37">
        <f>TRUNC(O9*(1+N12),2)</f>
        <v>35.799999999999997</v>
      </c>
      <c r="P12" s="38">
        <v>1</v>
      </c>
      <c r="Q12" s="37">
        <f>TRUNC(Q9*(1+P12),2)</f>
        <v>38.26</v>
      </c>
      <c r="R12" s="38">
        <v>1</v>
      </c>
      <c r="S12" s="37">
        <f>TRUNC(S9*(1+R12),2)</f>
        <v>22.8</v>
      </c>
      <c r="T12" s="38">
        <v>1</v>
      </c>
      <c r="U12" s="37">
        <f>TRUNC(U9*(1+T12),2)</f>
        <v>29.7</v>
      </c>
      <c r="V12" s="38">
        <v>1</v>
      </c>
      <c r="W12" s="37">
        <f>TRUNC(W9*(1+V12),2)</f>
        <v>33.32</v>
      </c>
      <c r="X12" s="38">
        <v>1</v>
      </c>
      <c r="Y12" s="37">
        <f>TRUNC(Y9*(1+X12),2)</f>
        <v>42.46</v>
      </c>
      <c r="Z12" s="38">
        <v>1</v>
      </c>
      <c r="AA12" s="37">
        <f>TRUNC(AA9*(1+Z12),2)</f>
        <v>33.32</v>
      </c>
      <c r="AB12" s="38">
        <v>1</v>
      </c>
      <c r="AC12" s="37">
        <f>TRUNC(AC9*(1+AB12),2)</f>
        <v>37.56</v>
      </c>
      <c r="AMK12" s="31"/>
      <c r="AML12" s="31"/>
    </row>
    <row r="13" spans="1:1026" x14ac:dyDescent="0.25">
      <c r="A13" s="64"/>
      <c r="B13" s="65"/>
      <c r="C13" s="66"/>
      <c r="D13" s="65"/>
      <c r="E13" s="66"/>
      <c r="F13" s="65"/>
      <c r="G13" s="66"/>
      <c r="H13" s="65"/>
      <c r="I13" s="66"/>
      <c r="J13" s="65"/>
      <c r="K13" s="66"/>
      <c r="L13" s="65"/>
      <c r="M13" s="66"/>
      <c r="N13" s="65"/>
      <c r="O13" s="66"/>
      <c r="P13" s="65"/>
      <c r="Q13" s="66"/>
      <c r="R13" s="65"/>
      <c r="S13" s="66"/>
      <c r="T13" s="65"/>
      <c r="U13" s="66"/>
      <c r="V13" s="65"/>
      <c r="W13" s="66"/>
      <c r="X13" s="65"/>
      <c r="Y13" s="66"/>
      <c r="Z13" s="65"/>
      <c r="AA13" s="66"/>
      <c r="AB13" s="65"/>
      <c r="AC13" s="66"/>
      <c r="AMK13" s="31"/>
      <c r="AML13" s="31"/>
    </row>
    <row r="14" spans="1:1026" x14ac:dyDescent="0.25">
      <c r="A14" s="72" t="s">
        <v>213</v>
      </c>
      <c r="B14" s="67"/>
      <c r="C14" s="32"/>
      <c r="D14" s="67"/>
      <c r="E14" s="32"/>
      <c r="F14" s="67"/>
      <c r="G14" s="32"/>
      <c r="H14" s="67"/>
      <c r="I14" s="32"/>
      <c r="J14" s="67"/>
      <c r="K14" s="32"/>
      <c r="L14" s="67"/>
      <c r="M14" s="32"/>
      <c r="N14" s="67"/>
      <c r="O14" s="32"/>
      <c r="P14" s="67"/>
      <c r="Q14" s="32"/>
      <c r="R14" s="67"/>
      <c r="S14" s="32"/>
      <c r="T14" s="67"/>
      <c r="U14" s="32"/>
      <c r="V14" s="67"/>
      <c r="W14" s="32"/>
      <c r="X14" s="67"/>
      <c r="Y14" s="32"/>
      <c r="Z14" s="67"/>
      <c r="AA14" s="32"/>
      <c r="AB14" s="67"/>
      <c r="AC14" s="32"/>
      <c r="AMK14" s="31"/>
      <c r="AML14" s="31"/>
    </row>
    <row r="15" spans="1:1026" ht="89.25" customHeight="1" x14ac:dyDescent="0.25">
      <c r="A15" s="60" t="s">
        <v>136</v>
      </c>
      <c r="B15" s="110" t="str">
        <f>engeletr!A13</f>
        <v>Engenheiro Eletricista (Supervisor)</v>
      </c>
      <c r="C15" s="111"/>
      <c r="D15" s="110" t="str">
        <f>encrefig!A13</f>
        <v>Encarregado - Refrigeração</v>
      </c>
      <c r="E15" s="111"/>
      <c r="F15" s="110" t="str">
        <f>enceletr!A13</f>
        <v xml:space="preserve">Encarregado - Elétrica </v>
      </c>
      <c r="G15" s="111"/>
      <c r="H15" s="110" t="str">
        <f>enccivil!A13</f>
        <v>Encarregado - Civil</v>
      </c>
      <c r="I15" s="111"/>
      <c r="J15" s="110" t="str">
        <f>tectele!A13</f>
        <v>Técnico em Redes e Telecomunicações</v>
      </c>
      <c r="K15" s="111"/>
      <c r="L15" s="110" t="str">
        <f>teceletro!A13</f>
        <v>Técnico em Eletromecânica</v>
      </c>
      <c r="M15" s="111"/>
      <c r="N15" s="110" t="str">
        <f>tecrefrig!A13</f>
        <v>Técnico em Refrigeração</v>
      </c>
      <c r="O15" s="111"/>
      <c r="P15" s="110" t="str">
        <f>eletric!A13</f>
        <v>Eletricista</v>
      </c>
      <c r="Q15" s="111"/>
      <c r="R15" s="110" t="str">
        <f>ajmontD!A13</f>
        <v>Ajudante de Montagem e Manutenção (Servente Prático) - diurno</v>
      </c>
      <c r="S15" s="111"/>
      <c r="T15" s="110" t="str">
        <f>ajmontN!A13</f>
        <v>Ajudante de Montagem e Manutenção (Servente Prático) - noturno</v>
      </c>
      <c r="U15" s="111"/>
      <c r="V15" s="110" t="str">
        <f>auxcivil!A13</f>
        <v xml:space="preserve">Auxiliar Técnico – Civil (pequenas obras e adequações prediais) </v>
      </c>
      <c r="W15" s="111"/>
      <c r="X15" s="110" t="str">
        <f>pintorN!A13</f>
        <v>Pintor Industrial (Estruturas Metálicas) - noturno</v>
      </c>
      <c r="Y15" s="111"/>
      <c r="Z15" s="110" t="str">
        <f>auxtelha!A13</f>
        <v>Auxiliar Técnico – Telhadista</v>
      </c>
      <c r="AA15" s="111"/>
      <c r="AB15" s="110" t="str">
        <f>tecseg!A13</f>
        <v xml:space="preserve">Técnico de Segurança no Trabalho Pleno </v>
      </c>
      <c r="AC15" s="111"/>
      <c r="AMK15" s="31"/>
      <c r="AML15" s="31"/>
    </row>
    <row r="16" spans="1:1026" x14ac:dyDescent="0.25">
      <c r="A16" s="33" t="s">
        <v>144</v>
      </c>
      <c r="B16" s="33">
        <v>13</v>
      </c>
      <c r="C16" s="37">
        <f>C10*B16</f>
        <v>1864.72</v>
      </c>
      <c r="D16" s="33">
        <v>13</v>
      </c>
      <c r="E16" s="37">
        <f>E10*D16</f>
        <v>534.04</v>
      </c>
      <c r="F16" s="33">
        <v>13</v>
      </c>
      <c r="G16" s="37">
        <f>G10*F16</f>
        <v>627.64</v>
      </c>
      <c r="H16" s="33">
        <v>13</v>
      </c>
      <c r="I16" s="37">
        <f>I10*H16</f>
        <v>534.04</v>
      </c>
      <c r="J16" s="33">
        <v>13</v>
      </c>
      <c r="K16" s="37">
        <f>K10*J16</f>
        <v>349.05</v>
      </c>
      <c r="L16" s="33">
        <v>13</v>
      </c>
      <c r="M16" s="37">
        <f>M10*L16</f>
        <v>371.28</v>
      </c>
      <c r="N16" s="33">
        <v>13</v>
      </c>
      <c r="O16" s="37">
        <f>O10*N16</f>
        <v>349.05</v>
      </c>
      <c r="P16" s="33">
        <v>13</v>
      </c>
      <c r="Q16" s="37">
        <f>Q10*P16</f>
        <v>372.97</v>
      </c>
      <c r="R16" s="33">
        <v>13</v>
      </c>
      <c r="S16" s="37">
        <f>S10*R16</f>
        <v>222.3</v>
      </c>
      <c r="T16" s="33">
        <v>13</v>
      </c>
      <c r="U16" s="37">
        <f>U10*T16</f>
        <v>289.51</v>
      </c>
      <c r="V16" s="33">
        <v>13</v>
      </c>
      <c r="W16" s="37">
        <f>W10*V16</f>
        <v>324.87</v>
      </c>
      <c r="X16" s="33">
        <v>13</v>
      </c>
      <c r="Y16" s="37">
        <f>Y10*X16</f>
        <v>413.92</v>
      </c>
      <c r="Z16" s="33">
        <v>13</v>
      </c>
      <c r="AA16" s="37">
        <f>AA10*Z16</f>
        <v>324.87</v>
      </c>
      <c r="AB16" s="33">
        <v>13</v>
      </c>
      <c r="AC16" s="37">
        <f>AC10*AB16</f>
        <v>366.21000000000004</v>
      </c>
      <c r="AMK16" s="31"/>
      <c r="AML16" s="31"/>
    </row>
    <row r="17" spans="1:29 1025:1026" x14ac:dyDescent="0.25">
      <c r="A17" s="33" t="s">
        <v>145</v>
      </c>
      <c r="B17" s="33">
        <v>32</v>
      </c>
      <c r="C17" s="37">
        <f>C11*B17</f>
        <v>4590.08</v>
      </c>
      <c r="D17" s="33">
        <v>32</v>
      </c>
      <c r="E17" s="37">
        <f>E11*D17</f>
        <v>1314.56</v>
      </c>
      <c r="F17" s="33">
        <v>32</v>
      </c>
      <c r="G17" s="37">
        <f>G11*F17</f>
        <v>1544.96</v>
      </c>
      <c r="H17" s="33">
        <v>32</v>
      </c>
      <c r="I17" s="37">
        <f>I11*H17</f>
        <v>1314.56</v>
      </c>
      <c r="J17" s="33">
        <v>32</v>
      </c>
      <c r="K17" s="37">
        <f>K11*J17</f>
        <v>859.2</v>
      </c>
      <c r="L17" s="33">
        <v>32</v>
      </c>
      <c r="M17" s="37">
        <f>M11*L17</f>
        <v>913.92</v>
      </c>
      <c r="N17" s="33">
        <v>32</v>
      </c>
      <c r="O17" s="37">
        <f>O11*N17</f>
        <v>859.2</v>
      </c>
      <c r="P17" s="33">
        <v>32</v>
      </c>
      <c r="Q17" s="37">
        <f>Q11*P17</f>
        <v>918.08</v>
      </c>
      <c r="R17" s="33">
        <v>32</v>
      </c>
      <c r="S17" s="37">
        <f>S11*R17</f>
        <v>547.20000000000005</v>
      </c>
      <c r="T17" s="33">
        <v>32</v>
      </c>
      <c r="U17" s="37">
        <f>U11*T17</f>
        <v>712.64</v>
      </c>
      <c r="V17" s="33">
        <v>32</v>
      </c>
      <c r="W17" s="37">
        <f>W11*V17</f>
        <v>799.68</v>
      </c>
      <c r="X17" s="33">
        <v>32</v>
      </c>
      <c r="Y17" s="37">
        <f>Y11*X17</f>
        <v>1018.88</v>
      </c>
      <c r="Z17" s="33">
        <v>32</v>
      </c>
      <c r="AA17" s="37">
        <f>AA11*Z17</f>
        <v>799.68</v>
      </c>
      <c r="AB17" s="33">
        <v>32</v>
      </c>
      <c r="AC17" s="37">
        <f>AC11*AB17</f>
        <v>901.44</v>
      </c>
      <c r="AMK17" s="31"/>
      <c r="AML17" s="31"/>
    </row>
    <row r="18" spans="1:29 1025:1026" x14ac:dyDescent="0.25">
      <c r="A18" s="33" t="s">
        <v>146</v>
      </c>
      <c r="B18" s="33">
        <v>17</v>
      </c>
      <c r="C18" s="37">
        <f>C12*B18</f>
        <v>3251.42</v>
      </c>
      <c r="D18" s="33">
        <v>17</v>
      </c>
      <c r="E18" s="37">
        <f>E12*D18</f>
        <v>931.26</v>
      </c>
      <c r="F18" s="33">
        <v>17</v>
      </c>
      <c r="G18" s="37">
        <f>G12*F18</f>
        <v>1094.46</v>
      </c>
      <c r="H18" s="33">
        <v>17</v>
      </c>
      <c r="I18" s="37">
        <f>I12*H18</f>
        <v>931.26</v>
      </c>
      <c r="J18" s="33">
        <v>17</v>
      </c>
      <c r="K18" s="37">
        <f>K12*J18</f>
        <v>608.59999999999991</v>
      </c>
      <c r="L18" s="33">
        <v>17</v>
      </c>
      <c r="M18" s="37">
        <f>M12*L18</f>
        <v>647.36</v>
      </c>
      <c r="N18" s="33">
        <v>17</v>
      </c>
      <c r="O18" s="37">
        <f>O12*N18</f>
        <v>608.59999999999991</v>
      </c>
      <c r="P18" s="33">
        <v>17</v>
      </c>
      <c r="Q18" s="37">
        <f>Q12*P18</f>
        <v>650.41999999999996</v>
      </c>
      <c r="R18" s="33">
        <v>17</v>
      </c>
      <c r="S18" s="37">
        <f>S12*R18</f>
        <v>387.6</v>
      </c>
      <c r="T18" s="33">
        <v>17</v>
      </c>
      <c r="U18" s="37">
        <f>U12*T18</f>
        <v>504.9</v>
      </c>
      <c r="V18" s="33">
        <v>17</v>
      </c>
      <c r="W18" s="37">
        <f>W12*V18</f>
        <v>566.44000000000005</v>
      </c>
      <c r="X18" s="33">
        <v>17</v>
      </c>
      <c r="Y18" s="37">
        <f>Y12*X18</f>
        <v>721.82</v>
      </c>
      <c r="Z18" s="33">
        <v>17</v>
      </c>
      <c r="AA18" s="37">
        <f>AA12*Z18</f>
        <v>566.44000000000005</v>
      </c>
      <c r="AB18" s="33">
        <v>17</v>
      </c>
      <c r="AC18" s="37">
        <f>AC12*AB18</f>
        <v>638.52</v>
      </c>
      <c r="AMK18" s="31"/>
      <c r="AML18" s="31"/>
    </row>
    <row r="19" spans="1:29 1025:1026" x14ac:dyDescent="0.25">
      <c r="A19" s="33" t="s">
        <v>147</v>
      </c>
      <c r="B19" s="34"/>
      <c r="C19" s="35">
        <f>SUM(C16:C18)</f>
        <v>9706.2200000000012</v>
      </c>
      <c r="D19" s="34"/>
      <c r="E19" s="35">
        <f>SUM(E16:E18)</f>
        <v>2779.8599999999997</v>
      </c>
      <c r="F19" s="34"/>
      <c r="G19" s="35">
        <f>SUM(G16:G18)</f>
        <v>3267.06</v>
      </c>
      <c r="H19" s="34"/>
      <c r="I19" s="35">
        <f>SUM(I16:I18)</f>
        <v>2779.8599999999997</v>
      </c>
      <c r="J19" s="34"/>
      <c r="K19" s="35">
        <f>SUM(K16:K18)</f>
        <v>1816.85</v>
      </c>
      <c r="L19" s="34"/>
      <c r="M19" s="35">
        <f>SUM(M16:M18)</f>
        <v>1932.56</v>
      </c>
      <c r="N19" s="34"/>
      <c r="O19" s="35">
        <f>SUM(O16:O18)</f>
        <v>1816.85</v>
      </c>
      <c r="P19" s="34"/>
      <c r="Q19" s="35">
        <f>SUM(Q16:Q18)</f>
        <v>1941.4700000000003</v>
      </c>
      <c r="R19" s="34"/>
      <c r="S19" s="35">
        <f>SUM(S16:S18)</f>
        <v>1157.0999999999999</v>
      </c>
      <c r="T19" s="34"/>
      <c r="U19" s="35">
        <f>SUM(U16:U18)</f>
        <v>1507.05</v>
      </c>
      <c r="V19" s="34"/>
      <c r="W19" s="35">
        <f>SUM(W16:W18)</f>
        <v>1690.99</v>
      </c>
      <c r="X19" s="34"/>
      <c r="Y19" s="35">
        <f>SUM(Y16:Y18)</f>
        <v>2154.62</v>
      </c>
      <c r="Z19" s="34"/>
      <c r="AA19" s="35">
        <f>SUM(AA16:AA18)</f>
        <v>1690.99</v>
      </c>
      <c r="AB19" s="34"/>
      <c r="AC19" s="35">
        <f>SUM(AC16:AC18)</f>
        <v>1906.17</v>
      </c>
      <c r="AMK19" s="31"/>
      <c r="AML19" s="31"/>
    </row>
    <row r="20" spans="1:29 1025:1026" x14ac:dyDescent="0.25">
      <c r="A20" s="33" t="s">
        <v>148</v>
      </c>
      <c r="B20" s="34"/>
      <c r="C20" s="39">
        <f>engeletr!D13</f>
        <v>1</v>
      </c>
      <c r="D20" s="34"/>
      <c r="E20" s="39">
        <f>encrefig!D13</f>
        <v>1</v>
      </c>
      <c r="F20" s="34"/>
      <c r="G20" s="39">
        <f>enceletr!D13</f>
        <v>1</v>
      </c>
      <c r="H20" s="34"/>
      <c r="I20" s="39">
        <f>enccivil!D13</f>
        <v>1</v>
      </c>
      <c r="J20" s="34"/>
      <c r="K20" s="39">
        <f>tectele!D13</f>
        <v>2</v>
      </c>
      <c r="L20" s="34"/>
      <c r="M20" s="39">
        <f>teceletro!D13</f>
        <v>1</v>
      </c>
      <c r="N20" s="34"/>
      <c r="O20" s="39">
        <f>tecrefrig!D13</f>
        <v>2</v>
      </c>
      <c r="P20" s="34"/>
      <c r="Q20" s="39">
        <f>eletric!D13</f>
        <v>2</v>
      </c>
      <c r="R20" s="34"/>
      <c r="S20" s="39">
        <f>ajmontD!D13</f>
        <v>3</v>
      </c>
      <c r="T20" s="34"/>
      <c r="U20" s="39">
        <f>ajmontN!D13</f>
        <v>1</v>
      </c>
      <c r="V20" s="34"/>
      <c r="W20" s="39">
        <f>auxcivil!D13</f>
        <v>2</v>
      </c>
      <c r="X20" s="34"/>
      <c r="Y20" s="39">
        <f>pintorN!D13</f>
        <v>1</v>
      </c>
      <c r="Z20" s="34"/>
      <c r="AA20" s="39">
        <f>auxtelha!D13</f>
        <v>2</v>
      </c>
      <c r="AB20" s="34"/>
      <c r="AC20" s="39">
        <f>tecseg!D13</f>
        <v>1</v>
      </c>
      <c r="AMK20" s="31"/>
      <c r="AML20" s="31"/>
    </row>
    <row r="21" spans="1:29 1025:1026" x14ac:dyDescent="0.25">
      <c r="A21" s="33" t="s">
        <v>196</v>
      </c>
      <c r="B21" s="34"/>
      <c r="C21" s="35">
        <f>C19*C20</f>
        <v>9706.2200000000012</v>
      </c>
      <c r="D21" s="34"/>
      <c r="E21" s="35">
        <f>E19*E20</f>
        <v>2779.8599999999997</v>
      </c>
      <c r="F21" s="34"/>
      <c r="G21" s="35">
        <f>G19*G20</f>
        <v>3267.06</v>
      </c>
      <c r="H21" s="34"/>
      <c r="I21" s="35">
        <f>I19*I20</f>
        <v>2779.8599999999997</v>
      </c>
      <c r="J21" s="34"/>
      <c r="K21" s="35">
        <f>K19*K20</f>
        <v>3633.7</v>
      </c>
      <c r="L21" s="34"/>
      <c r="M21" s="35">
        <f>M19*M20</f>
        <v>1932.56</v>
      </c>
      <c r="N21" s="34"/>
      <c r="O21" s="35">
        <f>O19*O20</f>
        <v>3633.7</v>
      </c>
      <c r="P21" s="34"/>
      <c r="Q21" s="35">
        <f>Q19*Q20</f>
        <v>3882.9400000000005</v>
      </c>
      <c r="R21" s="34"/>
      <c r="S21" s="35">
        <f>S19*S20</f>
        <v>3471.2999999999997</v>
      </c>
      <c r="T21" s="34"/>
      <c r="U21" s="35">
        <f>U19*U20</f>
        <v>1507.05</v>
      </c>
      <c r="V21" s="34"/>
      <c r="W21" s="35">
        <f>W19*W20</f>
        <v>3381.98</v>
      </c>
      <c r="X21" s="34"/>
      <c r="Y21" s="35">
        <f>Y19*Y20</f>
        <v>2154.62</v>
      </c>
      <c r="Z21" s="34"/>
      <c r="AA21" s="35">
        <f>AA19*AA20</f>
        <v>3381.98</v>
      </c>
      <c r="AB21" s="34"/>
      <c r="AC21" s="35">
        <f>AC19*AC20</f>
        <v>1906.17</v>
      </c>
      <c r="AMK21" s="31"/>
      <c r="AML21" s="31"/>
    </row>
    <row r="22" spans="1:29 1025:1026" x14ac:dyDescent="0.25">
      <c r="C22" s="32"/>
      <c r="E22" s="32"/>
      <c r="G22" s="32"/>
      <c r="I22" s="32"/>
      <c r="K22" s="32"/>
      <c r="M22" s="32"/>
      <c r="O22" s="32"/>
      <c r="Q22" s="32"/>
      <c r="S22" s="32"/>
      <c r="U22" s="32"/>
      <c r="W22" s="32"/>
      <c r="Y22" s="32"/>
      <c r="AA22" s="32"/>
      <c r="AC22" s="32"/>
      <c r="AMK22" s="31"/>
      <c r="AML22" s="31"/>
    </row>
    <row r="23" spans="1:29 1025:1026" x14ac:dyDescent="0.25">
      <c r="A23" s="72" t="s">
        <v>197</v>
      </c>
      <c r="C23" s="32"/>
      <c r="E23" s="32"/>
      <c r="G23" s="32"/>
      <c r="I23" s="32"/>
      <c r="K23" s="32"/>
      <c r="M23" s="32"/>
      <c r="O23" s="32"/>
      <c r="Q23" s="32"/>
      <c r="S23" s="32"/>
      <c r="U23" s="32"/>
      <c r="W23" s="32"/>
      <c r="Y23" s="32"/>
      <c r="AA23" s="32"/>
      <c r="AC23" s="32"/>
      <c r="AMK23" s="31"/>
      <c r="AML23" s="31"/>
    </row>
    <row r="24" spans="1:29 1025:1026" ht="89.25" customHeight="1" x14ac:dyDescent="0.25">
      <c r="A24" s="60" t="s">
        <v>136</v>
      </c>
      <c r="B24" s="110" t="str">
        <f>engeletr!A13</f>
        <v>Engenheiro Eletricista (Supervisor)</v>
      </c>
      <c r="C24" s="111"/>
      <c r="D24" s="110" t="str">
        <f>encrefig!A13</f>
        <v>Encarregado - Refrigeração</v>
      </c>
      <c r="E24" s="111"/>
      <c r="F24" s="110" t="str">
        <f>enceletr!A13</f>
        <v xml:space="preserve">Encarregado - Elétrica </v>
      </c>
      <c r="G24" s="111"/>
      <c r="H24" s="110" t="str">
        <f>enccivil!A13</f>
        <v>Encarregado - Civil</v>
      </c>
      <c r="I24" s="111"/>
      <c r="J24" s="110" t="str">
        <f>tectele!A13</f>
        <v>Técnico em Redes e Telecomunicações</v>
      </c>
      <c r="K24" s="111"/>
      <c r="L24" s="110" t="str">
        <f>teceletro!A13</f>
        <v>Técnico em Eletromecânica</v>
      </c>
      <c r="M24" s="111"/>
      <c r="N24" s="110" t="str">
        <f>tecrefrig!A13</f>
        <v>Técnico em Refrigeração</v>
      </c>
      <c r="O24" s="111"/>
      <c r="P24" s="110" t="str">
        <f>eletric!A13</f>
        <v>Eletricista</v>
      </c>
      <c r="Q24" s="111"/>
      <c r="R24" s="110" t="str">
        <f>ajmontD!A13</f>
        <v>Ajudante de Montagem e Manutenção (Servente Prático) - diurno</v>
      </c>
      <c r="S24" s="111"/>
      <c r="T24" s="110" t="str">
        <f>ajmontN!A13</f>
        <v>Ajudante de Montagem e Manutenção (Servente Prático) - noturno</v>
      </c>
      <c r="U24" s="111"/>
      <c r="V24" s="110" t="str">
        <f>auxcivil!A13</f>
        <v xml:space="preserve">Auxiliar Técnico – Civil (pequenas obras e adequações prediais) </v>
      </c>
      <c r="W24" s="111"/>
      <c r="X24" s="110" t="str">
        <f>pintorN!A13</f>
        <v>Pintor Industrial (Estruturas Metálicas) - noturno</v>
      </c>
      <c r="Y24" s="111"/>
      <c r="Z24" s="110" t="str">
        <f>auxtelha!A13</f>
        <v>Auxiliar Técnico – Telhadista</v>
      </c>
      <c r="AA24" s="111"/>
      <c r="AB24" s="110" t="str">
        <f>tecseg!A13</f>
        <v xml:space="preserve">Técnico de Segurança no Trabalho Pleno </v>
      </c>
      <c r="AC24" s="111"/>
      <c r="AMK24" s="31"/>
      <c r="AML24" s="31"/>
    </row>
    <row r="25" spans="1:29 1025:1026" x14ac:dyDescent="0.25">
      <c r="A25" s="33" t="s">
        <v>198</v>
      </c>
      <c r="B25" s="34"/>
      <c r="C25" s="35">
        <v>4.9000000000000004</v>
      </c>
      <c r="D25" s="34"/>
      <c r="E25" s="35">
        <v>4.9000000000000004</v>
      </c>
      <c r="F25" s="34"/>
      <c r="G25" s="35">
        <v>4.9000000000000004</v>
      </c>
      <c r="H25" s="34"/>
      <c r="I25" s="35">
        <v>4.9000000000000004</v>
      </c>
      <c r="J25" s="34"/>
      <c r="K25" s="35">
        <v>4.9000000000000004</v>
      </c>
      <c r="L25" s="34"/>
      <c r="M25" s="35">
        <v>4.9000000000000004</v>
      </c>
      <c r="N25" s="34"/>
      <c r="O25" s="35">
        <v>4.9000000000000004</v>
      </c>
      <c r="P25" s="34"/>
      <c r="Q25" s="35">
        <v>4.9000000000000004</v>
      </c>
      <c r="R25" s="34"/>
      <c r="S25" s="35">
        <v>4.9000000000000004</v>
      </c>
      <c r="T25" s="34"/>
      <c r="U25" s="35">
        <v>4.9000000000000004</v>
      </c>
      <c r="V25" s="34"/>
      <c r="W25" s="35">
        <v>4.9000000000000004</v>
      </c>
      <c r="X25" s="34"/>
      <c r="Y25" s="35">
        <v>4.9000000000000004</v>
      </c>
      <c r="Z25" s="34"/>
      <c r="AA25" s="35">
        <v>4.9000000000000004</v>
      </c>
      <c r="AB25" s="34"/>
      <c r="AC25" s="35">
        <v>4.9000000000000004</v>
      </c>
      <c r="AMK25" s="31"/>
      <c r="AML25" s="31"/>
    </row>
    <row r="26" spans="1:29 1025:1026" x14ac:dyDescent="0.25">
      <c r="A26" s="33" t="s">
        <v>199</v>
      </c>
      <c r="B26" s="69">
        <v>0</v>
      </c>
      <c r="C26" s="37">
        <f>C25*B26</f>
        <v>0</v>
      </c>
      <c r="D26" s="69">
        <v>2</v>
      </c>
      <c r="E26" s="37">
        <f t="shared" ref="E26" si="0">E25*D26</f>
        <v>9.8000000000000007</v>
      </c>
      <c r="F26" s="69">
        <v>2</v>
      </c>
      <c r="G26" s="37">
        <f t="shared" ref="G26" si="1">G25*F26</f>
        <v>9.8000000000000007</v>
      </c>
      <c r="H26" s="69">
        <v>2</v>
      </c>
      <c r="I26" s="37">
        <f t="shared" ref="I26" si="2">I25*H26</f>
        <v>9.8000000000000007</v>
      </c>
      <c r="J26" s="69">
        <v>2</v>
      </c>
      <c r="K26" s="37">
        <f t="shared" ref="K26" si="3">K25*J26</f>
        <v>9.8000000000000007</v>
      </c>
      <c r="L26" s="69">
        <v>2</v>
      </c>
      <c r="M26" s="37">
        <f t="shared" ref="M26" si="4">M25*L26</f>
        <v>9.8000000000000007</v>
      </c>
      <c r="N26" s="69">
        <v>2</v>
      </c>
      <c r="O26" s="37">
        <f t="shared" ref="O26" si="5">O25*N26</f>
        <v>9.8000000000000007</v>
      </c>
      <c r="P26" s="69">
        <v>2</v>
      </c>
      <c r="Q26" s="37">
        <f t="shared" ref="Q26" si="6">Q25*P26</f>
        <v>9.8000000000000007</v>
      </c>
      <c r="R26" s="69">
        <v>2</v>
      </c>
      <c r="S26" s="37">
        <f t="shared" ref="S26" si="7">S25*R26</f>
        <v>9.8000000000000007</v>
      </c>
      <c r="T26" s="69">
        <v>2</v>
      </c>
      <c r="U26" s="37">
        <f t="shared" ref="U26" si="8">U25*T26</f>
        <v>9.8000000000000007</v>
      </c>
      <c r="V26" s="69">
        <v>2</v>
      </c>
      <c r="W26" s="37">
        <f t="shared" ref="W26" si="9">W25*V26</f>
        <v>9.8000000000000007</v>
      </c>
      <c r="X26" s="69">
        <v>2</v>
      </c>
      <c r="Y26" s="37">
        <f t="shared" ref="Y26" si="10">Y25*X26</f>
        <v>9.8000000000000007</v>
      </c>
      <c r="Z26" s="69">
        <v>2</v>
      </c>
      <c r="AA26" s="37">
        <f t="shared" ref="AA26" si="11">AA25*Z26</f>
        <v>9.8000000000000007</v>
      </c>
      <c r="AB26" s="69">
        <v>2</v>
      </c>
      <c r="AC26" s="37">
        <f t="shared" ref="AC26" si="12">AC25*AB26</f>
        <v>9.8000000000000007</v>
      </c>
      <c r="AMK26" s="31"/>
      <c r="AML26" s="31"/>
    </row>
    <row r="27" spans="1:29 1025:1026" x14ac:dyDescent="0.25">
      <c r="A27" s="33" t="s">
        <v>195</v>
      </c>
      <c r="B27" s="68">
        <f>engeletr!C143</f>
        <v>0.36699999999999999</v>
      </c>
      <c r="C27" s="37">
        <f>TRUNC((C26)*B27,2)</f>
        <v>0</v>
      </c>
      <c r="D27" s="68">
        <f>encrefig!C143</f>
        <v>0.39140000000000003</v>
      </c>
      <c r="E27" s="37">
        <f>TRUNC((E26)*D27,2)</f>
        <v>3.83</v>
      </c>
      <c r="F27" s="68">
        <f>enceletr!C143</f>
        <v>0.35470000000000002</v>
      </c>
      <c r="G27" s="37">
        <f>TRUNC((G26)*F27,2)</f>
        <v>3.47</v>
      </c>
      <c r="H27" s="68">
        <f>enccivil!C143</f>
        <v>0.39140000000000003</v>
      </c>
      <c r="I27" s="37">
        <f>TRUNC((I26)*H27,2)</f>
        <v>3.83</v>
      </c>
      <c r="J27" s="68">
        <f>tectele!C143</f>
        <v>0.37309999999999999</v>
      </c>
      <c r="K27" s="37">
        <f>TRUNC((K26)*J27,2)</f>
        <v>3.65</v>
      </c>
      <c r="L27" s="68">
        <f>teceletro!C143</f>
        <v>0.25890000000000002</v>
      </c>
      <c r="M27" s="37">
        <f>TRUNC((M26)*L27,2)</f>
        <v>2.5299999999999998</v>
      </c>
      <c r="N27" s="68">
        <f>tecrefrig!C143</f>
        <v>0.37309999999999999</v>
      </c>
      <c r="O27" s="37">
        <f>TRUNC((O26)*N27,2)</f>
        <v>3.65</v>
      </c>
      <c r="P27" s="68">
        <f>eletric!C143</f>
        <v>0.37309999999999999</v>
      </c>
      <c r="Q27" s="37">
        <f>TRUNC((Q26)*P27,2)</f>
        <v>3.65</v>
      </c>
      <c r="R27" s="68">
        <f>ajmontD!C143</f>
        <v>0.28760000000000002</v>
      </c>
      <c r="S27" s="37">
        <f>TRUNC((S26)*R27,2)</f>
        <v>2.81</v>
      </c>
      <c r="T27" s="68">
        <f>ajmontN!C143</f>
        <v>0.39140000000000003</v>
      </c>
      <c r="U27" s="37">
        <f>TRUNC((U26)*T27,2)</f>
        <v>3.83</v>
      </c>
      <c r="V27" s="68">
        <f>auxcivil!C143</f>
        <v>0.37430000000000002</v>
      </c>
      <c r="W27" s="37">
        <f>TRUNC((W26)*V27,2)</f>
        <v>3.66</v>
      </c>
      <c r="X27" s="68">
        <f>pintorN!C143</f>
        <v>0.45240000000000002</v>
      </c>
      <c r="Y27" s="37">
        <f>TRUNC((Y26)*X27,2)</f>
        <v>4.43</v>
      </c>
      <c r="Z27" s="68">
        <f>auxtelha!C143</f>
        <v>0.37430000000000002</v>
      </c>
      <c r="AA27" s="37">
        <f>TRUNC((AA26)*Z27,2)</f>
        <v>3.66</v>
      </c>
      <c r="AB27" s="68">
        <f>tecseg!C143</f>
        <v>0.44019999999999998</v>
      </c>
      <c r="AC27" s="37">
        <f>TRUNC((AC26)*AB27,2)</f>
        <v>4.3099999999999996</v>
      </c>
      <c r="AMK27" s="31"/>
      <c r="AML27" s="31"/>
    </row>
    <row r="28" spans="1:29 1025:1026" x14ac:dyDescent="0.25">
      <c r="A28" s="33" t="s">
        <v>139</v>
      </c>
      <c r="B28" s="33"/>
      <c r="C28" s="37">
        <f>SUM(C26:C27)</f>
        <v>0</v>
      </c>
      <c r="D28" s="33"/>
      <c r="E28" s="37">
        <f t="shared" ref="E28" si="13">SUM(E26:E27)</f>
        <v>13.63</v>
      </c>
      <c r="F28" s="33"/>
      <c r="G28" s="37">
        <f t="shared" ref="G28" si="14">SUM(G26:G27)</f>
        <v>13.270000000000001</v>
      </c>
      <c r="H28" s="33"/>
      <c r="I28" s="37">
        <f t="shared" ref="I28" si="15">SUM(I26:I27)</f>
        <v>13.63</v>
      </c>
      <c r="J28" s="33"/>
      <c r="K28" s="37">
        <f t="shared" ref="K28" si="16">SUM(K26:K27)</f>
        <v>13.450000000000001</v>
      </c>
      <c r="L28" s="33"/>
      <c r="M28" s="37">
        <f t="shared" ref="M28" si="17">SUM(M26:M27)</f>
        <v>12.33</v>
      </c>
      <c r="N28" s="33"/>
      <c r="O28" s="37">
        <f t="shared" ref="O28" si="18">SUM(O26:O27)</f>
        <v>13.450000000000001</v>
      </c>
      <c r="P28" s="33"/>
      <c r="Q28" s="37">
        <f t="shared" ref="Q28" si="19">SUM(Q26:Q27)</f>
        <v>13.450000000000001</v>
      </c>
      <c r="R28" s="33"/>
      <c r="S28" s="37">
        <f t="shared" ref="S28" si="20">SUM(S26:S27)</f>
        <v>12.610000000000001</v>
      </c>
      <c r="T28" s="33"/>
      <c r="U28" s="37">
        <f t="shared" ref="U28" si="21">SUM(U26:U27)</f>
        <v>13.63</v>
      </c>
      <c r="V28" s="33"/>
      <c r="W28" s="37">
        <f t="shared" ref="W28" si="22">SUM(W26:W27)</f>
        <v>13.46</v>
      </c>
      <c r="X28" s="33"/>
      <c r="Y28" s="37">
        <f t="shared" ref="Y28" si="23">SUM(Y26:Y27)</f>
        <v>14.23</v>
      </c>
      <c r="Z28" s="33"/>
      <c r="AA28" s="37">
        <f t="shared" ref="AA28" si="24">SUM(AA26:AA27)</f>
        <v>13.46</v>
      </c>
      <c r="AB28" s="33"/>
      <c r="AC28" s="37">
        <f t="shared" ref="AC28" si="25">SUM(AC26:AC27)</f>
        <v>14.11</v>
      </c>
      <c r="AMK28" s="31"/>
      <c r="AML28" s="31"/>
    </row>
    <row r="29" spans="1:29 1025:1026" x14ac:dyDescent="0.25">
      <c r="A29" s="33" t="s">
        <v>208</v>
      </c>
      <c r="B29" s="69">
        <v>0</v>
      </c>
      <c r="C29" s="37">
        <f>C28*B29</f>
        <v>0</v>
      </c>
      <c r="D29" s="69">
        <v>0</v>
      </c>
      <c r="E29" s="37">
        <f t="shared" ref="E29" si="26">E28*D29</f>
        <v>0</v>
      </c>
      <c r="F29" s="69">
        <v>0</v>
      </c>
      <c r="G29" s="37">
        <f t="shared" ref="G29" si="27">G28*F29</f>
        <v>0</v>
      </c>
      <c r="H29" s="69">
        <v>0</v>
      </c>
      <c r="I29" s="37">
        <f t="shared" ref="I29" si="28">I28*H29</f>
        <v>0</v>
      </c>
      <c r="J29" s="69">
        <v>0</v>
      </c>
      <c r="K29" s="37">
        <f t="shared" ref="K29" si="29">K28*J29</f>
        <v>0</v>
      </c>
      <c r="L29" s="69">
        <v>0</v>
      </c>
      <c r="M29" s="37">
        <f t="shared" ref="M29" si="30">M28*L29</f>
        <v>0</v>
      </c>
      <c r="N29" s="69">
        <v>0</v>
      </c>
      <c r="O29" s="37">
        <f t="shared" ref="O29" si="31">O28*N29</f>
        <v>0</v>
      </c>
      <c r="P29" s="69">
        <v>0</v>
      </c>
      <c r="Q29" s="37">
        <f t="shared" ref="Q29" si="32">Q28*P29</f>
        <v>0</v>
      </c>
      <c r="R29" s="69">
        <v>0</v>
      </c>
      <c r="S29" s="37">
        <f t="shared" ref="S29" si="33">S28*R29</f>
        <v>0</v>
      </c>
      <c r="T29" s="69">
        <v>0</v>
      </c>
      <c r="U29" s="37">
        <f t="shared" ref="U29" si="34">U28*T29</f>
        <v>0</v>
      </c>
      <c r="V29" s="69">
        <v>0</v>
      </c>
      <c r="W29" s="37">
        <f t="shared" ref="W29" si="35">W28*V29</f>
        <v>0</v>
      </c>
      <c r="X29" s="69">
        <v>0</v>
      </c>
      <c r="Y29" s="37">
        <f t="shared" ref="Y29" si="36">Y28*X29</f>
        <v>0</v>
      </c>
      <c r="Z29" s="69">
        <v>0</v>
      </c>
      <c r="AA29" s="37">
        <f t="shared" ref="AA29" si="37">AA28*Z29</f>
        <v>0</v>
      </c>
      <c r="AB29" s="69">
        <v>0</v>
      </c>
      <c r="AC29" s="37">
        <f t="shared" ref="AC29" si="38">AC28*AB29</f>
        <v>0</v>
      </c>
      <c r="AMK29" s="31"/>
      <c r="AML29" s="31"/>
    </row>
    <row r="30" spans="1:29 1025:1026" x14ac:dyDescent="0.25">
      <c r="A30" s="33" t="s">
        <v>201</v>
      </c>
      <c r="B30" s="69">
        <f>ROUNDUP(B18/8,0)</f>
        <v>3</v>
      </c>
      <c r="C30" s="37">
        <f>C28*B30</f>
        <v>0</v>
      </c>
      <c r="D30" s="69">
        <f t="shared" ref="D30" si="39">ROUNDUP(D18/8,0)</f>
        <v>3</v>
      </c>
      <c r="E30" s="37">
        <f>E28*D30</f>
        <v>40.89</v>
      </c>
      <c r="F30" s="69">
        <f t="shared" ref="F30" si="40">ROUNDUP(F18/8,0)</f>
        <v>3</v>
      </c>
      <c r="G30" s="37">
        <f>G28*F30</f>
        <v>39.81</v>
      </c>
      <c r="H30" s="69">
        <f t="shared" ref="H30" si="41">ROUNDUP(H18/8,0)</f>
        <v>3</v>
      </c>
      <c r="I30" s="37">
        <f>I28*H30</f>
        <v>40.89</v>
      </c>
      <c r="J30" s="69">
        <f t="shared" ref="J30" si="42">ROUNDUP(J18/8,0)</f>
        <v>3</v>
      </c>
      <c r="K30" s="37">
        <f>K28*J30</f>
        <v>40.35</v>
      </c>
      <c r="L30" s="69">
        <f t="shared" ref="L30" si="43">ROUNDUP(L18/8,0)</f>
        <v>3</v>
      </c>
      <c r="M30" s="37">
        <f>M28*L30</f>
        <v>36.99</v>
      </c>
      <c r="N30" s="69">
        <f t="shared" ref="N30" si="44">ROUNDUP(N18/8,0)</f>
        <v>3</v>
      </c>
      <c r="O30" s="37">
        <f>O28*N30</f>
        <v>40.35</v>
      </c>
      <c r="P30" s="69">
        <f t="shared" ref="P30" si="45">ROUNDUP(P18/8,0)</f>
        <v>3</v>
      </c>
      <c r="Q30" s="37">
        <f>Q28*P30</f>
        <v>40.35</v>
      </c>
      <c r="R30" s="69">
        <f t="shared" ref="R30" si="46">ROUNDUP(R18/8,0)</f>
        <v>3</v>
      </c>
      <c r="S30" s="37">
        <f>S28*R30</f>
        <v>37.830000000000005</v>
      </c>
      <c r="T30" s="69">
        <f t="shared" ref="T30" si="47">ROUNDUP(T18/8,0)</f>
        <v>3</v>
      </c>
      <c r="U30" s="37">
        <f>U28*T30</f>
        <v>40.89</v>
      </c>
      <c r="V30" s="69">
        <f t="shared" ref="V30" si="48">ROUNDUP(V18/8,0)</f>
        <v>3</v>
      </c>
      <c r="W30" s="37">
        <f>W28*V30</f>
        <v>40.380000000000003</v>
      </c>
      <c r="X30" s="69">
        <f t="shared" ref="X30" si="49">ROUNDUP(X18/8,0)</f>
        <v>3</v>
      </c>
      <c r="Y30" s="37">
        <f>Y28*X30</f>
        <v>42.69</v>
      </c>
      <c r="Z30" s="69">
        <f t="shared" ref="Z30" si="50">ROUNDUP(Z18/8,0)</f>
        <v>3</v>
      </c>
      <c r="AA30" s="37">
        <f>AA28*Z30</f>
        <v>40.380000000000003</v>
      </c>
      <c r="AB30" s="69">
        <f t="shared" ref="AB30" si="51">ROUNDUP(AB18/8,0)</f>
        <v>3</v>
      </c>
      <c r="AC30" s="37">
        <f>AC28*AB30</f>
        <v>42.33</v>
      </c>
      <c r="AMK30" s="31"/>
      <c r="AML30" s="31"/>
    </row>
    <row r="31" spans="1:29 1025:1026" x14ac:dyDescent="0.25">
      <c r="A31" s="33" t="s">
        <v>207</v>
      </c>
      <c r="B31" s="70"/>
      <c r="C31" s="35">
        <f>SUM(C29:C30)</f>
        <v>0</v>
      </c>
      <c r="D31" s="70"/>
      <c r="E31" s="35">
        <f t="shared" ref="E31" si="52">SUM(E29:E30)</f>
        <v>40.89</v>
      </c>
      <c r="F31" s="70"/>
      <c r="G31" s="35">
        <f t="shared" ref="G31" si="53">SUM(G29:G30)</f>
        <v>39.81</v>
      </c>
      <c r="H31" s="70"/>
      <c r="I31" s="35">
        <f t="shared" ref="I31" si="54">SUM(I29:I30)</f>
        <v>40.89</v>
      </c>
      <c r="J31" s="70"/>
      <c r="K31" s="35">
        <f t="shared" ref="K31" si="55">SUM(K29:K30)</f>
        <v>40.35</v>
      </c>
      <c r="L31" s="70"/>
      <c r="M31" s="35">
        <f t="shared" ref="M31" si="56">SUM(M29:M30)</f>
        <v>36.99</v>
      </c>
      <c r="N31" s="70"/>
      <c r="O31" s="35">
        <f t="shared" ref="O31" si="57">SUM(O29:O30)</f>
        <v>40.35</v>
      </c>
      <c r="P31" s="70"/>
      <c r="Q31" s="35">
        <f t="shared" ref="Q31" si="58">SUM(Q29:Q30)</f>
        <v>40.35</v>
      </c>
      <c r="R31" s="70"/>
      <c r="S31" s="35">
        <f t="shared" ref="S31" si="59">SUM(S29:S30)</f>
        <v>37.830000000000005</v>
      </c>
      <c r="T31" s="70"/>
      <c r="U31" s="35">
        <f t="shared" ref="U31" si="60">SUM(U29:U30)</f>
        <v>40.89</v>
      </c>
      <c r="V31" s="70"/>
      <c r="W31" s="35">
        <f t="shared" ref="W31" si="61">SUM(W29:W30)</f>
        <v>40.380000000000003</v>
      </c>
      <c r="X31" s="70"/>
      <c r="Y31" s="35">
        <f t="shared" ref="Y31" si="62">SUM(Y29:Y30)</f>
        <v>42.69</v>
      </c>
      <c r="Z31" s="70"/>
      <c r="AA31" s="35">
        <f t="shared" ref="AA31" si="63">SUM(AA29:AA30)</f>
        <v>40.380000000000003</v>
      </c>
      <c r="AB31" s="70"/>
      <c r="AC31" s="35">
        <f t="shared" ref="AC31" si="64">SUM(AC29:AC30)</f>
        <v>42.33</v>
      </c>
      <c r="AMK31" s="31"/>
      <c r="AML31" s="31"/>
    </row>
    <row r="32" spans="1:29 1025:1026" x14ac:dyDescent="0.25">
      <c r="A32" s="33" t="s">
        <v>200</v>
      </c>
      <c r="B32" s="69"/>
      <c r="C32" s="37">
        <f>C31*C20</f>
        <v>0</v>
      </c>
      <c r="D32" s="69"/>
      <c r="E32" s="37">
        <f t="shared" ref="E32" si="65">E31*E20</f>
        <v>40.89</v>
      </c>
      <c r="F32" s="69"/>
      <c r="G32" s="37">
        <f t="shared" ref="G32" si="66">G31*G20</f>
        <v>39.81</v>
      </c>
      <c r="H32" s="69"/>
      <c r="I32" s="37">
        <f t="shared" ref="I32" si="67">I31*I20</f>
        <v>40.89</v>
      </c>
      <c r="J32" s="69"/>
      <c r="K32" s="37">
        <f t="shared" ref="K32" si="68">K31*K20</f>
        <v>80.7</v>
      </c>
      <c r="L32" s="69"/>
      <c r="M32" s="37">
        <f t="shared" ref="M32" si="69">M31*M20</f>
        <v>36.99</v>
      </c>
      <c r="N32" s="69"/>
      <c r="O32" s="37">
        <f t="shared" ref="O32" si="70">O31*O20</f>
        <v>80.7</v>
      </c>
      <c r="P32" s="69"/>
      <c r="Q32" s="37">
        <f t="shared" ref="Q32" si="71">Q31*Q20</f>
        <v>80.7</v>
      </c>
      <c r="R32" s="69"/>
      <c r="S32" s="37">
        <f t="shared" ref="S32" si="72">S31*S20</f>
        <v>113.49000000000001</v>
      </c>
      <c r="T32" s="69"/>
      <c r="U32" s="37">
        <f t="shared" ref="U32" si="73">U31*U20</f>
        <v>40.89</v>
      </c>
      <c r="V32" s="69"/>
      <c r="W32" s="37">
        <f t="shared" ref="W32" si="74">W31*W20</f>
        <v>80.760000000000005</v>
      </c>
      <c r="X32" s="69"/>
      <c r="Y32" s="37">
        <f t="shared" ref="Y32" si="75">Y31*Y20</f>
        <v>42.69</v>
      </c>
      <c r="Z32" s="69"/>
      <c r="AA32" s="37">
        <f t="shared" ref="AA32" si="76">AA31*AA20</f>
        <v>80.760000000000005</v>
      </c>
      <c r="AB32" s="69"/>
      <c r="AC32" s="37">
        <f t="shared" ref="AC32" si="77">AC31*AC20</f>
        <v>42.33</v>
      </c>
    </row>
    <row r="33" spans="1:29" x14ac:dyDescent="0.25">
      <c r="B33" s="71"/>
      <c r="C33" s="32"/>
      <c r="D33" s="71"/>
      <c r="E33" s="32"/>
      <c r="F33" s="71"/>
      <c r="G33" s="32"/>
      <c r="H33" s="71"/>
      <c r="I33" s="32"/>
      <c r="J33" s="71"/>
      <c r="K33" s="32"/>
      <c r="L33" s="71"/>
      <c r="M33" s="32"/>
      <c r="N33" s="71"/>
      <c r="O33" s="32"/>
      <c r="P33" s="71"/>
      <c r="Q33" s="32"/>
      <c r="R33" s="71"/>
      <c r="S33" s="32"/>
      <c r="T33" s="71"/>
      <c r="U33" s="32"/>
      <c r="V33" s="71"/>
      <c r="W33" s="32"/>
      <c r="X33" s="71"/>
      <c r="Y33" s="32"/>
      <c r="Z33" s="71"/>
      <c r="AA33" s="32"/>
      <c r="AB33" s="71"/>
      <c r="AC33" s="32"/>
    </row>
    <row r="34" spans="1:29" x14ac:dyDescent="0.25">
      <c r="A34" s="72" t="s">
        <v>202</v>
      </c>
      <c r="B34" s="71"/>
      <c r="C34" s="32"/>
      <c r="D34" s="71"/>
      <c r="E34" s="32"/>
      <c r="F34" s="71"/>
      <c r="G34" s="32"/>
      <c r="H34" s="71"/>
      <c r="I34" s="32"/>
      <c r="J34" s="71"/>
      <c r="K34" s="32"/>
      <c r="L34" s="71"/>
      <c r="M34" s="32"/>
      <c r="N34" s="71"/>
      <c r="O34" s="32"/>
      <c r="P34" s="71"/>
      <c r="Q34" s="32"/>
      <c r="R34" s="71"/>
      <c r="S34" s="32"/>
      <c r="T34" s="71"/>
      <c r="U34" s="32"/>
      <c r="V34" s="71"/>
      <c r="W34" s="32"/>
      <c r="X34" s="71"/>
      <c r="Y34" s="32"/>
      <c r="Z34" s="71"/>
      <c r="AA34" s="32"/>
      <c r="AB34" s="71"/>
      <c r="AC34" s="32"/>
    </row>
    <row r="35" spans="1:29" ht="89.25" customHeight="1" x14ac:dyDescent="0.25">
      <c r="A35" s="60" t="s">
        <v>136</v>
      </c>
      <c r="B35" s="110" t="str">
        <f>engeletr!A13</f>
        <v>Engenheiro Eletricista (Supervisor)</v>
      </c>
      <c r="C35" s="111"/>
      <c r="D35" s="110" t="str">
        <f>encrefig!A13</f>
        <v>Encarregado - Refrigeração</v>
      </c>
      <c r="E35" s="111"/>
      <c r="F35" s="110" t="str">
        <f>enceletr!A13</f>
        <v xml:space="preserve">Encarregado - Elétrica </v>
      </c>
      <c r="G35" s="111"/>
      <c r="H35" s="110" t="str">
        <f>enccivil!A13</f>
        <v>Encarregado - Civil</v>
      </c>
      <c r="I35" s="111"/>
      <c r="J35" s="110" t="str">
        <f>tectele!A13</f>
        <v>Técnico em Redes e Telecomunicações</v>
      </c>
      <c r="K35" s="111"/>
      <c r="L35" s="110" t="str">
        <f>teceletro!A13</f>
        <v>Técnico em Eletromecânica</v>
      </c>
      <c r="M35" s="111"/>
      <c r="N35" s="110" t="str">
        <f>tecrefrig!A13</f>
        <v>Técnico em Refrigeração</v>
      </c>
      <c r="O35" s="111"/>
      <c r="P35" s="110" t="str">
        <f>eletric!A13</f>
        <v>Eletricista</v>
      </c>
      <c r="Q35" s="111"/>
      <c r="R35" s="110" t="str">
        <f>ajmontD!A13</f>
        <v>Ajudante de Montagem e Manutenção (Servente Prático) - diurno</v>
      </c>
      <c r="S35" s="111"/>
      <c r="T35" s="110" t="str">
        <f>ajmontN!A13</f>
        <v>Ajudante de Montagem e Manutenção (Servente Prático) - noturno</v>
      </c>
      <c r="U35" s="111"/>
      <c r="V35" s="110" t="str">
        <f>auxcivil!A13</f>
        <v xml:space="preserve">Auxiliar Técnico – Civil (pequenas obras e adequações prediais) </v>
      </c>
      <c r="W35" s="111"/>
      <c r="X35" s="110" t="str">
        <f>pintorN!A13</f>
        <v>Pintor Industrial (Estruturas Metálicas) - noturno</v>
      </c>
      <c r="Y35" s="111"/>
      <c r="Z35" s="110" t="str">
        <f>auxtelha!A13</f>
        <v>Auxiliar Técnico – Telhadista</v>
      </c>
      <c r="AA35" s="111"/>
      <c r="AB35" s="110" t="str">
        <f>tecseg!A13</f>
        <v xml:space="preserve">Técnico de Segurança no Trabalho Pleno </v>
      </c>
      <c r="AC35" s="111"/>
    </row>
    <row r="36" spans="1:29" x14ac:dyDescent="0.25">
      <c r="A36" s="33" t="s">
        <v>203</v>
      </c>
      <c r="B36" s="70"/>
      <c r="C36" s="35">
        <f>20*0.8</f>
        <v>16</v>
      </c>
      <c r="D36" s="70"/>
      <c r="E36" s="35">
        <f>20*0.8</f>
        <v>16</v>
      </c>
      <c r="F36" s="70"/>
      <c r="G36" s="35">
        <f>20*0.8</f>
        <v>16</v>
      </c>
      <c r="H36" s="70"/>
      <c r="I36" s="35">
        <f>20*0.8</f>
        <v>16</v>
      </c>
      <c r="J36" s="70"/>
      <c r="K36" s="35">
        <f>20*0.8</f>
        <v>16</v>
      </c>
      <c r="L36" s="70"/>
      <c r="M36" s="35">
        <f>20*0.8</f>
        <v>16</v>
      </c>
      <c r="N36" s="70"/>
      <c r="O36" s="35">
        <f>20*0.8</f>
        <v>16</v>
      </c>
      <c r="P36" s="70"/>
      <c r="Q36" s="35">
        <f>20*0.8</f>
        <v>16</v>
      </c>
      <c r="R36" s="70"/>
      <c r="S36" s="35">
        <f>20*0.8</f>
        <v>16</v>
      </c>
      <c r="T36" s="70"/>
      <c r="U36" s="35">
        <f>20*0.8</f>
        <v>16</v>
      </c>
      <c r="V36" s="70"/>
      <c r="W36" s="35">
        <f>20*0.8</f>
        <v>16</v>
      </c>
      <c r="X36" s="70"/>
      <c r="Y36" s="35">
        <f>20*0.8</f>
        <v>16</v>
      </c>
      <c r="Z36" s="70"/>
      <c r="AA36" s="35">
        <f>20*0.8</f>
        <v>16</v>
      </c>
      <c r="AB36" s="70"/>
      <c r="AC36" s="35">
        <v>0</v>
      </c>
    </row>
    <row r="37" spans="1:29" x14ac:dyDescent="0.25">
      <c r="A37" s="33" t="s">
        <v>195</v>
      </c>
      <c r="B37" s="68">
        <f>engeletr!C143</f>
        <v>0.36699999999999999</v>
      </c>
      <c r="C37" s="37">
        <f>TRUNC((C36)*B37,2)</f>
        <v>5.87</v>
      </c>
      <c r="D37" s="68">
        <f>encrefig!C143</f>
        <v>0.39140000000000003</v>
      </c>
      <c r="E37" s="37">
        <f>TRUNC((E36)*D37,2)</f>
        <v>6.26</v>
      </c>
      <c r="F37" s="68">
        <f>enceletr!C143</f>
        <v>0.35470000000000002</v>
      </c>
      <c r="G37" s="37">
        <f>TRUNC((G36)*F37,2)</f>
        <v>5.67</v>
      </c>
      <c r="H37" s="68">
        <f>enccivil!C143</f>
        <v>0.39140000000000003</v>
      </c>
      <c r="I37" s="37">
        <f>TRUNC((I36)*H37,2)</f>
        <v>6.26</v>
      </c>
      <c r="J37" s="68">
        <f>tectele!C143</f>
        <v>0.37309999999999999</v>
      </c>
      <c r="K37" s="37">
        <f>TRUNC((K36)*J37,2)</f>
        <v>5.96</v>
      </c>
      <c r="L37" s="68">
        <f>teceletro!C143</f>
        <v>0.25890000000000002</v>
      </c>
      <c r="M37" s="37">
        <f>TRUNC((M36)*L37,2)</f>
        <v>4.1399999999999997</v>
      </c>
      <c r="N37" s="68">
        <f>tecrefrig!C143</f>
        <v>0.37309999999999999</v>
      </c>
      <c r="O37" s="37">
        <f>TRUNC((O36)*N37,2)</f>
        <v>5.96</v>
      </c>
      <c r="P37" s="68">
        <f>eletric!C143</f>
        <v>0.37309999999999999</v>
      </c>
      <c r="Q37" s="37">
        <f>TRUNC((Q36)*P37,2)</f>
        <v>5.96</v>
      </c>
      <c r="R37" s="68">
        <f>ajmontD!C143</f>
        <v>0.28760000000000002</v>
      </c>
      <c r="S37" s="37">
        <f>TRUNC((S36)*R37,2)</f>
        <v>4.5999999999999996</v>
      </c>
      <c r="T37" s="68">
        <f>ajmontN!C143</f>
        <v>0.39140000000000003</v>
      </c>
      <c r="U37" s="37">
        <f>TRUNC((U36)*T37,2)</f>
        <v>6.26</v>
      </c>
      <c r="V37" s="68">
        <f>auxcivil!C143</f>
        <v>0.37430000000000002</v>
      </c>
      <c r="W37" s="37">
        <f>TRUNC((W36)*V37,2)</f>
        <v>5.98</v>
      </c>
      <c r="X37" s="68">
        <f>pintorN!C143</f>
        <v>0.45240000000000002</v>
      </c>
      <c r="Y37" s="37">
        <f>TRUNC((Y36)*X37,2)</f>
        <v>7.23</v>
      </c>
      <c r="Z37" s="68">
        <f>auxtelha!C143</f>
        <v>0.37430000000000002</v>
      </c>
      <c r="AA37" s="37">
        <f>TRUNC((AA36)*Z37,2)</f>
        <v>5.98</v>
      </c>
      <c r="AB37" s="68">
        <f>tecseg!C143</f>
        <v>0.44019999999999998</v>
      </c>
      <c r="AC37" s="37">
        <f>TRUNC((AC36)*AB37,2)</f>
        <v>0</v>
      </c>
    </row>
    <row r="38" spans="1:29" x14ac:dyDescent="0.25">
      <c r="A38" s="33" t="s">
        <v>139</v>
      </c>
      <c r="B38" s="33"/>
      <c r="C38" s="37">
        <f>SUM(C36:C37)</f>
        <v>21.87</v>
      </c>
      <c r="D38" s="33"/>
      <c r="E38" s="37">
        <f t="shared" ref="E38" si="78">SUM(E36:E37)</f>
        <v>22.259999999999998</v>
      </c>
      <c r="F38" s="33"/>
      <c r="G38" s="37">
        <f t="shared" ref="G38" si="79">SUM(G36:G37)</f>
        <v>21.67</v>
      </c>
      <c r="H38" s="33"/>
      <c r="I38" s="37">
        <f t="shared" ref="I38" si="80">SUM(I36:I37)</f>
        <v>22.259999999999998</v>
      </c>
      <c r="J38" s="33"/>
      <c r="K38" s="37">
        <f t="shared" ref="K38" si="81">SUM(K36:K37)</f>
        <v>21.96</v>
      </c>
      <c r="L38" s="33"/>
      <c r="M38" s="37">
        <f t="shared" ref="M38" si="82">SUM(M36:M37)</f>
        <v>20.14</v>
      </c>
      <c r="N38" s="33"/>
      <c r="O38" s="37">
        <f t="shared" ref="O38" si="83">SUM(O36:O37)</f>
        <v>21.96</v>
      </c>
      <c r="P38" s="33"/>
      <c r="Q38" s="37">
        <f t="shared" ref="Q38" si="84">SUM(Q36:Q37)</f>
        <v>21.96</v>
      </c>
      <c r="R38" s="33"/>
      <c r="S38" s="37">
        <f t="shared" ref="S38" si="85">SUM(S36:S37)</f>
        <v>20.6</v>
      </c>
      <c r="T38" s="33"/>
      <c r="U38" s="37">
        <f t="shared" ref="U38" si="86">SUM(U36:U37)</f>
        <v>22.259999999999998</v>
      </c>
      <c r="V38" s="33"/>
      <c r="W38" s="37">
        <f t="shared" ref="W38" si="87">SUM(W36:W37)</f>
        <v>21.98</v>
      </c>
      <c r="X38" s="33"/>
      <c r="Y38" s="37">
        <f t="shared" ref="Y38" si="88">SUM(Y36:Y37)</f>
        <v>23.23</v>
      </c>
      <c r="Z38" s="33"/>
      <c r="AA38" s="37">
        <f t="shared" ref="AA38" si="89">SUM(AA36:AA37)</f>
        <v>21.98</v>
      </c>
      <c r="AB38" s="33"/>
      <c r="AC38" s="37">
        <f t="shared" ref="AC38" si="90">SUM(AC36:AC37)</f>
        <v>0</v>
      </c>
    </row>
    <row r="39" spans="1:29" x14ac:dyDescent="0.25">
      <c r="A39" s="33" t="s">
        <v>206</v>
      </c>
      <c r="B39" s="69">
        <f>ROUNDUP(B17/8,0)</f>
        <v>4</v>
      </c>
      <c r="C39" s="37">
        <f>C38*B39</f>
        <v>87.48</v>
      </c>
      <c r="D39" s="69">
        <f t="shared" ref="D39:D40" si="91">ROUNDUP(D17/8,0)</f>
        <v>4</v>
      </c>
      <c r="E39" s="37">
        <f t="shared" ref="E39" si="92">E38*D39</f>
        <v>89.039999999999992</v>
      </c>
      <c r="F39" s="69">
        <f t="shared" ref="F39:F40" si="93">ROUNDUP(F17/8,0)</f>
        <v>4</v>
      </c>
      <c r="G39" s="37">
        <f t="shared" ref="G39" si="94">G38*F39</f>
        <v>86.68</v>
      </c>
      <c r="H39" s="69">
        <f t="shared" ref="H39:H40" si="95">ROUNDUP(H17/8,0)</f>
        <v>4</v>
      </c>
      <c r="I39" s="37">
        <f t="shared" ref="I39" si="96">I38*H39</f>
        <v>89.039999999999992</v>
      </c>
      <c r="J39" s="69">
        <f t="shared" ref="J39:J40" si="97">ROUNDUP(J17/8,0)</f>
        <v>4</v>
      </c>
      <c r="K39" s="37">
        <f t="shared" ref="K39" si="98">K38*J39</f>
        <v>87.84</v>
      </c>
      <c r="L39" s="69">
        <f t="shared" ref="L39:L40" si="99">ROUNDUP(L17/8,0)</f>
        <v>4</v>
      </c>
      <c r="M39" s="37">
        <f t="shared" ref="M39" si="100">M38*L39</f>
        <v>80.56</v>
      </c>
      <c r="N39" s="69">
        <f t="shared" ref="N39:N40" si="101">ROUNDUP(N17/8,0)</f>
        <v>4</v>
      </c>
      <c r="O39" s="37">
        <f t="shared" ref="O39" si="102">O38*N39</f>
        <v>87.84</v>
      </c>
      <c r="P39" s="69">
        <f t="shared" ref="P39:P40" si="103">ROUNDUP(P17/8,0)</f>
        <v>4</v>
      </c>
      <c r="Q39" s="37">
        <f t="shared" ref="Q39" si="104">Q38*P39</f>
        <v>87.84</v>
      </c>
      <c r="R39" s="69">
        <f t="shared" ref="R39:R40" si="105">ROUNDUP(R17/8,0)</f>
        <v>4</v>
      </c>
      <c r="S39" s="37">
        <f t="shared" ref="S39" si="106">S38*R39</f>
        <v>82.4</v>
      </c>
      <c r="T39" s="69">
        <f t="shared" ref="T39:T40" si="107">ROUNDUP(T17/8,0)</f>
        <v>4</v>
      </c>
      <c r="U39" s="37">
        <f t="shared" ref="U39" si="108">U38*T39</f>
        <v>89.039999999999992</v>
      </c>
      <c r="V39" s="69">
        <f t="shared" ref="V39:V40" si="109">ROUNDUP(V17/8,0)</f>
        <v>4</v>
      </c>
      <c r="W39" s="37">
        <f t="shared" ref="W39" si="110">W38*V39</f>
        <v>87.92</v>
      </c>
      <c r="X39" s="69">
        <f t="shared" ref="X39:X40" si="111">ROUNDUP(X17/8,0)</f>
        <v>4</v>
      </c>
      <c r="Y39" s="37">
        <f t="shared" ref="Y39" si="112">Y38*X39</f>
        <v>92.92</v>
      </c>
      <c r="Z39" s="69">
        <f t="shared" ref="Z39:Z40" si="113">ROUNDUP(Z17/8,0)</f>
        <v>4</v>
      </c>
      <c r="AA39" s="37">
        <f t="shared" ref="AA39" si="114">AA38*Z39</f>
        <v>87.92</v>
      </c>
      <c r="AB39" s="69">
        <f t="shared" ref="AB39:AB40" si="115">ROUNDUP(AB17/8,0)</f>
        <v>4</v>
      </c>
      <c r="AC39" s="37">
        <f t="shared" ref="AC39" si="116">AC38*AB39</f>
        <v>0</v>
      </c>
    </row>
    <row r="40" spans="1:29" x14ac:dyDescent="0.25">
      <c r="A40" s="33" t="s">
        <v>204</v>
      </c>
      <c r="B40" s="69">
        <f>ROUNDUP(B18/8,0)</f>
        <v>3</v>
      </c>
      <c r="C40" s="37">
        <f>C38*B40</f>
        <v>65.61</v>
      </c>
      <c r="D40" s="69">
        <f t="shared" si="91"/>
        <v>3</v>
      </c>
      <c r="E40" s="37">
        <f t="shared" ref="E40" si="117">E38*D40</f>
        <v>66.78</v>
      </c>
      <c r="F40" s="69">
        <f t="shared" si="93"/>
        <v>3</v>
      </c>
      <c r="G40" s="37">
        <f t="shared" ref="G40" si="118">G38*F40</f>
        <v>65.010000000000005</v>
      </c>
      <c r="H40" s="69">
        <f t="shared" si="95"/>
        <v>3</v>
      </c>
      <c r="I40" s="37">
        <f t="shared" ref="I40" si="119">I38*H40</f>
        <v>66.78</v>
      </c>
      <c r="J40" s="69">
        <f t="shared" si="97"/>
        <v>3</v>
      </c>
      <c r="K40" s="37">
        <f t="shared" ref="K40" si="120">K38*J40</f>
        <v>65.88</v>
      </c>
      <c r="L40" s="69">
        <f t="shared" si="99"/>
        <v>3</v>
      </c>
      <c r="M40" s="37">
        <f t="shared" ref="M40" si="121">M38*L40</f>
        <v>60.42</v>
      </c>
      <c r="N40" s="69">
        <f t="shared" si="101"/>
        <v>3</v>
      </c>
      <c r="O40" s="37">
        <f t="shared" ref="O40" si="122">O38*N40</f>
        <v>65.88</v>
      </c>
      <c r="P40" s="69">
        <f t="shared" si="103"/>
        <v>3</v>
      </c>
      <c r="Q40" s="37">
        <f t="shared" ref="Q40" si="123">Q38*P40</f>
        <v>65.88</v>
      </c>
      <c r="R40" s="69">
        <f t="shared" si="105"/>
        <v>3</v>
      </c>
      <c r="S40" s="37">
        <f t="shared" ref="S40" si="124">S38*R40</f>
        <v>61.800000000000004</v>
      </c>
      <c r="T40" s="69">
        <f t="shared" si="107"/>
        <v>3</v>
      </c>
      <c r="U40" s="37">
        <f t="shared" ref="U40" si="125">U38*T40</f>
        <v>66.78</v>
      </c>
      <c r="V40" s="69">
        <f t="shared" si="109"/>
        <v>3</v>
      </c>
      <c r="W40" s="37">
        <f t="shared" ref="W40" si="126">W38*V40</f>
        <v>65.94</v>
      </c>
      <c r="X40" s="69">
        <f t="shared" si="111"/>
        <v>3</v>
      </c>
      <c r="Y40" s="37">
        <f t="shared" ref="Y40" si="127">Y38*X40</f>
        <v>69.69</v>
      </c>
      <c r="Z40" s="69">
        <f t="shared" si="113"/>
        <v>3</v>
      </c>
      <c r="AA40" s="37">
        <f t="shared" ref="AA40" si="128">AA38*Z40</f>
        <v>65.94</v>
      </c>
      <c r="AB40" s="69">
        <f t="shared" si="115"/>
        <v>3</v>
      </c>
      <c r="AC40" s="37">
        <f t="shared" ref="AC40" si="129">AC38*AB40</f>
        <v>0</v>
      </c>
    </row>
    <row r="41" spans="1:29" x14ac:dyDescent="0.25">
      <c r="A41" s="33" t="s">
        <v>207</v>
      </c>
      <c r="B41" s="70"/>
      <c r="C41" s="35">
        <f>SUM(C39:C40)</f>
        <v>153.09</v>
      </c>
      <c r="D41" s="70"/>
      <c r="E41" s="35">
        <f t="shared" ref="E41" si="130">SUM(E39:E40)</f>
        <v>155.82</v>
      </c>
      <c r="F41" s="70"/>
      <c r="G41" s="35">
        <f t="shared" ref="G41" si="131">SUM(G39:G40)</f>
        <v>151.69</v>
      </c>
      <c r="H41" s="70"/>
      <c r="I41" s="35">
        <f t="shared" ref="I41" si="132">SUM(I39:I40)</f>
        <v>155.82</v>
      </c>
      <c r="J41" s="70"/>
      <c r="K41" s="35">
        <f t="shared" ref="K41" si="133">SUM(K39:K40)</f>
        <v>153.72</v>
      </c>
      <c r="L41" s="70"/>
      <c r="M41" s="35">
        <f t="shared" ref="M41" si="134">SUM(M39:M40)</f>
        <v>140.98000000000002</v>
      </c>
      <c r="N41" s="70"/>
      <c r="O41" s="35">
        <f t="shared" ref="O41" si="135">SUM(O39:O40)</f>
        <v>153.72</v>
      </c>
      <c r="P41" s="70"/>
      <c r="Q41" s="35">
        <f t="shared" ref="Q41" si="136">SUM(Q39:Q40)</f>
        <v>153.72</v>
      </c>
      <c r="R41" s="70"/>
      <c r="S41" s="35">
        <f t="shared" ref="S41" si="137">SUM(S39:S40)</f>
        <v>144.20000000000002</v>
      </c>
      <c r="T41" s="70"/>
      <c r="U41" s="35">
        <f t="shared" ref="U41" si="138">SUM(U39:U40)</f>
        <v>155.82</v>
      </c>
      <c r="V41" s="70"/>
      <c r="W41" s="35">
        <f t="shared" ref="W41" si="139">SUM(W39:W40)</f>
        <v>153.86000000000001</v>
      </c>
      <c r="X41" s="70"/>
      <c r="Y41" s="35">
        <f t="shared" ref="Y41" si="140">SUM(Y39:Y40)</f>
        <v>162.61000000000001</v>
      </c>
      <c r="Z41" s="70"/>
      <c r="AA41" s="35">
        <f t="shared" ref="AA41" si="141">SUM(AA39:AA40)</f>
        <v>153.86000000000001</v>
      </c>
      <c r="AB41" s="70"/>
      <c r="AC41" s="35">
        <f t="shared" ref="AC41" si="142">SUM(AC39:AC40)</f>
        <v>0</v>
      </c>
    </row>
    <row r="42" spans="1:29" x14ac:dyDescent="0.25">
      <c r="A42" s="33" t="s">
        <v>205</v>
      </c>
      <c r="B42" s="69"/>
      <c r="C42" s="37">
        <f>C41*C20</f>
        <v>153.09</v>
      </c>
      <c r="D42" s="69"/>
      <c r="E42" s="37">
        <f t="shared" ref="E42" si="143">E41*E20</f>
        <v>155.82</v>
      </c>
      <c r="F42" s="69"/>
      <c r="G42" s="37">
        <f t="shared" ref="G42" si="144">G41*G20</f>
        <v>151.69</v>
      </c>
      <c r="H42" s="69"/>
      <c r="I42" s="37">
        <f t="shared" ref="I42" si="145">I41*I20</f>
        <v>155.82</v>
      </c>
      <c r="J42" s="69"/>
      <c r="K42" s="37">
        <f t="shared" ref="K42" si="146">K41*K20</f>
        <v>307.44</v>
      </c>
      <c r="L42" s="69"/>
      <c r="M42" s="37">
        <f t="shared" ref="M42" si="147">M41*M20</f>
        <v>140.98000000000002</v>
      </c>
      <c r="N42" s="69"/>
      <c r="O42" s="37">
        <f t="shared" ref="O42" si="148">O41*O20</f>
        <v>307.44</v>
      </c>
      <c r="P42" s="69"/>
      <c r="Q42" s="37">
        <f t="shared" ref="Q42" si="149">Q41*Q20</f>
        <v>307.44</v>
      </c>
      <c r="R42" s="69"/>
      <c r="S42" s="37">
        <f t="shared" ref="S42" si="150">S41*S20</f>
        <v>432.6</v>
      </c>
      <c r="T42" s="69"/>
      <c r="U42" s="37">
        <f t="shared" ref="U42" si="151">U41*U20</f>
        <v>155.82</v>
      </c>
      <c r="V42" s="69"/>
      <c r="W42" s="37">
        <f t="shared" ref="W42" si="152">W41*W20</f>
        <v>307.72000000000003</v>
      </c>
      <c r="X42" s="69"/>
      <c r="Y42" s="37">
        <f t="shared" ref="Y42" si="153">Y41*Y20</f>
        <v>162.61000000000001</v>
      </c>
      <c r="Z42" s="69"/>
      <c r="AA42" s="37">
        <f t="shared" ref="AA42" si="154">AA41*AA20</f>
        <v>307.72000000000003</v>
      </c>
      <c r="AB42" s="69"/>
      <c r="AC42" s="37">
        <f t="shared" ref="AC42" si="155">AC41*AC20</f>
        <v>0</v>
      </c>
    </row>
    <row r="43" spans="1:29" x14ac:dyDescent="0.25">
      <c r="B43" s="71"/>
      <c r="C43" s="32"/>
      <c r="D43" s="71"/>
      <c r="E43" s="32"/>
      <c r="F43" s="71"/>
      <c r="G43" s="32"/>
      <c r="H43" s="71"/>
      <c r="I43" s="32"/>
      <c r="J43" s="71"/>
      <c r="K43" s="32"/>
      <c r="L43" s="71"/>
      <c r="M43" s="32"/>
      <c r="N43" s="71"/>
      <c r="O43" s="32"/>
      <c r="P43" s="71"/>
      <c r="Q43" s="32"/>
      <c r="R43" s="71"/>
      <c r="S43" s="32"/>
      <c r="T43" s="71"/>
      <c r="U43" s="32"/>
      <c r="V43" s="71"/>
      <c r="W43" s="32"/>
      <c r="X43" s="71"/>
      <c r="Y43" s="32"/>
      <c r="Z43" s="71"/>
      <c r="AA43" s="32"/>
      <c r="AB43" s="71"/>
      <c r="AC43" s="32"/>
    </row>
    <row r="44" spans="1:29" x14ac:dyDescent="0.25">
      <c r="A44" s="74" t="s">
        <v>214</v>
      </c>
    </row>
    <row r="45" spans="1:29" x14ac:dyDescent="0.25">
      <c r="A45" s="75">
        <f>SUM(C21:AC21)</f>
        <v>47419.000000000015</v>
      </c>
    </row>
    <row r="46" spans="1:29" x14ac:dyDescent="0.25">
      <c r="A46" s="74" t="s">
        <v>210</v>
      </c>
    </row>
    <row r="47" spans="1:29" x14ac:dyDescent="0.25">
      <c r="A47" s="75">
        <f>SUM(C32:AC32)</f>
        <v>801.6</v>
      </c>
    </row>
    <row r="48" spans="1:29" x14ac:dyDescent="0.25">
      <c r="A48" s="74" t="s">
        <v>211</v>
      </c>
    </row>
    <row r="49" spans="1:1" x14ac:dyDescent="0.25">
      <c r="A49" s="75">
        <f>SUM(C42:AC42)</f>
        <v>3046.1900000000005</v>
      </c>
    </row>
    <row r="50" spans="1:1" x14ac:dyDescent="0.25">
      <c r="A50" s="74" t="s">
        <v>212</v>
      </c>
    </row>
    <row r="51" spans="1:1" x14ac:dyDescent="0.25">
      <c r="A51" s="75">
        <f>A45+A47+A49</f>
        <v>51266.790000000015</v>
      </c>
    </row>
  </sheetData>
  <mergeCells count="56">
    <mergeCell ref="R35:S35"/>
    <mergeCell ref="T35:U35"/>
    <mergeCell ref="V35:W35"/>
    <mergeCell ref="X35:Y35"/>
    <mergeCell ref="Z35:AA35"/>
    <mergeCell ref="AB35:AC35"/>
    <mergeCell ref="Z24:AA24"/>
    <mergeCell ref="AB24:AC24"/>
    <mergeCell ref="B35:C35"/>
    <mergeCell ref="D35:E35"/>
    <mergeCell ref="F35:G35"/>
    <mergeCell ref="H35:I35"/>
    <mergeCell ref="J35:K35"/>
    <mergeCell ref="L35:M35"/>
    <mergeCell ref="N35:O35"/>
    <mergeCell ref="P35:Q35"/>
    <mergeCell ref="N24:O24"/>
    <mergeCell ref="P24:Q24"/>
    <mergeCell ref="R24:S24"/>
    <mergeCell ref="T24:U24"/>
    <mergeCell ref="V24:W24"/>
    <mergeCell ref="X24:Y24"/>
    <mergeCell ref="B24:C24"/>
    <mergeCell ref="D24:E24"/>
    <mergeCell ref="F24:G24"/>
    <mergeCell ref="H24:I24"/>
    <mergeCell ref="J24:K24"/>
    <mergeCell ref="L24:M24"/>
    <mergeCell ref="R15:S15"/>
    <mergeCell ref="T15:U15"/>
    <mergeCell ref="V15:W15"/>
    <mergeCell ref="X15:Y15"/>
    <mergeCell ref="Z15:AA15"/>
    <mergeCell ref="AB15:AC15"/>
    <mergeCell ref="Z4:AA4"/>
    <mergeCell ref="AB4:AC4"/>
    <mergeCell ref="B15:C15"/>
    <mergeCell ref="D15:E15"/>
    <mergeCell ref="F15:G15"/>
    <mergeCell ref="H15:I15"/>
    <mergeCell ref="J15:K15"/>
    <mergeCell ref="L15:M15"/>
    <mergeCell ref="N15:O15"/>
    <mergeCell ref="P15:Q15"/>
    <mergeCell ref="N4:O4"/>
    <mergeCell ref="P4:Q4"/>
    <mergeCell ref="R4:S4"/>
    <mergeCell ref="T4:U4"/>
    <mergeCell ref="V4:W4"/>
    <mergeCell ref="X4:Y4"/>
    <mergeCell ref="B4:C4"/>
    <mergeCell ref="D4:E4"/>
    <mergeCell ref="F4:G4"/>
    <mergeCell ref="H4:I4"/>
    <mergeCell ref="J4:K4"/>
    <mergeCell ref="L4:M4"/>
  </mergeCells>
  <pageMargins left="0.51181102362204722" right="0.51181102362204722" top="0.78740157480314965" bottom="0.78740157480314965" header="0.51181102362204722" footer="0.51181102362204722"/>
  <pageSetup paperSize="9" scale="56" firstPageNumber="0" fitToWidth="2" orientation="portrait" r:id="rId1"/>
  <colBreaks count="2" manualBreakCount="2">
    <brk id="11" max="1048575" man="1"/>
    <brk id="21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MK73"/>
  <sheetViews>
    <sheetView tabSelected="1" topLeftCell="A7" zoomScaleNormal="100" workbookViewId="0">
      <selection activeCell="B60" sqref="B60"/>
    </sheetView>
  </sheetViews>
  <sheetFormatPr defaultColWidth="9.140625" defaultRowHeight="15" x14ac:dyDescent="0.25"/>
  <cols>
    <col min="1" max="1" width="5.42578125" bestFit="1" customWidth="1"/>
    <col min="2" max="2" width="34.85546875" style="31" customWidth="1"/>
    <col min="3" max="3" width="21.42578125" style="31" bestFit="1" customWidth="1"/>
    <col min="4" max="4" width="22.42578125" style="31" bestFit="1" customWidth="1"/>
    <col min="5" max="5" width="17.7109375" style="31" bestFit="1" customWidth="1"/>
    <col min="6" max="6" width="21" style="31" bestFit="1" customWidth="1"/>
    <col min="7" max="8" width="16.7109375" style="31" customWidth="1"/>
    <col min="9" max="9" width="6.5703125" style="31" customWidth="1"/>
    <col min="10" max="10" width="13.140625" style="31" bestFit="1" customWidth="1"/>
    <col min="11" max="11" width="9.42578125" style="31" bestFit="1" customWidth="1"/>
    <col min="12" max="13" width="9.140625" style="31"/>
    <col min="14" max="14" width="14.85546875" style="31" bestFit="1" customWidth="1"/>
    <col min="15" max="1024" width="9.140625" style="31"/>
  </cols>
  <sheetData>
    <row r="1" spans="1:1024" x14ac:dyDescent="0.25">
      <c r="C1"/>
    </row>
    <row r="7" spans="1:1024" ht="15" customHeight="1" x14ac:dyDescent="0.25"/>
    <row r="8" spans="1:1024" ht="15" customHeight="1" x14ac:dyDescent="0.25"/>
    <row r="9" spans="1:1024" ht="15" customHeight="1" x14ac:dyDescent="0.25">
      <c r="A9" s="127" t="s">
        <v>149</v>
      </c>
      <c r="B9" s="127"/>
      <c r="C9" s="127"/>
      <c r="D9" s="127"/>
      <c r="E9" s="127"/>
      <c r="F9" s="127"/>
      <c r="G9" s="127"/>
      <c r="H9" s="127"/>
      <c r="AMJ9"/>
    </row>
    <row r="10" spans="1:1024" ht="15" customHeight="1" x14ac:dyDescent="0.25">
      <c r="A10" s="31"/>
      <c r="AMJ10"/>
    </row>
    <row r="11" spans="1:1024" ht="15" customHeight="1" x14ac:dyDescent="0.25">
      <c r="A11" s="119" t="s">
        <v>150</v>
      </c>
      <c r="B11" s="119"/>
      <c r="C11" s="119"/>
      <c r="D11" s="119"/>
      <c r="E11" s="119"/>
      <c r="F11" s="119"/>
      <c r="G11" s="119"/>
      <c r="H11" s="119"/>
      <c r="AMJ11"/>
    </row>
    <row r="12" spans="1:1024" ht="15" customHeight="1" x14ac:dyDescent="0.25">
      <c r="A12" s="31"/>
      <c r="AMJ12"/>
    </row>
    <row r="13" spans="1:1024" s="40" customFormat="1" ht="15" customHeight="1" x14ac:dyDescent="0.25">
      <c r="A13" s="41" t="s">
        <v>151</v>
      </c>
      <c r="B13" s="41" t="s">
        <v>152</v>
      </c>
      <c r="C13" s="41" t="s">
        <v>153</v>
      </c>
      <c r="D13" s="41" t="s">
        <v>154</v>
      </c>
      <c r="E13" s="41" t="s">
        <v>155</v>
      </c>
      <c r="F13" s="41" t="s">
        <v>156</v>
      </c>
      <c r="G13" s="41" t="s">
        <v>157</v>
      </c>
      <c r="H13" s="41" t="s">
        <v>158</v>
      </c>
    </row>
    <row r="14" spans="1:1024" ht="15" customHeight="1" x14ac:dyDescent="0.25">
      <c r="A14" s="63">
        <v>1</v>
      </c>
      <c r="B14" s="43" t="str">
        <f>engeletr!A13</f>
        <v>Engenheiro Eletricista (Supervisor)</v>
      </c>
      <c r="C14" s="44">
        <f>engeletr!D156</f>
        <v>27791.504488198043</v>
      </c>
      <c r="D14" s="42">
        <v>1</v>
      </c>
      <c r="E14" s="44">
        <f t="shared" ref="E14:E29" si="0">C14*D14</f>
        <v>27791.504488198043</v>
      </c>
      <c r="F14" s="42">
        <f>engeletr!D13</f>
        <v>1</v>
      </c>
      <c r="G14" s="44">
        <f t="shared" ref="G14:G29" si="1">E14*F14</f>
        <v>27791.504488198043</v>
      </c>
      <c r="H14" s="44">
        <f t="shared" ref="H14:H29" si="2">G14*12</f>
        <v>333498.05385837652</v>
      </c>
      <c r="K14" s="86"/>
      <c r="N14" s="86"/>
      <c r="AMJ14"/>
    </row>
    <row r="15" spans="1:1024" ht="15" customHeight="1" x14ac:dyDescent="0.25">
      <c r="A15" s="63">
        <v>2</v>
      </c>
      <c r="B15" s="43" t="str">
        <f>encrefig!A13</f>
        <v>Encarregado - Refrigeração</v>
      </c>
      <c r="C15" s="44">
        <f>encrefig!D156</f>
        <v>8867.6454784110538</v>
      </c>
      <c r="D15" s="42">
        <v>1</v>
      </c>
      <c r="E15" s="44">
        <f t="shared" si="0"/>
        <v>8867.6454784110538</v>
      </c>
      <c r="F15" s="42">
        <f>encrefig!D13</f>
        <v>1</v>
      </c>
      <c r="G15" s="44">
        <f t="shared" si="1"/>
        <v>8867.6454784110538</v>
      </c>
      <c r="H15" s="44">
        <f t="shared" si="2"/>
        <v>106411.74574093265</v>
      </c>
      <c r="K15" s="86"/>
      <c r="N15" s="86"/>
      <c r="AMJ15"/>
    </row>
    <row r="16" spans="1:1024" ht="15" customHeight="1" x14ac:dyDescent="0.25">
      <c r="A16" s="63">
        <v>3</v>
      </c>
      <c r="B16" s="43" t="str">
        <f>enceletr!A13</f>
        <v xml:space="preserve">Encarregado - Elétrica </v>
      </c>
      <c r="C16" s="44">
        <f>enceletr!D156</f>
        <v>10175.93720552677</v>
      </c>
      <c r="D16" s="42">
        <v>1</v>
      </c>
      <c r="E16" s="44">
        <f t="shared" si="0"/>
        <v>10175.93720552677</v>
      </c>
      <c r="F16" s="42">
        <f>enceletr!D13</f>
        <v>1</v>
      </c>
      <c r="G16" s="44">
        <f t="shared" si="1"/>
        <v>10175.93720552677</v>
      </c>
      <c r="H16" s="44">
        <f t="shared" si="2"/>
        <v>122111.24646632124</v>
      </c>
      <c r="K16" s="86"/>
      <c r="N16" s="86"/>
      <c r="AMJ16"/>
    </row>
    <row r="17" spans="1:1024" ht="15" customHeight="1" x14ac:dyDescent="0.25">
      <c r="A17" s="63">
        <v>4</v>
      </c>
      <c r="B17" s="43" t="str">
        <f>enccivil!A13</f>
        <v>Encarregado - Civil</v>
      </c>
      <c r="C17" s="44">
        <f>enccivil!D156</f>
        <v>8867.6454784110538</v>
      </c>
      <c r="D17" s="42">
        <v>1</v>
      </c>
      <c r="E17" s="44">
        <f t="shared" si="0"/>
        <v>8867.6454784110538</v>
      </c>
      <c r="F17" s="42">
        <f>enccivil!D13</f>
        <v>1</v>
      </c>
      <c r="G17" s="44">
        <f t="shared" si="1"/>
        <v>8867.6454784110538</v>
      </c>
      <c r="H17" s="44">
        <f t="shared" si="2"/>
        <v>106411.74574093265</v>
      </c>
      <c r="K17" s="86"/>
      <c r="N17" s="86"/>
      <c r="AMJ17"/>
    </row>
    <row r="18" spans="1:1024" ht="15" customHeight="1" x14ac:dyDescent="0.25">
      <c r="A18" s="63">
        <v>5</v>
      </c>
      <c r="B18" s="43" t="str">
        <f>tectele!A13</f>
        <v>Técnico em Redes e Telecomunicações</v>
      </c>
      <c r="C18" s="44">
        <f>tectele!D156</f>
        <v>6310.0443419689109</v>
      </c>
      <c r="D18" s="42">
        <v>1</v>
      </c>
      <c r="E18" s="44">
        <f t="shared" si="0"/>
        <v>6310.0443419689109</v>
      </c>
      <c r="F18" s="42">
        <f>tectele!D13</f>
        <v>2</v>
      </c>
      <c r="G18" s="44">
        <f t="shared" si="1"/>
        <v>12620.088683937822</v>
      </c>
      <c r="H18" s="44">
        <f t="shared" si="2"/>
        <v>151441.06420725386</v>
      </c>
      <c r="K18" s="86"/>
      <c r="N18" s="86"/>
      <c r="AMJ18"/>
    </row>
    <row r="19" spans="1:1024" ht="15" customHeight="1" x14ac:dyDescent="0.25">
      <c r="A19" s="63">
        <v>6</v>
      </c>
      <c r="B19" s="43" t="str">
        <f>teceletro!A13</f>
        <v>Técnico em Eletromecânica</v>
      </c>
      <c r="C19" s="44">
        <f>teceletro!D156</f>
        <v>6517.9844507979278</v>
      </c>
      <c r="D19" s="42">
        <v>1</v>
      </c>
      <c r="E19" s="44">
        <f t="shared" si="0"/>
        <v>6517.9844507979278</v>
      </c>
      <c r="F19" s="42">
        <f>teceletro!D13</f>
        <v>1</v>
      </c>
      <c r="G19" s="44">
        <f t="shared" si="1"/>
        <v>6517.9844507979278</v>
      </c>
      <c r="H19" s="44">
        <f t="shared" si="2"/>
        <v>78215.81340957513</v>
      </c>
      <c r="K19" s="86"/>
      <c r="N19" s="86"/>
      <c r="AMJ19"/>
    </row>
    <row r="20" spans="1:1024" ht="15" customHeight="1" x14ac:dyDescent="0.25">
      <c r="A20" s="63">
        <v>7</v>
      </c>
      <c r="B20" s="43" t="str">
        <f>bomcivil!A13</f>
        <v>Bombeiro Civil</v>
      </c>
      <c r="C20" s="44">
        <f>bomcivil!D156</f>
        <v>6539.8410829015538</v>
      </c>
      <c r="D20" s="42">
        <v>2</v>
      </c>
      <c r="E20" s="44">
        <f t="shared" si="0"/>
        <v>13079.682165803108</v>
      </c>
      <c r="F20" s="42">
        <f>bomcivil!D13</f>
        <v>1</v>
      </c>
      <c r="G20" s="44">
        <f t="shared" si="1"/>
        <v>13079.682165803108</v>
      </c>
      <c r="H20" s="44">
        <f t="shared" si="2"/>
        <v>156956.18598963728</v>
      </c>
      <c r="K20" s="86"/>
      <c r="N20" s="86"/>
      <c r="AMJ20"/>
    </row>
    <row r="21" spans="1:1024" ht="15" customHeight="1" x14ac:dyDescent="0.25">
      <c r="A21" s="63">
        <v>8</v>
      </c>
      <c r="B21" s="43" t="str">
        <f>tecrefrig!A13</f>
        <v>Técnico em Refrigeração</v>
      </c>
      <c r="C21" s="44">
        <f>tecrefrig!D156</f>
        <v>6310.0443419689109</v>
      </c>
      <c r="D21" s="42">
        <v>1</v>
      </c>
      <c r="E21" s="44">
        <f t="shared" si="0"/>
        <v>6310.0443419689109</v>
      </c>
      <c r="F21" s="42">
        <f>tecrefrig!D13</f>
        <v>2</v>
      </c>
      <c r="G21" s="44">
        <f t="shared" si="1"/>
        <v>12620.088683937822</v>
      </c>
      <c r="H21" s="44">
        <f t="shared" si="2"/>
        <v>151441.06420725386</v>
      </c>
      <c r="K21" s="86"/>
      <c r="N21" s="86"/>
      <c r="AMJ21"/>
    </row>
    <row r="22" spans="1:1024" ht="15" customHeight="1" x14ac:dyDescent="0.25">
      <c r="A22" s="63">
        <v>9</v>
      </c>
      <c r="B22" s="43" t="str">
        <f>eletric!A13</f>
        <v>Eletricista</v>
      </c>
      <c r="C22" s="44">
        <f>eletric!D156</f>
        <v>6667.5655906735747</v>
      </c>
      <c r="D22" s="42">
        <v>1</v>
      </c>
      <c r="E22" s="44">
        <f t="shared" si="0"/>
        <v>6667.5655906735747</v>
      </c>
      <c r="F22" s="42">
        <f>eletric!D13</f>
        <v>2</v>
      </c>
      <c r="G22" s="44">
        <f t="shared" si="1"/>
        <v>13335.131181347149</v>
      </c>
      <c r="H22" s="44">
        <f t="shared" si="2"/>
        <v>160021.5741761658</v>
      </c>
      <c r="K22" s="86"/>
      <c r="N22" s="86"/>
      <c r="AMJ22"/>
    </row>
    <row r="23" spans="1:1024" ht="15" customHeight="1" x14ac:dyDescent="0.25">
      <c r="A23" s="63">
        <v>10</v>
      </c>
      <c r="B23" s="43" t="str">
        <f>eletricPD!A13</f>
        <v>Eletricista - Plantonista Diurno</v>
      </c>
      <c r="C23" s="44">
        <f>eletricPD!D156</f>
        <v>6435.3812976856643</v>
      </c>
      <c r="D23" s="42">
        <v>2</v>
      </c>
      <c r="E23" s="44">
        <f t="shared" si="0"/>
        <v>12870.762595371329</v>
      </c>
      <c r="F23" s="42">
        <f>eletricPD!D13</f>
        <v>1</v>
      </c>
      <c r="G23" s="44">
        <f t="shared" si="1"/>
        <v>12870.762595371329</v>
      </c>
      <c r="H23" s="44">
        <f t="shared" si="2"/>
        <v>154449.15114445594</v>
      </c>
      <c r="K23" s="86"/>
      <c r="N23" s="86"/>
      <c r="AMJ23"/>
    </row>
    <row r="24" spans="1:1024" ht="15" customHeight="1" x14ac:dyDescent="0.25">
      <c r="A24" s="63">
        <v>11</v>
      </c>
      <c r="B24" s="43" t="str">
        <f>eletricPN!A13</f>
        <v>Eletricista - Plantonista Noturno</v>
      </c>
      <c r="C24" s="44">
        <f>eletricPN!D156</f>
        <v>7194.3507239832315</v>
      </c>
      <c r="D24" s="42">
        <v>2</v>
      </c>
      <c r="E24" s="44">
        <f t="shared" si="0"/>
        <v>14388.701447966463</v>
      </c>
      <c r="F24" s="42">
        <f>eletricPN!D13</f>
        <v>1</v>
      </c>
      <c r="G24" s="44">
        <f t="shared" si="1"/>
        <v>14388.701447966463</v>
      </c>
      <c r="H24" s="44">
        <f t="shared" si="2"/>
        <v>172664.41737559755</v>
      </c>
      <c r="K24" s="86"/>
      <c r="N24" s="86"/>
      <c r="AMJ24"/>
    </row>
    <row r="25" spans="1:1024" ht="15" customHeight="1" x14ac:dyDescent="0.25">
      <c r="A25" s="63">
        <v>12</v>
      </c>
      <c r="B25" s="43" t="str">
        <f>ajmontD!A13</f>
        <v>Ajudante de Montagem e Manutenção (Servente Prático) - diurno</v>
      </c>
      <c r="C25" s="44">
        <f>ajmontD!D156</f>
        <v>4476.541379965458</v>
      </c>
      <c r="D25" s="42">
        <v>1</v>
      </c>
      <c r="E25" s="44">
        <f t="shared" si="0"/>
        <v>4476.541379965458</v>
      </c>
      <c r="F25" s="42">
        <f>ajmontD!D13</f>
        <v>3</v>
      </c>
      <c r="G25" s="44">
        <f t="shared" si="1"/>
        <v>13429.624139896374</v>
      </c>
      <c r="H25" s="44">
        <f t="shared" si="2"/>
        <v>161155.48967875648</v>
      </c>
      <c r="K25" s="86"/>
      <c r="N25" s="86"/>
      <c r="AMJ25"/>
    </row>
    <row r="26" spans="1:1024" ht="15" customHeight="1" x14ac:dyDescent="0.25">
      <c r="A26" s="63">
        <v>13</v>
      </c>
      <c r="B26" s="43" t="str">
        <f>auxcivil!A13</f>
        <v xml:space="preserve">Auxiliar Técnico – Civil (pequenas obras e adequações prediais) </v>
      </c>
      <c r="C26" s="44">
        <f>auxcivil!D156</f>
        <v>5979.2939072147374</v>
      </c>
      <c r="D26" s="42">
        <v>1</v>
      </c>
      <c r="E26" s="44">
        <f t="shared" si="0"/>
        <v>5979.2939072147374</v>
      </c>
      <c r="F26" s="42">
        <f>auxcivil!D13</f>
        <v>2</v>
      </c>
      <c r="G26" s="44">
        <f t="shared" si="1"/>
        <v>11958.587814429475</v>
      </c>
      <c r="H26" s="44">
        <f t="shared" si="2"/>
        <v>143503.05377315369</v>
      </c>
      <c r="K26" s="86"/>
      <c r="N26" s="86"/>
      <c r="AMJ26"/>
    </row>
    <row r="27" spans="1:1024" ht="15" customHeight="1" x14ac:dyDescent="0.25">
      <c r="A27" s="63">
        <v>14</v>
      </c>
      <c r="B27" s="43" t="str">
        <f>auxtelha!A13</f>
        <v>Auxiliar Técnico – Telhadista</v>
      </c>
      <c r="C27" s="44">
        <f>auxtelha!D156</f>
        <v>5979.2939072147374</v>
      </c>
      <c r="D27" s="42">
        <v>1</v>
      </c>
      <c r="E27" s="44">
        <f t="shared" si="0"/>
        <v>5979.2939072147374</v>
      </c>
      <c r="F27" s="42">
        <f>auxtelha!D13</f>
        <v>2</v>
      </c>
      <c r="G27" s="44">
        <f t="shared" si="1"/>
        <v>11958.587814429475</v>
      </c>
      <c r="H27" s="44">
        <f t="shared" si="2"/>
        <v>143503.05377315369</v>
      </c>
      <c r="K27" s="86"/>
      <c r="N27" s="86"/>
      <c r="AMJ27"/>
    </row>
    <row r="28" spans="1:1024" ht="15" customHeight="1" x14ac:dyDescent="0.25">
      <c r="A28" s="63">
        <v>15</v>
      </c>
      <c r="B28" s="43" t="str">
        <f>tecseg!A13</f>
        <v xml:space="preserve">Técnico de Segurança no Trabalho Pleno </v>
      </c>
      <c r="C28" s="44">
        <f>tecseg!D156</f>
        <v>6848.9648747956244</v>
      </c>
      <c r="D28" s="42">
        <v>1</v>
      </c>
      <c r="E28" s="44">
        <f t="shared" si="0"/>
        <v>6848.9648747956244</v>
      </c>
      <c r="F28" s="42">
        <f>tecseg!D13</f>
        <v>1</v>
      </c>
      <c r="G28" s="44">
        <f t="shared" si="1"/>
        <v>6848.9648747956244</v>
      </c>
      <c r="H28" s="44">
        <f t="shared" si="2"/>
        <v>82187.578497547496</v>
      </c>
      <c r="K28" s="86"/>
      <c r="N28" s="86"/>
      <c r="AMJ28"/>
    </row>
    <row r="29" spans="1:1024" ht="15" customHeight="1" x14ac:dyDescent="0.25">
      <c r="A29" s="63">
        <v>16</v>
      </c>
      <c r="B29" s="43" t="str">
        <f>ajmontN!A13</f>
        <v>Ajudante de Montagem e Manutenção (Servente Prático) - noturno</v>
      </c>
      <c r="C29" s="44">
        <f>ajmontN!D156</f>
        <v>5485.5463397582043</v>
      </c>
      <c r="D29" s="42">
        <v>1</v>
      </c>
      <c r="E29" s="44">
        <f t="shared" si="0"/>
        <v>5485.5463397582043</v>
      </c>
      <c r="F29" s="42">
        <f>ajmontN!D13</f>
        <v>1</v>
      </c>
      <c r="G29" s="44">
        <f t="shared" si="1"/>
        <v>5485.5463397582043</v>
      </c>
      <c r="H29" s="44">
        <f t="shared" si="2"/>
        <v>65826.556077098445</v>
      </c>
      <c r="K29" s="86"/>
      <c r="N29" s="86"/>
      <c r="AMJ29"/>
    </row>
    <row r="30" spans="1:1024" ht="30" x14ac:dyDescent="0.25">
      <c r="A30" s="63">
        <v>17</v>
      </c>
      <c r="B30" s="43" t="str">
        <f>pintorN!A13</f>
        <v>Pintor Industrial (Estruturas Metálicas) - noturno</v>
      </c>
      <c r="C30" s="44">
        <f>pintorN!D156</f>
        <v>7623.3367687539449</v>
      </c>
      <c r="D30" s="42">
        <v>1</v>
      </c>
      <c r="E30" s="44">
        <f>C30*D30</f>
        <v>7623.3367687539449</v>
      </c>
      <c r="F30" s="42">
        <f>pintorN!D13</f>
        <v>1</v>
      </c>
      <c r="G30" s="44">
        <f>E30*F30</f>
        <v>7623.3367687539449</v>
      </c>
      <c r="H30" s="44">
        <f>G30*12</f>
        <v>91480.041225047346</v>
      </c>
      <c r="K30" s="86"/>
      <c r="N30" s="86"/>
      <c r="AMJ30"/>
    </row>
    <row r="31" spans="1:1024" x14ac:dyDescent="0.25">
      <c r="A31" s="115" t="s">
        <v>164</v>
      </c>
      <c r="B31" s="116"/>
      <c r="C31" s="116"/>
      <c r="D31" s="116"/>
      <c r="E31" s="117"/>
      <c r="F31" s="45">
        <f>SUM(F14:F30)</f>
        <v>24</v>
      </c>
      <c r="G31" s="46">
        <f>SUM(G14:G30)</f>
        <v>198439.81961177167</v>
      </c>
      <c r="H31" s="47">
        <f>SUM(H14:H30)</f>
        <v>2381277.8353412598</v>
      </c>
      <c r="J31" s="86"/>
      <c r="AMJ31"/>
    </row>
    <row r="32" spans="1:1024" x14ac:dyDescent="0.25">
      <c r="D32" s="32"/>
      <c r="J32" s="86"/>
      <c r="K32" s="85"/>
    </row>
    <row r="33" spans="1:14" x14ac:dyDescent="0.25">
      <c r="A33" s="119" t="s">
        <v>180</v>
      </c>
      <c r="B33" s="119"/>
      <c r="C33" s="119"/>
      <c r="D33" s="119"/>
      <c r="E33" s="119"/>
      <c r="F33" s="119"/>
      <c r="G33" s="119"/>
      <c r="H33" s="119"/>
      <c r="K33" s="87"/>
    </row>
    <row r="34" spans="1:14" x14ac:dyDescent="0.25">
      <c r="N34" s="88"/>
    </row>
    <row r="35" spans="1:14" x14ac:dyDescent="0.25">
      <c r="B35" s="128" t="s">
        <v>159</v>
      </c>
      <c r="C35" s="128"/>
      <c r="D35" s="51" t="s">
        <v>160</v>
      </c>
      <c r="E35" s="51" t="s">
        <v>161</v>
      </c>
      <c r="F35" s="51" t="s">
        <v>157</v>
      </c>
      <c r="G35" s="51" t="s">
        <v>158</v>
      </c>
    </row>
    <row r="36" spans="1:14" x14ac:dyDescent="0.25">
      <c r="B36" s="126" t="s">
        <v>162</v>
      </c>
      <c r="C36" s="126"/>
      <c r="D36" s="48">
        <v>8</v>
      </c>
      <c r="E36" s="49">
        <f>TRUNC(169.77*(1+engeletr!C143),2)</f>
        <v>232.07</v>
      </c>
      <c r="F36" s="49">
        <f>D36*E36</f>
        <v>1856.56</v>
      </c>
      <c r="G36" s="49">
        <f>F36*12</f>
        <v>22278.720000000001</v>
      </c>
    </row>
    <row r="37" spans="1:14" x14ac:dyDescent="0.25">
      <c r="B37" s="126" t="s">
        <v>163</v>
      </c>
      <c r="C37" s="126"/>
      <c r="D37" s="48">
        <v>8</v>
      </c>
      <c r="E37" s="49">
        <f>TRUNC(169.77*(1+engeletr!C143),2)</f>
        <v>232.07</v>
      </c>
      <c r="F37" s="49">
        <f>D37*E37</f>
        <v>1856.56</v>
      </c>
      <c r="G37" s="49">
        <f>F37*12</f>
        <v>22278.720000000001</v>
      </c>
    </row>
    <row r="38" spans="1:14" x14ac:dyDescent="0.25">
      <c r="B38" s="118" t="s">
        <v>164</v>
      </c>
      <c r="C38" s="118"/>
      <c r="D38" s="118"/>
      <c r="E38" s="118"/>
      <c r="F38" s="48"/>
      <c r="G38" s="52">
        <f>SUM(G36:G37)</f>
        <v>44557.440000000002</v>
      </c>
    </row>
    <row r="42" spans="1:14" x14ac:dyDescent="0.25">
      <c r="B42" s="78" t="s">
        <v>165</v>
      </c>
      <c r="C42" s="79"/>
      <c r="D42" s="51" t="s">
        <v>217</v>
      </c>
      <c r="E42" s="51" t="s">
        <v>166</v>
      </c>
      <c r="F42" s="51" t="s">
        <v>161</v>
      </c>
      <c r="G42" s="51" t="s">
        <v>158</v>
      </c>
    </row>
    <row r="43" spans="1:14" x14ac:dyDescent="0.25">
      <c r="B43" s="76" t="s">
        <v>167</v>
      </c>
      <c r="C43" s="77"/>
      <c r="D43" s="80" t="s">
        <v>218</v>
      </c>
      <c r="E43" s="48">
        <v>48</v>
      </c>
      <c r="F43" s="49">
        <v>275</v>
      </c>
      <c r="G43" s="49">
        <f>E43*F43</f>
        <v>13200</v>
      </c>
    </row>
    <row r="44" spans="1:14" x14ac:dyDescent="0.25">
      <c r="B44" s="76" t="s">
        <v>168</v>
      </c>
      <c r="C44" s="77"/>
      <c r="D44" s="80" t="s">
        <v>218</v>
      </c>
      <c r="E44" s="48">
        <v>2</v>
      </c>
      <c r="F44" s="49">
        <v>2430</v>
      </c>
      <c r="G44" s="49">
        <f t="shared" ref="G44:G48" si="3">E44*F44</f>
        <v>4860</v>
      </c>
    </row>
    <row r="45" spans="1:14" x14ac:dyDescent="0.25">
      <c r="B45" s="76" t="s">
        <v>169</v>
      </c>
      <c r="C45" s="77"/>
      <c r="D45" s="80" t="s">
        <v>218</v>
      </c>
      <c r="E45" s="48">
        <v>1</v>
      </c>
      <c r="F45" s="49">
        <v>4019.24</v>
      </c>
      <c r="G45" s="49">
        <f t="shared" si="3"/>
        <v>4019.24</v>
      </c>
    </row>
    <row r="46" spans="1:14" x14ac:dyDescent="0.25">
      <c r="B46" s="76" t="s">
        <v>170</v>
      </c>
      <c r="C46" s="77"/>
      <c r="D46" s="80" t="s">
        <v>219</v>
      </c>
      <c r="E46" s="48">
        <v>6720</v>
      </c>
      <c r="F46" s="49">
        <v>8.66</v>
      </c>
      <c r="G46" s="49">
        <f t="shared" si="3"/>
        <v>58195.200000000004</v>
      </c>
    </row>
    <row r="47" spans="1:14" x14ac:dyDescent="0.25">
      <c r="B47" s="76" t="s">
        <v>171</v>
      </c>
      <c r="C47" s="77"/>
      <c r="D47" s="80" t="s">
        <v>218</v>
      </c>
      <c r="E47" s="48">
        <v>4</v>
      </c>
      <c r="F47" s="49">
        <v>3500</v>
      </c>
      <c r="G47" s="49">
        <f t="shared" si="3"/>
        <v>14000</v>
      </c>
    </row>
    <row r="48" spans="1:14" x14ac:dyDescent="0.25">
      <c r="B48" s="76" t="s">
        <v>181</v>
      </c>
      <c r="C48" s="77"/>
      <c r="D48" s="80" t="s">
        <v>220</v>
      </c>
      <c r="E48" s="48">
        <v>1922.84</v>
      </c>
      <c r="F48" s="49">
        <v>11.65</v>
      </c>
      <c r="G48" s="49">
        <f t="shared" si="3"/>
        <v>22401.085999999999</v>
      </c>
    </row>
    <row r="49" spans="1:8 1025:1025" x14ac:dyDescent="0.25">
      <c r="B49" s="118" t="s">
        <v>164</v>
      </c>
      <c r="C49" s="118"/>
      <c r="D49" s="118"/>
      <c r="E49" s="115"/>
      <c r="F49" s="81"/>
      <c r="G49" s="52">
        <f>SUM(G43:G48)</f>
        <v>116675.526</v>
      </c>
    </row>
    <row r="50" spans="1:8 1025:1025" x14ac:dyDescent="0.25">
      <c r="H50" s="86"/>
    </row>
    <row r="52" spans="1:8 1025:1025" x14ac:dyDescent="0.25">
      <c r="B52" s="56" t="s">
        <v>172</v>
      </c>
      <c r="C52" s="57"/>
      <c r="D52" s="57"/>
      <c r="E52" s="57"/>
      <c r="F52" s="58"/>
      <c r="G52" s="51" t="s">
        <v>158</v>
      </c>
    </row>
    <row r="53" spans="1:8 1025:1025" x14ac:dyDescent="0.25">
      <c r="B53" s="53"/>
      <c r="C53" s="54"/>
      <c r="D53" s="54"/>
      <c r="E53" s="54"/>
      <c r="F53" s="55"/>
      <c r="G53" s="59">
        <v>12000</v>
      </c>
    </row>
    <row r="55" spans="1:8 1025:1025" ht="45.75" customHeight="1" x14ac:dyDescent="0.25">
      <c r="B55" s="120" t="s">
        <v>182</v>
      </c>
      <c r="C55" s="121"/>
      <c r="D55" s="121"/>
      <c r="E55" s="122"/>
      <c r="F55" s="51" t="s">
        <v>157</v>
      </c>
      <c r="G55" s="51" t="s">
        <v>158</v>
      </c>
    </row>
    <row r="56" spans="1:8 1025:1025" ht="30" customHeight="1" x14ac:dyDescent="0.25">
      <c r="B56" s="123" t="s">
        <v>221</v>
      </c>
      <c r="C56" s="124"/>
      <c r="D56" s="124"/>
      <c r="E56" s="125"/>
      <c r="F56" s="50">
        <f>TRUNC(G31*17.5%,2)</f>
        <v>34726.959999999999</v>
      </c>
      <c r="G56" s="59">
        <f>TRUNC(F56*12,2)</f>
        <v>416723.52</v>
      </c>
    </row>
    <row r="58" spans="1:8 1025:1025" x14ac:dyDescent="0.25">
      <c r="A58" s="119" t="s">
        <v>173</v>
      </c>
      <c r="B58" s="119"/>
      <c r="C58" s="119"/>
      <c r="D58" s="119"/>
      <c r="E58" s="119"/>
      <c r="F58" s="119"/>
      <c r="G58" s="119"/>
      <c r="H58" s="119"/>
    </row>
    <row r="61" spans="1:8 1025:1025" x14ac:dyDescent="0.25">
      <c r="E61" s="51" t="s">
        <v>174</v>
      </c>
      <c r="F61" s="51" t="s">
        <v>178</v>
      </c>
      <c r="G61" s="51" t="s">
        <v>179</v>
      </c>
      <c r="AMK61" s="31"/>
    </row>
    <row r="62" spans="1:8 1025:1025" x14ac:dyDescent="0.25">
      <c r="B62" s="112" t="s">
        <v>150</v>
      </c>
      <c r="C62" s="113"/>
      <c r="D62" s="114"/>
      <c r="E62" s="50">
        <f>H31</f>
        <v>2381277.8353412598</v>
      </c>
      <c r="F62" s="50">
        <f>H31</f>
        <v>2381277.8353412598</v>
      </c>
      <c r="G62" s="50">
        <f>SUM(E62:F62)</f>
        <v>4762555.6706825197</v>
      </c>
      <c r="AMK62" s="31"/>
    </row>
    <row r="63" spans="1:8 1025:1025" x14ac:dyDescent="0.25">
      <c r="B63" s="112" t="s">
        <v>175</v>
      </c>
      <c r="C63" s="113"/>
      <c r="D63" s="114"/>
      <c r="E63" s="50">
        <f>hextraAnE!A51</f>
        <v>51266.790000000015</v>
      </c>
      <c r="F63" s="50">
        <f>hextraAE!A51</f>
        <v>203064.57</v>
      </c>
      <c r="G63" s="50">
        <f>SUM(E63:F63)</f>
        <v>254331.36000000002</v>
      </c>
      <c r="AMK63" s="31"/>
    </row>
    <row r="64" spans="1:8 1025:1025" x14ac:dyDescent="0.25">
      <c r="B64" s="112" t="s">
        <v>159</v>
      </c>
      <c r="C64" s="113"/>
      <c r="D64" s="114"/>
      <c r="E64" s="50">
        <f>G38</f>
        <v>44557.440000000002</v>
      </c>
      <c r="F64" s="50">
        <f>G38</f>
        <v>44557.440000000002</v>
      </c>
      <c r="G64" s="50">
        <f t="shared" ref="G64:G67" si="4">SUM(E64:F64)</f>
        <v>89114.880000000005</v>
      </c>
      <c r="AMK64" s="31"/>
    </row>
    <row r="65" spans="2:9 1025:1025" x14ac:dyDescent="0.25">
      <c r="B65" s="112" t="s">
        <v>165</v>
      </c>
      <c r="C65" s="113"/>
      <c r="D65" s="114"/>
      <c r="E65" s="50">
        <f>G49</f>
        <v>116675.526</v>
      </c>
      <c r="F65" s="50">
        <f>G49</f>
        <v>116675.526</v>
      </c>
      <c r="G65" s="50">
        <f t="shared" si="4"/>
        <v>233351.052</v>
      </c>
      <c r="AMK65" s="31"/>
    </row>
    <row r="66" spans="2:9 1025:1025" x14ac:dyDescent="0.25">
      <c r="B66" s="112" t="s">
        <v>176</v>
      </c>
      <c r="C66" s="113"/>
      <c r="D66" s="114"/>
      <c r="E66" s="50">
        <f>G53</f>
        <v>12000</v>
      </c>
      <c r="F66" s="50">
        <f>G53</f>
        <v>12000</v>
      </c>
      <c r="G66" s="50">
        <f t="shared" si="4"/>
        <v>24000</v>
      </c>
      <c r="AMK66" s="31"/>
    </row>
    <row r="67" spans="2:9 1025:1025" x14ac:dyDescent="0.25">
      <c r="B67" s="112" t="s">
        <v>177</v>
      </c>
      <c r="C67" s="113"/>
      <c r="D67" s="114"/>
      <c r="E67" s="50">
        <f>G56</f>
        <v>416723.52</v>
      </c>
      <c r="F67" s="50">
        <f>G56</f>
        <v>416723.52</v>
      </c>
      <c r="G67" s="50">
        <f t="shared" si="4"/>
        <v>833447.04</v>
      </c>
      <c r="AMK67" s="31"/>
    </row>
    <row r="68" spans="2:9 1025:1025" x14ac:dyDescent="0.25">
      <c r="B68" s="115" t="s">
        <v>164</v>
      </c>
      <c r="C68" s="116"/>
      <c r="D68" s="117"/>
      <c r="E68" s="52">
        <f>SUM(E62:E67)</f>
        <v>3022501.1113412599</v>
      </c>
      <c r="F68" s="52">
        <f t="shared" ref="F68:G68" si="5">SUM(F62:F67)</f>
        <v>3174298.8913412597</v>
      </c>
      <c r="G68" s="52">
        <f t="shared" si="5"/>
        <v>6196800.0026825201</v>
      </c>
      <c r="I68" s="88"/>
      <c r="AMK68" s="31"/>
    </row>
    <row r="69" spans="2:9 1025:1025" x14ac:dyDescent="0.25">
      <c r="I69" s="88"/>
    </row>
    <row r="71" spans="2:9 1025:1025" x14ac:dyDescent="0.25">
      <c r="G71" s="52"/>
    </row>
    <row r="72" spans="2:9 1025:1025" x14ac:dyDescent="0.25">
      <c r="G72" s="86"/>
    </row>
    <row r="73" spans="2:9 1025:1025" x14ac:dyDescent="0.25">
      <c r="G73" s="88"/>
    </row>
  </sheetData>
  <mergeCells count="19">
    <mergeCell ref="B37:C37"/>
    <mergeCell ref="B38:E38"/>
    <mergeCell ref="A9:H9"/>
    <mergeCell ref="A11:H11"/>
    <mergeCell ref="A31:E31"/>
    <mergeCell ref="B35:C35"/>
    <mergeCell ref="B36:C36"/>
    <mergeCell ref="A33:H33"/>
    <mergeCell ref="B49:E49"/>
    <mergeCell ref="B62:D62"/>
    <mergeCell ref="B63:D63"/>
    <mergeCell ref="A58:H58"/>
    <mergeCell ref="B55:E55"/>
    <mergeCell ref="B56:E56"/>
    <mergeCell ref="B64:D64"/>
    <mergeCell ref="B65:D65"/>
    <mergeCell ref="B66:D66"/>
    <mergeCell ref="B67:D67"/>
    <mergeCell ref="B68:D68"/>
  </mergeCells>
  <pageMargins left="0.51181102362204722" right="0.51181102362204722" top="0.78740157480314965" bottom="0.78740157480314965" header="0.51181102362204722" footer="0.51181102362204722"/>
  <pageSetup paperSize="9" scale="84" firstPageNumber="0" orientation="landscape" horizontalDpi="300" verticalDpi="300" r:id="rId1"/>
  <headerFooter>
    <oddFooter>&amp;L&amp;"Calibri,Negrito"Estimativa em &amp;D</oddFooter>
  </headerFooter>
  <rowBreaks count="2" manualBreakCount="2">
    <brk id="31" max="16383" man="1"/>
    <brk id="56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J156"/>
  <sheetViews>
    <sheetView topLeftCell="A14" zoomScaleNormal="100" workbookViewId="0">
      <selection activeCell="C51" sqref="C51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111</v>
      </c>
      <c r="B13" s="103"/>
      <c r="C13" s="9" t="s">
        <v>15</v>
      </c>
      <c r="D13" s="9">
        <v>1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109</v>
      </c>
      <c r="D17" s="99"/>
    </row>
    <row r="18" spans="1:4" x14ac:dyDescent="0.25">
      <c r="A18" s="4">
        <v>2</v>
      </c>
      <c r="B18" s="4" t="s">
        <v>19</v>
      </c>
      <c r="C18" s="99" t="s">
        <v>110</v>
      </c>
      <c r="D18" s="99"/>
    </row>
    <row r="19" spans="1:4" x14ac:dyDescent="0.25">
      <c r="A19" s="4">
        <v>3</v>
      </c>
      <c r="B19" s="4" t="s">
        <v>21</v>
      </c>
      <c r="C19" s="104">
        <v>3435</v>
      </c>
      <c r="D19" s="104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3435</v>
      </c>
    </row>
    <row r="27" spans="1:4" ht="12.75" customHeight="1" x14ac:dyDescent="0.25">
      <c r="A27" s="7" t="s">
        <v>4</v>
      </c>
      <c r="B27" s="91" t="s">
        <v>28</v>
      </c>
      <c r="C27" s="91"/>
      <c r="D27" s="13">
        <f>D26*0.3</f>
        <v>1030.5</v>
      </c>
    </row>
    <row r="28" spans="1:4" ht="12.75" customHeight="1" x14ac:dyDescent="0.25">
      <c r="A28" s="7" t="s">
        <v>6</v>
      </c>
      <c r="B28" s="91" t="s">
        <v>29</v>
      </c>
      <c r="C28" s="91"/>
      <c r="D28" s="13"/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4465.5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371.97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496.11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868.08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133.33000000000001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175.51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80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53.33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32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10.66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426.68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911.51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IF((26*2*5.2)&gt;(D26*0.06),(26*2*5.2)-(D26*0.06),0)</f>
        <v>64.30000000000004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580.58500000000004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868.08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911.51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580.58500000000004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2360.1750000000002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18.3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1.46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7.14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82.16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14.04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135.75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258.85000000000002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65.17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38.96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1.41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23.37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7.87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136.78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136.78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136.78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450.67829999999998</v>
      </c>
    </row>
    <row r="135" spans="1:4" x14ac:dyDescent="0.25">
      <c r="A135" s="7" t="s">
        <v>4</v>
      </c>
      <c r="B135" s="12" t="s">
        <v>96</v>
      </c>
      <c r="C135" s="19">
        <v>0.11</v>
      </c>
      <c r="D135" s="13">
        <f>(D154+D134)*C135</f>
        <v>875.81816300000003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1338.1357425267704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66.143591835923999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305.27811616580311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457.91717424870467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508.79686027633852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0.35470000000000002</v>
      </c>
      <c r="D143" s="18">
        <f>SUM(D134:D136)</f>
        <v>2664.6322055267701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4465.5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2360.1750000000002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258.85000000000002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136.78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7511.3050000000003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2664.6322055267701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10175.93720552677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J156"/>
  <sheetViews>
    <sheetView topLeftCell="A117" zoomScaleNormal="100" workbookViewId="0">
      <selection activeCell="C135" sqref="C13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112</v>
      </c>
      <c r="B13" s="103"/>
      <c r="C13" s="9" t="s">
        <v>15</v>
      </c>
      <c r="D13" s="9">
        <v>1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109</v>
      </c>
      <c r="D17" s="99"/>
    </row>
    <row r="18" spans="1:4" x14ac:dyDescent="0.25">
      <c r="A18" s="4">
        <v>2</v>
      </c>
      <c r="B18" s="4" t="s">
        <v>19</v>
      </c>
      <c r="C18" s="99" t="s">
        <v>110</v>
      </c>
      <c r="D18" s="99"/>
    </row>
    <row r="19" spans="1:4" x14ac:dyDescent="0.25">
      <c r="A19" s="4">
        <v>3</v>
      </c>
      <c r="B19" s="4" t="s">
        <v>21</v>
      </c>
      <c r="C19" s="105">
        <v>3435</v>
      </c>
      <c r="D19" s="106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3435</v>
      </c>
    </row>
    <row r="27" spans="1:4" ht="12.75" customHeight="1" x14ac:dyDescent="0.25">
      <c r="A27" s="7" t="s">
        <v>4</v>
      </c>
      <c r="B27" s="91" t="s">
        <v>28</v>
      </c>
      <c r="C27" s="91"/>
      <c r="D27" s="13"/>
    </row>
    <row r="28" spans="1:4" ht="12.75" customHeight="1" x14ac:dyDescent="0.25">
      <c r="A28" s="7" t="s">
        <v>6</v>
      </c>
      <c r="B28" s="91" t="s">
        <v>29</v>
      </c>
      <c r="C28" s="91"/>
      <c r="D28" s="13">
        <f>1320*0.2</f>
        <v>264</v>
      </c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3699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308.12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410.95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719.06999999999994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110.45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145.38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66.27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44.18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26.5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8.83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353.44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755.05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IF((26*2*5.2)&gt;(D26*0.06),(26*2*5.2)-(D26*0.06),0)</f>
        <v>64.30000000000004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580.58500000000004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719.06999999999994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755.05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580.58500000000004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2054.7049999999999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15.16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1.21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5.91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68.06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11.63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112.44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214.41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54.9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32.82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1.19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19.690000000000001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6.63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115.22999999999999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115.22999999999999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115.22999999999999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382.40069999999997</v>
      </c>
    </row>
    <row r="135" spans="1:4" x14ac:dyDescent="0.25">
      <c r="A135" s="7" t="s">
        <v>4</v>
      </c>
      <c r="B135" s="12" t="s">
        <v>96</v>
      </c>
      <c r="C135" s="19">
        <v>0.14000000000000001</v>
      </c>
      <c r="D135" s="13">
        <f>(D154+D134)*C135</f>
        <v>945.80439799999999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1166.0953804110536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57.639695609671847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266.02936435233158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399.0440465284974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443.38227392055273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0.39140000000000003</v>
      </c>
      <c r="D143" s="18">
        <f>SUM(D134:D136)</f>
        <v>2494.3004784110535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3699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2054.7049999999999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214.41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115.22999999999999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6373.3449999999993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2494.3004784110535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8867.6454784110538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J156"/>
  <sheetViews>
    <sheetView topLeftCell="A17" zoomScaleNormal="100" workbookViewId="0">
      <selection activeCell="C51" sqref="C51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215</v>
      </c>
      <c r="B13" s="103"/>
      <c r="C13" s="9" t="s">
        <v>15</v>
      </c>
      <c r="D13" s="9">
        <v>2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216</v>
      </c>
      <c r="D17" s="99"/>
    </row>
    <row r="18" spans="1:4" x14ac:dyDescent="0.25">
      <c r="A18" s="4">
        <v>2</v>
      </c>
      <c r="B18" s="4" t="s">
        <v>19</v>
      </c>
      <c r="C18" s="99" t="s">
        <v>114</v>
      </c>
      <c r="D18" s="99"/>
    </row>
    <row r="19" spans="1:4" x14ac:dyDescent="0.25">
      <c r="A19" s="4">
        <v>3</v>
      </c>
      <c r="B19" s="4" t="s">
        <v>21</v>
      </c>
      <c r="C19" s="99">
        <v>2186.13</v>
      </c>
      <c r="D19" s="9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2186.13</v>
      </c>
    </row>
    <row r="27" spans="1:4" ht="12.75" customHeight="1" x14ac:dyDescent="0.25">
      <c r="A27" s="7" t="s">
        <v>4</v>
      </c>
      <c r="B27" s="91" t="s">
        <v>28</v>
      </c>
      <c r="C27" s="91"/>
      <c r="D27" s="13"/>
    </row>
    <row r="28" spans="1:4" ht="12.75" customHeight="1" x14ac:dyDescent="0.25">
      <c r="A28" s="7" t="s">
        <v>6</v>
      </c>
      <c r="B28" s="91" t="s">
        <v>29</v>
      </c>
      <c r="C28" s="91"/>
      <c r="D28" s="13">
        <f>1320*0.2</f>
        <v>264</v>
      </c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2450.13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204.09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272.2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476.28999999999996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73.16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96.29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43.89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29.26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17.55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5.85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234.11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500.11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IF((26*2*5.2)&gt;(D26*0.06),(26*2*5.2)-(D26*0.06),0)</f>
        <v>139.23220000000003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655.5172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476.28999999999996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500.11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655.5172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1631.9171999999999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10.039999999999999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0.8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3.92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45.08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7.7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74.48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142.01999999999998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38.86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23.23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0.84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13.93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4.6900000000000004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81.550000000000011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81.550000000000011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81.550000000000011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275.737032</v>
      </c>
    </row>
    <row r="135" spans="1:4" x14ac:dyDescent="0.25">
      <c r="A135" s="7" t="s">
        <v>4</v>
      </c>
      <c r="B135" s="12" t="s">
        <v>96</v>
      </c>
      <c r="C135" s="19">
        <v>0.125</v>
      </c>
      <c r="D135" s="13">
        <f>(D154+D134)*C135</f>
        <v>608.91927899999996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829.77083096891181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41.015288222797921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189.30133025906733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283.95199538860101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315.50221709844556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0.37309999999999999</v>
      </c>
      <c r="D143" s="18">
        <f>SUM(D134:D136)</f>
        <v>1714.4271419689117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2450.13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1631.9171999999999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142.01999999999998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81.550000000000011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4595.6171999999997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1714.4271419689117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6310.0443419689109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J156"/>
  <sheetViews>
    <sheetView topLeftCell="A23" zoomScale="90" zoomScaleNormal="90" workbookViewId="0">
      <selection activeCell="C51" sqref="C51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115</v>
      </c>
      <c r="B13" s="103"/>
      <c r="C13" s="9" t="s">
        <v>15</v>
      </c>
      <c r="D13" s="9">
        <v>1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116</v>
      </c>
      <c r="D17" s="99"/>
    </row>
    <row r="18" spans="1:4" x14ac:dyDescent="0.25">
      <c r="A18" s="4">
        <v>2</v>
      </c>
      <c r="B18" s="4" t="s">
        <v>19</v>
      </c>
      <c r="C18" s="99" t="s">
        <v>117</v>
      </c>
      <c r="D18" s="99"/>
    </row>
    <row r="19" spans="1:4" x14ac:dyDescent="0.25">
      <c r="A19" s="4">
        <v>3</v>
      </c>
      <c r="B19" s="4" t="s">
        <v>21</v>
      </c>
      <c r="C19" s="99">
        <v>2186.13</v>
      </c>
      <c r="D19" s="9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2186.13</v>
      </c>
    </row>
    <row r="27" spans="1:4" ht="12.75" customHeight="1" x14ac:dyDescent="0.25">
      <c r="A27" s="7" t="s">
        <v>4</v>
      </c>
      <c r="B27" s="91" t="s">
        <v>28</v>
      </c>
      <c r="C27" s="91"/>
      <c r="D27" s="13">
        <f>D26*0.3</f>
        <v>655.83900000000006</v>
      </c>
    </row>
    <row r="28" spans="1:4" ht="12.75" customHeight="1" x14ac:dyDescent="0.25">
      <c r="A28" s="7" t="s">
        <v>6</v>
      </c>
      <c r="B28" s="91" t="s">
        <v>29</v>
      </c>
      <c r="C28" s="91"/>
      <c r="D28" s="13"/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2841.9690000000001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236.73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315.74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552.47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84.86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111.7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50.91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33.94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20.36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6.78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271.55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580.09999999999991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IF((26*2*5.2)&gt;(D26*0.06),(26*2*5.2)-(D26*0.06),0)</f>
        <v>139.23220000000003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655.5172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552.47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580.09999999999991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655.5172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1788.0871999999999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11.65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0.93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4.54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52.29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8.93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86.39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164.73000000000002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44.11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26.37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0.95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15.82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5.32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92.57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92.57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92.57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310.64137199999999</v>
      </c>
    </row>
    <row r="135" spans="1:4" x14ac:dyDescent="0.25">
      <c r="A135" s="7" t="s">
        <v>4</v>
      </c>
      <c r="B135" s="12" t="s">
        <v>96</v>
      </c>
      <c r="C135" s="19">
        <v>3.15E-2</v>
      </c>
      <c r="D135" s="13">
        <f>(D154+D134)*C135</f>
        <v>172.87192351800002</v>
      </c>
    </row>
    <row r="136" spans="1:4" x14ac:dyDescent="0.25">
      <c r="A136" s="7" t="s">
        <v>6</v>
      </c>
      <c r="B136" s="12" t="s">
        <v>97</v>
      </c>
      <c r="C136" s="129">
        <f>SUM(C137:C142)</f>
        <v>0.13150000000000001</v>
      </c>
      <c r="D136" s="13">
        <f>(D154+D134+D135)*C136/(1-C136)</f>
        <v>857.11495527992736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42.36689893018653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195.53953352393782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293.30930028590672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325.89922253989641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0.25890000000000002</v>
      </c>
      <c r="D143" s="18">
        <f>SUM(D134:D136)</f>
        <v>1340.6282507979274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2841.9690000000001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1788.0871999999999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164.73000000000002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92.57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5177.3562000000002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1340.6282507979274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6517.9844507979278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MJ156"/>
  <sheetViews>
    <sheetView topLeftCell="A20" zoomScaleNormal="100" workbookViewId="0">
      <selection activeCell="C51" sqref="C51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118</v>
      </c>
      <c r="B13" s="103"/>
      <c r="C13" s="9" t="s">
        <v>15</v>
      </c>
      <c r="D13" s="9">
        <v>1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119</v>
      </c>
      <c r="D17" s="99"/>
    </row>
    <row r="18" spans="1:4" x14ac:dyDescent="0.25">
      <c r="A18" s="4">
        <v>2</v>
      </c>
      <c r="B18" s="4" t="s">
        <v>19</v>
      </c>
      <c r="C18" s="99" t="s">
        <v>120</v>
      </c>
      <c r="D18" s="99"/>
    </row>
    <row r="19" spans="1:4" x14ac:dyDescent="0.25">
      <c r="A19" s="4">
        <v>3</v>
      </c>
      <c r="B19" s="4" t="s">
        <v>21</v>
      </c>
      <c r="C19" s="99">
        <v>2087.89</v>
      </c>
      <c r="D19" s="9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v>2087.89</v>
      </c>
    </row>
    <row r="27" spans="1:4" ht="12.75" customHeight="1" x14ac:dyDescent="0.25">
      <c r="A27" s="7" t="s">
        <v>4</v>
      </c>
      <c r="B27" s="91" t="s">
        <v>28</v>
      </c>
      <c r="C27" s="91"/>
      <c r="D27" s="13">
        <f>D26*0.3</f>
        <v>626.36699999999996</v>
      </c>
    </row>
    <row r="28" spans="1:4" ht="12.75" customHeight="1" x14ac:dyDescent="0.25">
      <c r="A28" s="7" t="s">
        <v>6</v>
      </c>
      <c r="B28" s="91" t="s">
        <v>29</v>
      </c>
      <c r="C28" s="91"/>
      <c r="D28" s="13"/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2714.2569999999996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226.09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301.55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527.64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81.040000000000006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106.68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48.62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32.409999999999997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19.45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6.48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259.35000000000002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554.03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IF((15*2*5.2)&gt;(D26*0.06),(15*2*5.2)-(D26*0.06),0)</f>
        <v>30.726600000000019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15*20*0.8</f>
        <v>240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435.01159999999999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527.64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554.03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435.01159999999999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1516.6816000000001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11.12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0.88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4.34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49.94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8.5299999999999994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82.51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157.32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40.369999999999997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24.13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0.87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14.48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4.87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84.720000000000013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((D33+D76+D88)/220)*15*0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6" x14ac:dyDescent="0.25">
      <c r="A113" s="95" t="s">
        <v>86</v>
      </c>
      <c r="B113" s="95"/>
      <c r="C113" s="95"/>
      <c r="D113" s="95"/>
    </row>
    <row r="114" spans="1:6" x14ac:dyDescent="0.25">
      <c r="A114" s="15"/>
    </row>
    <row r="115" spans="1:6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6" ht="12.75" customHeight="1" x14ac:dyDescent="0.25">
      <c r="A116" s="7" t="s">
        <v>74</v>
      </c>
      <c r="B116" s="91" t="s">
        <v>75</v>
      </c>
      <c r="C116" s="91"/>
      <c r="D116" s="21">
        <f>D103</f>
        <v>84.720000000000013</v>
      </c>
    </row>
    <row r="117" spans="1:6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6" ht="12.75" customHeight="1" x14ac:dyDescent="0.25">
      <c r="A118" s="90" t="s">
        <v>35</v>
      </c>
      <c r="B118" s="90"/>
      <c r="C118" s="90"/>
      <c r="D118" s="18">
        <f>SUM(D116:D117)</f>
        <v>84.720000000000013</v>
      </c>
    </row>
    <row r="121" spans="1:6" x14ac:dyDescent="0.25">
      <c r="A121" s="93" t="s">
        <v>88</v>
      </c>
      <c r="B121" s="93"/>
      <c r="C121" s="93"/>
      <c r="D121" s="93"/>
    </row>
    <row r="123" spans="1:6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6" x14ac:dyDescent="0.25">
      <c r="A124" s="7" t="s">
        <v>2</v>
      </c>
      <c r="B124" s="12" t="s">
        <v>90</v>
      </c>
      <c r="C124" s="12"/>
      <c r="D124" s="13">
        <v>140</v>
      </c>
      <c r="F124" s="84"/>
    </row>
    <row r="125" spans="1:6" x14ac:dyDescent="0.25">
      <c r="A125" s="7" t="s">
        <v>4</v>
      </c>
      <c r="B125" s="12" t="s">
        <v>91</v>
      </c>
      <c r="C125" s="12"/>
      <c r="D125" s="13">
        <v>50</v>
      </c>
    </row>
    <row r="126" spans="1:6" x14ac:dyDescent="0.25">
      <c r="A126" s="7" t="s">
        <v>6</v>
      </c>
      <c r="B126" s="12" t="s">
        <v>92</v>
      </c>
      <c r="C126" s="12"/>
      <c r="D126" s="13">
        <v>100</v>
      </c>
    </row>
    <row r="127" spans="1:6" x14ac:dyDescent="0.25">
      <c r="A127" s="7" t="s">
        <v>8</v>
      </c>
      <c r="B127" s="12" t="s">
        <v>34</v>
      </c>
      <c r="C127" s="12"/>
      <c r="D127" s="13"/>
    </row>
    <row r="128" spans="1:6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285.77871599999997</v>
      </c>
    </row>
    <row r="135" spans="1:4" x14ac:dyDescent="0.25">
      <c r="A135" s="7" t="s">
        <v>4</v>
      </c>
      <c r="B135" s="12" t="s">
        <v>96</v>
      </c>
      <c r="C135" s="19">
        <v>0.125</v>
      </c>
      <c r="D135" s="13">
        <f>(D154+D134)*C135</f>
        <v>631.09466449999991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859.98910240155431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42.508967038860099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196.19523248704661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294.29284873056992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326.9920541450777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0.37309999999999999</v>
      </c>
      <c r="D143" s="18">
        <f>SUM(D134:D136)</f>
        <v>1776.8624829015544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2714.2569999999996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1516.6816000000001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157.32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84.720000000000013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4762.9785999999995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1776.8624829015544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6539.8410829015538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MJ156"/>
  <sheetViews>
    <sheetView topLeftCell="A17" zoomScaleNormal="100" workbookViewId="0">
      <selection activeCell="C51" sqref="C51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121</v>
      </c>
      <c r="B13" s="103"/>
      <c r="C13" s="9" t="s">
        <v>15</v>
      </c>
      <c r="D13" s="9">
        <v>2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122</v>
      </c>
      <c r="D17" s="99"/>
    </row>
    <row r="18" spans="1:4" x14ac:dyDescent="0.25">
      <c r="A18" s="4">
        <v>2</v>
      </c>
      <c r="B18" s="4" t="s">
        <v>19</v>
      </c>
      <c r="C18" s="99" t="s">
        <v>123</v>
      </c>
      <c r="D18" s="99"/>
    </row>
    <row r="19" spans="1:4" x14ac:dyDescent="0.25">
      <c r="A19" s="4">
        <v>3</v>
      </c>
      <c r="B19" s="4" t="s">
        <v>21</v>
      </c>
      <c r="C19" s="99">
        <v>2186.13</v>
      </c>
      <c r="D19" s="9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2186.13</v>
      </c>
    </row>
    <row r="27" spans="1:4" ht="12.75" customHeight="1" x14ac:dyDescent="0.25">
      <c r="A27" s="7" t="s">
        <v>4</v>
      </c>
      <c r="B27" s="91" t="s">
        <v>28</v>
      </c>
      <c r="C27" s="91"/>
      <c r="D27" s="13"/>
    </row>
    <row r="28" spans="1:4" ht="12.75" customHeight="1" x14ac:dyDescent="0.25">
      <c r="A28" s="7" t="s">
        <v>6</v>
      </c>
      <c r="B28" s="91" t="s">
        <v>29</v>
      </c>
      <c r="C28" s="91"/>
      <c r="D28" s="13">
        <f>1320*0.2</f>
        <v>264</v>
      </c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2450.13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204.09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272.2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476.28999999999996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73.16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96.29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43.89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29.26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17.55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5.85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234.11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500.11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IF((26*2*5.2)&gt;(D26*0.06),(26*2*5.2)-(D26*0.06),0)</f>
        <v>139.23220000000003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655.5172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476.28999999999996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500.11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655.5172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1631.9171999999999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10.039999999999999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0.8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3.92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45.08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7.7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74.48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142.01999999999998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38.86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23.23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0.84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13.93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4.6900000000000004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81.550000000000011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81.550000000000011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81.550000000000011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275.737032</v>
      </c>
    </row>
    <row r="135" spans="1:4" x14ac:dyDescent="0.25">
      <c r="A135" s="7" t="s">
        <v>4</v>
      </c>
      <c r="B135" s="12" t="s">
        <v>96</v>
      </c>
      <c r="C135" s="19">
        <v>0.125</v>
      </c>
      <c r="D135" s="13">
        <f>(D154+D134)*C135</f>
        <v>608.91927899999996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829.77083096891181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41.015288222797921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189.30133025906733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283.95199538860101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315.50221709844556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0.37309999999999999</v>
      </c>
      <c r="D143" s="18">
        <f>SUM(D134:D136)</f>
        <v>1714.4271419689117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2450.13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1631.9171999999999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142.01999999999998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81.550000000000011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4595.6171999999997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1714.4271419689117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6310.0443419689109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MJ156"/>
  <sheetViews>
    <sheetView topLeftCell="A20" zoomScaleNormal="100" workbookViewId="0">
      <selection activeCell="C51" sqref="C51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1" t="s">
        <v>0</v>
      </c>
      <c r="B1" s="101"/>
      <c r="C1" s="101"/>
      <c r="D1" s="101"/>
    </row>
    <row r="2" spans="1:4" ht="15.75" x14ac:dyDescent="0.25">
      <c r="A2" s="2"/>
      <c r="B2" s="2"/>
      <c r="C2" s="2"/>
      <c r="D2" s="2"/>
    </row>
    <row r="3" spans="1:4" x14ac:dyDescent="0.25">
      <c r="A3" s="93" t="s">
        <v>1</v>
      </c>
      <c r="B3" s="93"/>
      <c r="C3" s="93"/>
      <c r="D3" s="93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89">
        <v>45257</v>
      </c>
    </row>
    <row r="6" spans="1:4" x14ac:dyDescent="0.25">
      <c r="A6" s="4" t="s">
        <v>4</v>
      </c>
      <c r="B6" s="5" t="s">
        <v>5</v>
      </c>
      <c r="C6" s="6"/>
      <c r="D6" s="83" t="s">
        <v>224</v>
      </c>
    </row>
    <row r="7" spans="1:4" x14ac:dyDescent="0.25">
      <c r="A7" s="4" t="s">
        <v>6</v>
      </c>
      <c r="B7" s="5" t="s">
        <v>7</v>
      </c>
      <c r="C7" s="6"/>
      <c r="D7" s="83" t="s">
        <v>225</v>
      </c>
    </row>
    <row r="8" spans="1:4" x14ac:dyDescent="0.25">
      <c r="A8" s="4" t="s">
        <v>8</v>
      </c>
      <c r="B8" s="5" t="s">
        <v>9</v>
      </c>
      <c r="C8" s="6"/>
      <c r="D8" s="83">
        <v>24</v>
      </c>
    </row>
    <row r="10" spans="1:4" x14ac:dyDescent="0.25">
      <c r="A10" s="93" t="s">
        <v>10</v>
      </c>
      <c r="B10" s="93"/>
      <c r="C10" s="93"/>
      <c r="D10" s="93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2" t="s">
        <v>11</v>
      </c>
      <c r="B12" s="102"/>
      <c r="C12" s="7" t="s">
        <v>12</v>
      </c>
      <c r="D12" s="8" t="s">
        <v>13</v>
      </c>
    </row>
    <row r="13" spans="1:4" s="10" customFormat="1" ht="12.75" x14ac:dyDescent="0.2">
      <c r="A13" s="103" t="s">
        <v>183</v>
      </c>
      <c r="B13" s="103"/>
      <c r="C13" s="9" t="s">
        <v>15</v>
      </c>
      <c r="D13" s="9">
        <v>2</v>
      </c>
    </row>
    <row r="15" spans="1:4" x14ac:dyDescent="0.25">
      <c r="A15" s="93" t="s">
        <v>16</v>
      </c>
      <c r="B15" s="93"/>
      <c r="C15" s="93"/>
      <c r="D15" s="93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99" t="s">
        <v>186</v>
      </c>
      <c r="D17" s="99"/>
    </row>
    <row r="18" spans="1:4" x14ac:dyDescent="0.25">
      <c r="A18" s="4">
        <v>2</v>
      </c>
      <c r="B18" s="4" t="s">
        <v>19</v>
      </c>
      <c r="C18" s="99" t="s">
        <v>124</v>
      </c>
      <c r="D18" s="99"/>
    </row>
    <row r="19" spans="1:4" x14ac:dyDescent="0.25">
      <c r="A19" s="4">
        <v>3</v>
      </c>
      <c r="B19" s="4" t="s">
        <v>21</v>
      </c>
      <c r="C19" s="107">
        <v>2014.19</v>
      </c>
      <c r="D19" s="99"/>
    </row>
    <row r="20" spans="1:4" x14ac:dyDescent="0.25">
      <c r="A20" s="4">
        <v>4</v>
      </c>
      <c r="B20" s="4" t="s">
        <v>22</v>
      </c>
      <c r="C20" s="99" t="s">
        <v>227</v>
      </c>
      <c r="D20" s="99"/>
    </row>
    <row r="21" spans="1:4" x14ac:dyDescent="0.25">
      <c r="A21" s="4">
        <v>5</v>
      </c>
      <c r="B21" s="4" t="s">
        <v>23</v>
      </c>
      <c r="C21" s="98">
        <v>44927</v>
      </c>
      <c r="D21" s="99"/>
    </row>
    <row r="23" spans="1:4" x14ac:dyDescent="0.25">
      <c r="A23" s="93" t="s">
        <v>24</v>
      </c>
      <c r="B23" s="93"/>
      <c r="C23" s="93"/>
      <c r="D23" s="93"/>
    </row>
    <row r="25" spans="1:4" ht="12.75" customHeight="1" x14ac:dyDescent="0.25">
      <c r="A25" s="11">
        <v>1</v>
      </c>
      <c r="B25" s="90" t="s">
        <v>25</v>
      </c>
      <c r="C25" s="90"/>
      <c r="D25" s="11" t="s">
        <v>26</v>
      </c>
    </row>
    <row r="26" spans="1:4" ht="12.75" customHeight="1" x14ac:dyDescent="0.25">
      <c r="A26" s="7" t="s">
        <v>2</v>
      </c>
      <c r="B26" s="91" t="s">
        <v>27</v>
      </c>
      <c r="C26" s="91"/>
      <c r="D26" s="13">
        <f>C19</f>
        <v>2014.19</v>
      </c>
    </row>
    <row r="27" spans="1:4" ht="12.75" customHeight="1" x14ac:dyDescent="0.25">
      <c r="A27" s="7" t="s">
        <v>4</v>
      </c>
      <c r="B27" s="91" t="s">
        <v>28</v>
      </c>
      <c r="C27" s="91"/>
      <c r="D27" s="13">
        <f>D26*0.3</f>
        <v>604.25699999999995</v>
      </c>
    </row>
    <row r="28" spans="1:4" ht="12.75" customHeight="1" x14ac:dyDescent="0.25">
      <c r="A28" s="7" t="s">
        <v>6</v>
      </c>
      <c r="B28" s="91" t="s">
        <v>29</v>
      </c>
      <c r="C28" s="91"/>
      <c r="D28" s="13"/>
    </row>
    <row r="29" spans="1:4" ht="12.75" customHeight="1" x14ac:dyDescent="0.25">
      <c r="A29" s="7" t="s">
        <v>8</v>
      </c>
      <c r="B29" s="91" t="s">
        <v>30</v>
      </c>
      <c r="C29" s="91"/>
      <c r="D29" s="13"/>
    </row>
    <row r="30" spans="1:4" ht="12.75" customHeight="1" x14ac:dyDescent="0.25">
      <c r="A30" s="7" t="s">
        <v>31</v>
      </c>
      <c r="B30" s="91" t="s">
        <v>32</v>
      </c>
      <c r="C30" s="91"/>
      <c r="D30" s="13"/>
    </row>
    <row r="31" spans="1:4" x14ac:dyDescent="0.25">
      <c r="A31" s="7"/>
      <c r="B31" s="91"/>
      <c r="C31" s="91"/>
      <c r="D31" s="13"/>
    </row>
    <row r="32" spans="1:4" ht="12.75" customHeight="1" x14ac:dyDescent="0.25">
      <c r="A32" s="7" t="s">
        <v>33</v>
      </c>
      <c r="B32" s="91" t="s">
        <v>34</v>
      </c>
      <c r="C32" s="91"/>
      <c r="D32" s="13"/>
    </row>
    <row r="33" spans="1:4" ht="12.75" customHeight="1" x14ac:dyDescent="0.25">
      <c r="A33" s="90" t="s">
        <v>35</v>
      </c>
      <c r="B33" s="90"/>
      <c r="C33" s="90"/>
      <c r="D33" s="14">
        <f>SUM(D26:D32)</f>
        <v>2618.4470000000001</v>
      </c>
    </row>
    <row r="36" spans="1:4" x14ac:dyDescent="0.25">
      <c r="A36" s="93" t="s">
        <v>36</v>
      </c>
      <c r="B36" s="93"/>
      <c r="C36" s="93"/>
      <c r="D36" s="93"/>
    </row>
    <row r="37" spans="1:4" x14ac:dyDescent="0.25">
      <c r="A37" s="15"/>
    </row>
    <row r="38" spans="1:4" x14ac:dyDescent="0.25">
      <c r="A38" s="95" t="s">
        <v>37</v>
      </c>
      <c r="B38" s="95"/>
      <c r="C38" s="95"/>
      <c r="D38" s="95"/>
    </row>
    <row r="40" spans="1:4" ht="12.75" customHeight="1" x14ac:dyDescent="0.25">
      <c r="A40" s="11" t="s">
        <v>38</v>
      </c>
      <c r="B40" s="90" t="s">
        <v>39</v>
      </c>
      <c r="C40" s="90"/>
      <c r="D40" s="11" t="s">
        <v>26</v>
      </c>
    </row>
    <row r="41" spans="1:4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218.11</v>
      </c>
    </row>
    <row r="42" spans="1:4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290.89999999999998</v>
      </c>
    </row>
    <row r="43" spans="1:4" ht="12.75" customHeight="1" x14ac:dyDescent="0.25">
      <c r="A43" s="90" t="s">
        <v>35</v>
      </c>
      <c r="B43" s="90"/>
      <c r="C43" s="17">
        <f>SUM(C41:C42)</f>
        <v>0.19440000000000002</v>
      </c>
      <c r="D43" s="18">
        <f>SUM(D41:D42)</f>
        <v>509.01</v>
      </c>
    </row>
    <row r="46" spans="1:4" ht="12.75" customHeight="1" x14ac:dyDescent="0.25">
      <c r="A46" s="97" t="s">
        <v>42</v>
      </c>
      <c r="B46" s="97"/>
      <c r="C46" s="97"/>
      <c r="D46" s="97"/>
    </row>
    <row r="48" spans="1:4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78.180000000000007</v>
      </c>
    </row>
    <row r="51" spans="1:4" x14ac:dyDescent="0.25">
      <c r="A51" s="7" t="s">
        <v>6</v>
      </c>
      <c r="B51" s="12" t="s">
        <v>48</v>
      </c>
      <c r="C51" s="16">
        <f>3*1.0969%</f>
        <v>3.2906999999999999E-2</v>
      </c>
      <c r="D51" s="13">
        <f t="shared" si="0"/>
        <v>102.91</v>
      </c>
    </row>
    <row r="52" spans="1:4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46.91</v>
      </c>
    </row>
    <row r="53" spans="1:4" x14ac:dyDescent="0.25">
      <c r="A53" s="7" t="s">
        <v>31</v>
      </c>
      <c r="B53" s="12" t="s">
        <v>50</v>
      </c>
      <c r="C53" s="19">
        <v>0.01</v>
      </c>
      <c r="D53" s="13">
        <f t="shared" si="0"/>
        <v>31.27</v>
      </c>
    </row>
    <row r="54" spans="1:4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18.760000000000002</v>
      </c>
    </row>
    <row r="55" spans="1:4" x14ac:dyDescent="0.25">
      <c r="A55" s="7" t="s">
        <v>33</v>
      </c>
      <c r="B55" s="12" t="s">
        <v>53</v>
      </c>
      <c r="C55" s="19">
        <v>2E-3</v>
      </c>
      <c r="D55" s="13">
        <f t="shared" si="0"/>
        <v>6.25</v>
      </c>
    </row>
    <row r="56" spans="1:4" x14ac:dyDescent="0.25">
      <c r="A56" s="7" t="s">
        <v>54</v>
      </c>
      <c r="B56" s="12" t="s">
        <v>55</v>
      </c>
      <c r="C56" s="19">
        <v>0.08</v>
      </c>
      <c r="D56" s="13">
        <f t="shared" si="0"/>
        <v>250.19</v>
      </c>
    </row>
    <row r="57" spans="1:4" ht="12.75" customHeight="1" x14ac:dyDescent="0.25">
      <c r="A57" s="90" t="s">
        <v>56</v>
      </c>
      <c r="B57" s="90"/>
      <c r="C57" s="20">
        <f>SUM(C49:C56)</f>
        <v>0.170907</v>
      </c>
      <c r="D57" s="18">
        <f>SUM(D49:D56)</f>
        <v>534.47</v>
      </c>
    </row>
    <row r="60" spans="1:4" x14ac:dyDescent="0.25">
      <c r="A60" s="95" t="s">
        <v>57</v>
      </c>
      <c r="B60" s="95"/>
      <c r="C60" s="95"/>
      <c r="D60" s="95"/>
    </row>
    <row r="62" spans="1:4" ht="12.75" customHeight="1" x14ac:dyDescent="0.25">
      <c r="A62" s="11" t="s">
        <v>58</v>
      </c>
      <c r="B62" s="96" t="s">
        <v>59</v>
      </c>
      <c r="C62" s="96"/>
      <c r="D62" s="11" t="s">
        <v>26</v>
      </c>
    </row>
    <row r="63" spans="1:4" ht="12.75" customHeight="1" x14ac:dyDescent="0.25">
      <c r="A63" s="7" t="s">
        <v>2</v>
      </c>
      <c r="B63" s="91" t="s">
        <v>60</v>
      </c>
      <c r="C63" s="91"/>
      <c r="D63" s="13">
        <f>IF((26*2*5.2)&gt;(D26*0.06),(26*2*5.2)-(D26*0.06),0)</f>
        <v>149.54860000000002</v>
      </c>
    </row>
    <row r="64" spans="1:4" ht="12.75" customHeight="1" x14ac:dyDescent="0.25">
      <c r="A64" s="7" t="s">
        <v>4</v>
      </c>
      <c r="B64" s="91" t="s">
        <v>61</v>
      </c>
      <c r="C64" s="91"/>
      <c r="D64" s="13">
        <f>22*20*0.8</f>
        <v>352</v>
      </c>
    </row>
    <row r="65" spans="1:5" ht="12.75" customHeight="1" x14ac:dyDescent="0.25">
      <c r="A65" s="7" t="s">
        <v>6</v>
      </c>
      <c r="B65" s="91" t="s">
        <v>228</v>
      </c>
      <c r="C65" s="91"/>
      <c r="D65" s="13">
        <f>146.01+8+3.6</f>
        <v>157.60999999999999</v>
      </c>
    </row>
    <row r="66" spans="1:5" ht="12.75" customHeight="1" x14ac:dyDescent="0.25">
      <c r="A66" s="7" t="s">
        <v>8</v>
      </c>
      <c r="B66" s="91" t="s">
        <v>229</v>
      </c>
      <c r="C66" s="91"/>
      <c r="D66" s="13">
        <f>(1335*30%)/60</f>
        <v>6.6749999999999998</v>
      </c>
    </row>
    <row r="67" spans="1:5" ht="12.75" customHeight="1" x14ac:dyDescent="0.25">
      <c r="A67" s="90" t="s">
        <v>35</v>
      </c>
      <c r="B67" s="90"/>
      <c r="C67" s="90"/>
      <c r="D67" s="18">
        <f>SUM(D63:D66)</f>
        <v>665.83359999999993</v>
      </c>
    </row>
    <row r="70" spans="1:5" x14ac:dyDescent="0.25">
      <c r="A70" s="95" t="s">
        <v>62</v>
      </c>
      <c r="B70" s="95"/>
      <c r="C70" s="95"/>
      <c r="D70" s="95"/>
    </row>
    <row r="72" spans="1:5" ht="12.75" customHeight="1" x14ac:dyDescent="0.25">
      <c r="A72" s="11">
        <v>2</v>
      </c>
      <c r="B72" s="96" t="s">
        <v>63</v>
      </c>
      <c r="C72" s="96"/>
      <c r="D72" s="11" t="s">
        <v>26</v>
      </c>
    </row>
    <row r="73" spans="1:5" ht="12.75" customHeight="1" x14ac:dyDescent="0.25">
      <c r="A73" s="7" t="s">
        <v>38</v>
      </c>
      <c r="B73" s="91" t="s">
        <v>39</v>
      </c>
      <c r="C73" s="91"/>
      <c r="D73" s="21">
        <f>D43</f>
        <v>509.01</v>
      </c>
    </row>
    <row r="74" spans="1:5" ht="12.75" customHeight="1" x14ac:dyDescent="0.25">
      <c r="A74" s="7" t="s">
        <v>43</v>
      </c>
      <c r="B74" s="91" t="s">
        <v>44</v>
      </c>
      <c r="C74" s="91"/>
      <c r="D74" s="21">
        <f>D57</f>
        <v>534.47</v>
      </c>
    </row>
    <row r="75" spans="1:5" ht="12.75" customHeight="1" x14ac:dyDescent="0.25">
      <c r="A75" s="7" t="s">
        <v>58</v>
      </c>
      <c r="B75" s="91" t="s">
        <v>59</v>
      </c>
      <c r="C75" s="91"/>
      <c r="D75" s="21">
        <f>D67</f>
        <v>665.83359999999993</v>
      </c>
    </row>
    <row r="76" spans="1:5" ht="12.75" customHeight="1" x14ac:dyDescent="0.25">
      <c r="A76" s="90" t="s">
        <v>35</v>
      </c>
      <c r="B76" s="90"/>
      <c r="C76" s="90"/>
      <c r="D76" s="18">
        <f>SUM(D73:D75)</f>
        <v>1709.3136</v>
      </c>
    </row>
    <row r="77" spans="1:5" x14ac:dyDescent="0.25">
      <c r="A77" s="22"/>
      <c r="E77" s="23"/>
    </row>
    <row r="79" spans="1:5" x14ac:dyDescent="0.25">
      <c r="A79" s="93" t="s">
        <v>64</v>
      </c>
      <c r="B79" s="93"/>
      <c r="C79" s="93"/>
      <c r="D79" s="93"/>
      <c r="E79" s="24"/>
    </row>
    <row r="80" spans="1:5" ht="12.75" customHeight="1" x14ac:dyDescent="0.25">
      <c r="E80" s="23"/>
    </row>
    <row r="81" spans="1:4" ht="12.75" customHeight="1" x14ac:dyDescent="0.25">
      <c r="A81" s="11">
        <v>3</v>
      </c>
      <c r="B81" s="96" t="s">
        <v>65</v>
      </c>
      <c r="C81" s="96"/>
      <c r="D81" s="11" t="s">
        <v>26</v>
      </c>
    </row>
    <row r="82" spans="1:4" x14ac:dyDescent="0.25">
      <c r="A82" s="7" t="s">
        <v>2</v>
      </c>
      <c r="B82" s="25" t="s">
        <v>66</v>
      </c>
      <c r="C82" s="19">
        <f>TRUNC(((1/12)*5%),4)</f>
        <v>4.1000000000000003E-3</v>
      </c>
      <c r="D82" s="13">
        <f>TRUNC($D$33*C82,2)</f>
        <v>10.73</v>
      </c>
    </row>
    <row r="83" spans="1:4" x14ac:dyDescent="0.25">
      <c r="A83" s="7" t="s">
        <v>4</v>
      </c>
      <c r="B83" s="25" t="s">
        <v>67</v>
      </c>
      <c r="C83" s="19">
        <v>0.08</v>
      </c>
      <c r="D83" s="13">
        <f>TRUNC(D82*C83,2)</f>
        <v>0.85</v>
      </c>
    </row>
    <row r="84" spans="1:4" x14ac:dyDescent="0.25">
      <c r="A84" s="7" t="s">
        <v>6</v>
      </c>
      <c r="B84" s="25" t="s">
        <v>68</v>
      </c>
      <c r="C84" s="19">
        <f>TRUNC(8%*5%*40%,4)</f>
        <v>1.6000000000000001E-3</v>
      </c>
      <c r="D84" s="13">
        <f>TRUNC($D$33*C84,2)</f>
        <v>4.18</v>
      </c>
    </row>
    <row r="85" spans="1:4" x14ac:dyDescent="0.25">
      <c r="A85" s="7" t="s">
        <v>8</v>
      </c>
      <c r="B85" s="25" t="s">
        <v>69</v>
      </c>
      <c r="C85" s="19">
        <f>TRUNC(((7/30)/12)*95%,4)</f>
        <v>1.84E-2</v>
      </c>
      <c r="D85" s="13">
        <f>TRUNC($D$33*C85,2)</f>
        <v>48.17</v>
      </c>
    </row>
    <row r="86" spans="1:4" ht="25.5" x14ac:dyDescent="0.25">
      <c r="A86" s="7" t="s">
        <v>31</v>
      </c>
      <c r="B86" s="25" t="s">
        <v>70</v>
      </c>
      <c r="C86" s="19">
        <f>C57</f>
        <v>0.170907</v>
      </c>
      <c r="D86" s="13">
        <f>TRUNC(D85*C86,2)</f>
        <v>8.23</v>
      </c>
    </row>
    <row r="87" spans="1:4" x14ac:dyDescent="0.25">
      <c r="A87" s="7" t="s">
        <v>51</v>
      </c>
      <c r="B87" s="25" t="s">
        <v>71</v>
      </c>
      <c r="C87" s="19">
        <f>TRUNC(8%*95%*40%,4)</f>
        <v>3.04E-2</v>
      </c>
      <c r="D87" s="13">
        <f>TRUNC($D$33*C87,2)</f>
        <v>79.599999999999994</v>
      </c>
    </row>
    <row r="88" spans="1:4" ht="12.75" customHeight="1" x14ac:dyDescent="0.25">
      <c r="A88" s="90" t="s">
        <v>35</v>
      </c>
      <c r="B88" s="90"/>
      <c r="C88" s="90"/>
      <c r="D88" s="18">
        <f>SUM(D82:D87)</f>
        <v>151.76</v>
      </c>
    </row>
    <row r="91" spans="1:4" x14ac:dyDescent="0.25">
      <c r="A91" s="93" t="s">
        <v>72</v>
      </c>
      <c r="B91" s="93"/>
      <c r="C91" s="93"/>
      <c r="D91" s="93"/>
    </row>
    <row r="94" spans="1:4" x14ac:dyDescent="0.25">
      <c r="A94" s="95" t="s">
        <v>73</v>
      </c>
      <c r="B94" s="95"/>
      <c r="C94" s="95"/>
      <c r="D94" s="95"/>
    </row>
    <row r="95" spans="1:4" x14ac:dyDescent="0.25">
      <c r="A95" s="15"/>
    </row>
    <row r="96" spans="1:4" ht="12.75" customHeight="1" x14ac:dyDescent="0.25">
      <c r="A96" s="11" t="s">
        <v>74</v>
      </c>
      <c r="B96" s="96" t="s">
        <v>75</v>
      </c>
      <c r="C96" s="96"/>
      <c r="D96" s="11" t="s">
        <v>26</v>
      </c>
    </row>
    <row r="97" spans="1:6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41.21</v>
      </c>
    </row>
    <row r="98" spans="1:6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24.63</v>
      </c>
    </row>
    <row r="99" spans="1:6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0.89</v>
      </c>
    </row>
    <row r="100" spans="1:6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14.78</v>
      </c>
    </row>
    <row r="101" spans="1:6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4.97</v>
      </c>
    </row>
    <row r="102" spans="1:6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25">
      <c r="A103" s="90" t="s">
        <v>56</v>
      </c>
      <c r="B103" s="90"/>
      <c r="C103" s="90"/>
      <c r="D103" s="18">
        <f>SUM(D97:D102)</f>
        <v>86.48</v>
      </c>
      <c r="E103" s="24"/>
      <c r="F103" s="24"/>
    </row>
    <row r="106" spans="1:6" x14ac:dyDescent="0.25">
      <c r="A106" s="95" t="s">
        <v>82</v>
      </c>
      <c r="B106" s="95"/>
      <c r="C106" s="95"/>
      <c r="D106" s="95"/>
    </row>
    <row r="107" spans="1:6" x14ac:dyDescent="0.25">
      <c r="A107" s="15"/>
    </row>
    <row r="108" spans="1:6" ht="12.75" customHeight="1" x14ac:dyDescent="0.25">
      <c r="A108" s="11" t="s">
        <v>83</v>
      </c>
      <c r="B108" s="96" t="s">
        <v>84</v>
      </c>
      <c r="C108" s="96"/>
      <c r="D108" s="11" t="s">
        <v>26</v>
      </c>
    </row>
    <row r="109" spans="1:6" ht="12.75" customHeight="1" x14ac:dyDescent="0.25">
      <c r="A109" s="7" t="s">
        <v>2</v>
      </c>
      <c r="B109" s="91" t="s">
        <v>85</v>
      </c>
      <c r="C109" s="91"/>
      <c r="D109" s="13">
        <f>((D33+D76+D88)/220)*22*0</f>
        <v>0</v>
      </c>
    </row>
    <row r="110" spans="1:6" ht="12.75" customHeight="1" x14ac:dyDescent="0.25">
      <c r="A110" s="90" t="s">
        <v>35</v>
      </c>
      <c r="B110" s="90"/>
      <c r="C110" s="90"/>
      <c r="D110" s="18">
        <f>SUM(D109)</f>
        <v>0</v>
      </c>
    </row>
    <row r="113" spans="1:4" x14ac:dyDescent="0.25">
      <c r="A113" s="95" t="s">
        <v>86</v>
      </c>
      <c r="B113" s="95"/>
      <c r="C113" s="95"/>
      <c r="D113" s="95"/>
    </row>
    <row r="114" spans="1:4" x14ac:dyDescent="0.25">
      <c r="A114" s="15"/>
    </row>
    <row r="115" spans="1:4" ht="12.75" customHeight="1" x14ac:dyDescent="0.25">
      <c r="A115" s="11">
        <v>4</v>
      </c>
      <c r="B115" s="90" t="s">
        <v>87</v>
      </c>
      <c r="C115" s="90"/>
      <c r="D115" s="11" t="s">
        <v>26</v>
      </c>
    </row>
    <row r="116" spans="1:4" ht="12.75" customHeight="1" x14ac:dyDescent="0.25">
      <c r="A116" s="7" t="s">
        <v>74</v>
      </c>
      <c r="B116" s="91" t="s">
        <v>75</v>
      </c>
      <c r="C116" s="91"/>
      <c r="D116" s="21">
        <f>D103</f>
        <v>86.48</v>
      </c>
    </row>
    <row r="117" spans="1:4" ht="12.75" customHeight="1" x14ac:dyDescent="0.25">
      <c r="A117" s="7" t="s">
        <v>83</v>
      </c>
      <c r="B117" s="91" t="s">
        <v>84</v>
      </c>
      <c r="C117" s="91"/>
      <c r="D117" s="21">
        <f>D110</f>
        <v>0</v>
      </c>
    </row>
    <row r="118" spans="1:4" ht="12.75" customHeight="1" x14ac:dyDescent="0.25">
      <c r="A118" s="90" t="s">
        <v>35</v>
      </c>
      <c r="B118" s="90"/>
      <c r="C118" s="90"/>
      <c r="D118" s="18">
        <f>SUM(D116:D117)</f>
        <v>86.48</v>
      </c>
    </row>
    <row r="121" spans="1:4" x14ac:dyDescent="0.25">
      <c r="A121" s="93" t="s">
        <v>88</v>
      </c>
      <c r="B121" s="93"/>
      <c r="C121" s="93"/>
      <c r="D121" s="93"/>
    </row>
    <row r="123" spans="1:4" ht="12.75" customHeight="1" x14ac:dyDescent="0.25">
      <c r="A123" s="11">
        <v>5</v>
      </c>
      <c r="B123" s="94" t="s">
        <v>89</v>
      </c>
      <c r="C123" s="94"/>
      <c r="D123" s="11" t="s">
        <v>26</v>
      </c>
    </row>
    <row r="124" spans="1:4" x14ac:dyDescent="0.25">
      <c r="A124" s="7" t="s">
        <v>2</v>
      </c>
      <c r="B124" s="12" t="s">
        <v>90</v>
      </c>
      <c r="C124" s="12"/>
      <c r="D124" s="13">
        <v>140</v>
      </c>
    </row>
    <row r="125" spans="1:4" x14ac:dyDescent="0.25">
      <c r="A125" s="7" t="s">
        <v>4</v>
      </c>
      <c r="B125" s="12" t="s">
        <v>91</v>
      </c>
      <c r="C125" s="12"/>
      <c r="D125" s="13">
        <v>50</v>
      </c>
    </row>
    <row r="126" spans="1:4" x14ac:dyDescent="0.25">
      <c r="A126" s="7" t="s">
        <v>6</v>
      </c>
      <c r="B126" s="12" t="s">
        <v>92</v>
      </c>
      <c r="C126" s="12"/>
      <c r="D126" s="13">
        <v>100</v>
      </c>
    </row>
    <row r="127" spans="1:4" x14ac:dyDescent="0.25">
      <c r="A127" s="7" t="s">
        <v>8</v>
      </c>
      <c r="B127" s="12" t="s">
        <v>34</v>
      </c>
      <c r="C127" s="12"/>
      <c r="D127" s="13"/>
    </row>
    <row r="128" spans="1:4" ht="12.75" customHeight="1" x14ac:dyDescent="0.25">
      <c r="A128" s="90" t="s">
        <v>56</v>
      </c>
      <c r="B128" s="90"/>
      <c r="C128" s="90"/>
      <c r="D128" s="14">
        <f>SUM(D124:D127)</f>
        <v>290</v>
      </c>
    </row>
    <row r="131" spans="1:4" x14ac:dyDescent="0.25">
      <c r="A131" s="93" t="s">
        <v>93</v>
      </c>
      <c r="B131" s="93"/>
      <c r="C131" s="93"/>
      <c r="D131" s="93"/>
    </row>
    <row r="133" spans="1:4" x14ac:dyDescent="0.25">
      <c r="A133" s="11">
        <v>6</v>
      </c>
      <c r="B133" s="26" t="s">
        <v>94</v>
      </c>
      <c r="C133" s="11" t="s">
        <v>45</v>
      </c>
      <c r="D133" s="11" t="s">
        <v>26</v>
      </c>
    </row>
    <row r="134" spans="1:4" x14ac:dyDescent="0.25">
      <c r="A134" s="7" t="s">
        <v>2</v>
      </c>
      <c r="B134" s="12" t="s">
        <v>95</v>
      </c>
      <c r="C134" s="19">
        <v>0.06</v>
      </c>
      <c r="D134" s="21">
        <f>D154*C134</f>
        <v>291.36003599999998</v>
      </c>
    </row>
    <row r="135" spans="1:4" x14ac:dyDescent="0.25">
      <c r="A135" s="7" t="s">
        <v>4</v>
      </c>
      <c r="B135" s="12" t="s">
        <v>96</v>
      </c>
      <c r="C135" s="19">
        <v>0.125</v>
      </c>
      <c r="D135" s="13">
        <f>(D154+D134)*C135</f>
        <v>643.42007949999993</v>
      </c>
    </row>
    <row r="136" spans="1:4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876.78487517357507</v>
      </c>
    </row>
    <row r="137" spans="1:4" x14ac:dyDescent="0.25">
      <c r="A137" s="7"/>
      <c r="B137" s="12" t="s">
        <v>98</v>
      </c>
      <c r="C137" s="19"/>
      <c r="D137" s="21">
        <f t="shared" ref="D137:D142" si="2">$D$156*C137</f>
        <v>0</v>
      </c>
    </row>
    <row r="138" spans="1:4" x14ac:dyDescent="0.25">
      <c r="A138" s="7"/>
      <c r="B138" s="12" t="s">
        <v>99</v>
      </c>
      <c r="C138" s="19">
        <v>6.4999999999999997E-3</v>
      </c>
      <c r="D138" s="21">
        <f t="shared" si="2"/>
        <v>43.339176339378234</v>
      </c>
    </row>
    <row r="139" spans="1:4" x14ac:dyDescent="0.25">
      <c r="A139" s="7"/>
      <c r="B139" s="12" t="s">
        <v>100</v>
      </c>
      <c r="C139" s="19">
        <v>0.03</v>
      </c>
      <c r="D139" s="21">
        <f t="shared" si="2"/>
        <v>200.02696772020724</v>
      </c>
    </row>
    <row r="140" spans="1:4" x14ac:dyDescent="0.25">
      <c r="A140" s="7"/>
      <c r="B140" s="12" t="s">
        <v>226</v>
      </c>
      <c r="C140" s="19">
        <v>4.4999999999999998E-2</v>
      </c>
      <c r="D140" s="21">
        <f t="shared" si="2"/>
        <v>300.04045158031084</v>
      </c>
    </row>
    <row r="141" spans="1:4" x14ac:dyDescent="0.25">
      <c r="A141" s="7"/>
      <c r="B141" s="12" t="s">
        <v>101</v>
      </c>
      <c r="C141" s="19"/>
      <c r="D141" s="21">
        <f t="shared" si="2"/>
        <v>0</v>
      </c>
    </row>
    <row r="142" spans="1:4" x14ac:dyDescent="0.25">
      <c r="A142" s="7"/>
      <c r="B142" s="12" t="s">
        <v>102</v>
      </c>
      <c r="C142" s="19">
        <v>0.05</v>
      </c>
      <c r="D142" s="21">
        <f t="shared" si="2"/>
        <v>333.37827953367878</v>
      </c>
    </row>
    <row r="143" spans="1:4" ht="13.5" customHeight="1" x14ac:dyDescent="0.25">
      <c r="A143" s="92" t="s">
        <v>56</v>
      </c>
      <c r="B143" s="92"/>
      <c r="C143" s="27">
        <f>ROUND((1+C135)*(1+C134)/(1-C136)-1,4)</f>
        <v>0.37309999999999999</v>
      </c>
      <c r="D143" s="18">
        <f>SUM(D134:D136)</f>
        <v>1811.564990673575</v>
      </c>
    </row>
    <row r="146" spans="1:4" x14ac:dyDescent="0.25">
      <c r="A146" s="93" t="s">
        <v>103</v>
      </c>
      <c r="B146" s="93"/>
      <c r="C146" s="93"/>
      <c r="D146" s="93"/>
    </row>
    <row r="148" spans="1:4" ht="12.75" customHeight="1" x14ac:dyDescent="0.25">
      <c r="A148" s="11"/>
      <c r="B148" s="90" t="s">
        <v>104</v>
      </c>
      <c r="C148" s="90"/>
      <c r="D148" s="11" t="s">
        <v>26</v>
      </c>
    </row>
    <row r="149" spans="1:4" ht="12.75" customHeight="1" x14ac:dyDescent="0.25">
      <c r="A149" s="11" t="s">
        <v>2</v>
      </c>
      <c r="B149" s="91" t="s">
        <v>24</v>
      </c>
      <c r="C149" s="91"/>
      <c r="D149" s="28">
        <f>D33</f>
        <v>2618.4470000000001</v>
      </c>
    </row>
    <row r="150" spans="1:4" ht="12.75" customHeight="1" x14ac:dyDescent="0.25">
      <c r="A150" s="11" t="s">
        <v>4</v>
      </c>
      <c r="B150" s="91" t="s">
        <v>36</v>
      </c>
      <c r="C150" s="91"/>
      <c r="D150" s="28">
        <f>D76</f>
        <v>1709.3136</v>
      </c>
    </row>
    <row r="151" spans="1:4" ht="12.75" customHeight="1" x14ac:dyDescent="0.25">
      <c r="A151" s="11" t="s">
        <v>6</v>
      </c>
      <c r="B151" s="91" t="s">
        <v>64</v>
      </c>
      <c r="C151" s="91"/>
      <c r="D151" s="28">
        <f>D88</f>
        <v>151.76</v>
      </c>
    </row>
    <row r="152" spans="1:4" ht="12.75" customHeight="1" x14ac:dyDescent="0.25">
      <c r="A152" s="11" t="s">
        <v>8</v>
      </c>
      <c r="B152" s="91" t="s">
        <v>72</v>
      </c>
      <c r="C152" s="91"/>
      <c r="D152" s="28">
        <f>D118</f>
        <v>86.48</v>
      </c>
    </row>
    <row r="153" spans="1:4" ht="12.75" customHeight="1" x14ac:dyDescent="0.25">
      <c r="A153" s="11" t="s">
        <v>31</v>
      </c>
      <c r="B153" s="91" t="s">
        <v>88</v>
      </c>
      <c r="C153" s="91"/>
      <c r="D153" s="28">
        <f>D128</f>
        <v>290</v>
      </c>
    </row>
    <row r="154" spans="1:4" ht="12.75" customHeight="1" x14ac:dyDescent="0.25">
      <c r="A154" s="90" t="s">
        <v>105</v>
      </c>
      <c r="B154" s="90"/>
      <c r="C154" s="90"/>
      <c r="D154" s="29">
        <f>SUM(D149:D153)</f>
        <v>4856.0005999999994</v>
      </c>
    </row>
    <row r="155" spans="1:4" ht="12.75" customHeight="1" x14ac:dyDescent="0.25">
      <c r="A155" s="11" t="s">
        <v>51</v>
      </c>
      <c r="B155" s="91" t="s">
        <v>106</v>
      </c>
      <c r="C155" s="91"/>
      <c r="D155" s="30">
        <f>D143</f>
        <v>1811.564990673575</v>
      </c>
    </row>
    <row r="156" spans="1:4" ht="12.75" customHeight="1" x14ac:dyDescent="0.25">
      <c r="A156" s="90" t="s">
        <v>107</v>
      </c>
      <c r="B156" s="90"/>
      <c r="C156" s="90"/>
      <c r="D156" s="29">
        <f>SUM(D154:D155)</f>
        <v>6667.5655906735747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308ffce-ed3b-4607-ad7a-05f03530620d" xsi:nil="true"/>
    <lcf76f155ced4ddcb4097134ff3c332f xmlns="e1f8124c-9eeb-4de0-a8a7-1815745bbcd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022D8CF36BFF498233BEADB43DA4E3" ma:contentTypeVersion="17" ma:contentTypeDescription="Crie um novo documento." ma:contentTypeScope="" ma:versionID="9948994b0b89ed83c592c130dc7c0ecf">
  <xsd:schema xmlns:xsd="http://www.w3.org/2001/XMLSchema" xmlns:xs="http://www.w3.org/2001/XMLSchema" xmlns:p="http://schemas.microsoft.com/office/2006/metadata/properties" xmlns:ns2="e1f8124c-9eeb-4de0-a8a7-1815745bbcd3" xmlns:ns3="e308ffce-ed3b-4607-ad7a-05f03530620d" targetNamespace="http://schemas.microsoft.com/office/2006/metadata/properties" ma:root="true" ma:fieldsID="13e82a8f65a8c0dea97cc852a1b8dc16" ns2:_="" ns3:_="">
    <xsd:import namespace="e1f8124c-9eeb-4de0-a8a7-1815745bbcd3"/>
    <xsd:import namespace="e308ffce-ed3b-4607-ad7a-05f0353062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8124c-9eeb-4de0-a8a7-1815745bb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027b0b82-3060-4ab9-94a6-36eb39e946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8ffce-ed3b-4607-ad7a-05f03530620d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4d1f1b3-3c74-43fb-a5d8-ad3d51f22a24}" ma:internalName="TaxCatchAll" ma:showField="CatchAllData" ma:web="e308ffce-ed3b-4607-ad7a-05f0353062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8A8C52-9721-4CE0-9C25-B7C0E70C1D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4DE11E-F950-4AEA-BFC3-C32AB265D258}">
  <ds:schemaRefs>
    <ds:schemaRef ds:uri="http://purl.org/dc/dcmitype/"/>
    <ds:schemaRef ds:uri="e308ffce-ed3b-4607-ad7a-05f03530620d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e1f8124c-9eeb-4de0-a8a7-1815745bbcd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061C92B-86E7-4767-9ACC-3AED9739B8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f8124c-9eeb-4de0-a8a7-1815745bbcd3"/>
    <ds:schemaRef ds:uri="e308ffce-ed3b-4607-ad7a-05f0353062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3</vt:i4>
      </vt:variant>
    </vt:vector>
  </HeadingPairs>
  <TitlesOfParts>
    <vt:vector size="24" baseType="lpstr">
      <vt:lpstr>engeletr</vt:lpstr>
      <vt:lpstr>encrefig</vt:lpstr>
      <vt:lpstr>enceletr</vt:lpstr>
      <vt:lpstr>enccivil</vt:lpstr>
      <vt:lpstr>tectele</vt:lpstr>
      <vt:lpstr>teceletro</vt:lpstr>
      <vt:lpstr>bomcivil</vt:lpstr>
      <vt:lpstr>tecrefrig</vt:lpstr>
      <vt:lpstr>eletric</vt:lpstr>
      <vt:lpstr>eletricPD</vt:lpstr>
      <vt:lpstr>eletricPN</vt:lpstr>
      <vt:lpstr>ajmontD</vt:lpstr>
      <vt:lpstr>auxcivil</vt:lpstr>
      <vt:lpstr>auxtelha</vt:lpstr>
      <vt:lpstr>tecseg</vt:lpstr>
      <vt:lpstr>ajmontN</vt:lpstr>
      <vt:lpstr>pintorN</vt:lpstr>
      <vt:lpstr>pintorD</vt:lpstr>
      <vt:lpstr>hextraAE</vt:lpstr>
      <vt:lpstr>hextraAnE</vt:lpstr>
      <vt:lpstr>total</vt:lpstr>
      <vt:lpstr>hextraAE!Titulos_de_impressao</vt:lpstr>
      <vt:lpstr>hextraAnE!Titulos_de_impressao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Alexandre Mazzafera</cp:lastModifiedBy>
  <cp:revision>2</cp:revision>
  <cp:lastPrinted>2023-10-19T20:08:44Z</cp:lastPrinted>
  <dcterms:created xsi:type="dcterms:W3CDTF">2019-01-29T18:54:26Z</dcterms:created>
  <dcterms:modified xsi:type="dcterms:W3CDTF">2023-12-11T14:36:42Z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0x010100EF022D8CF36BFF498233BEADB43DA4E3</vt:lpwstr>
  </property>
  <property fmtid="{D5CDD505-2E9C-101B-9397-08002B2CF9AE}" pid="3" name="MediaServiceImageTags">
    <vt:lpwstr/>
  </property>
</Properties>
</file>