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firstSheet="25" activeTab="50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4" r:id="rId13"/>
    <sheet name="Item14" sheetId="45" r:id="rId14"/>
    <sheet name="Item15" sheetId="46" r:id="rId15"/>
    <sheet name="Item16" sheetId="47" r:id="rId16"/>
    <sheet name="Item17" sheetId="48" r:id="rId17"/>
    <sheet name="Item18" sheetId="49" r:id="rId18"/>
    <sheet name="Item19" sheetId="50" r:id="rId19"/>
    <sheet name="Item20" sheetId="51" r:id="rId20"/>
    <sheet name="Item21" sheetId="52" r:id="rId21"/>
    <sheet name="Item22" sheetId="53" r:id="rId22"/>
    <sheet name="Item23" sheetId="54" r:id="rId23"/>
    <sheet name="Item24" sheetId="55" r:id="rId24"/>
    <sheet name="Item25" sheetId="56" r:id="rId25"/>
    <sheet name="Item26" sheetId="57" r:id="rId26"/>
    <sheet name="Item27" sheetId="58" r:id="rId27"/>
    <sheet name="Item28" sheetId="59" r:id="rId28"/>
    <sheet name="Item29" sheetId="60" r:id="rId29"/>
    <sheet name="Item30" sheetId="61" r:id="rId30"/>
    <sheet name="Item31" sheetId="62" r:id="rId31"/>
    <sheet name="Item32" sheetId="63" r:id="rId32"/>
    <sheet name="Item33" sheetId="64" r:id="rId33"/>
    <sheet name="Item34" sheetId="65" r:id="rId34"/>
    <sheet name="Item35" sheetId="66" r:id="rId35"/>
    <sheet name="Item36" sheetId="67" r:id="rId36"/>
    <sheet name="Item37" sheetId="68" r:id="rId37"/>
    <sheet name="Item38" sheetId="69" r:id="rId38"/>
    <sheet name="Item39" sheetId="22" state="hidden" r:id="rId39"/>
    <sheet name="Item40" sheetId="23" state="hidden" r:id="rId40"/>
    <sheet name="Item41" sheetId="24" state="hidden" r:id="rId41"/>
    <sheet name="Item42" sheetId="25" state="hidden" r:id="rId42"/>
    <sheet name="Item43" sheetId="26" state="hidden" r:id="rId43"/>
    <sheet name="Item44" sheetId="27" state="hidden" r:id="rId44"/>
    <sheet name="Item45" sheetId="28" state="hidden" r:id="rId45"/>
    <sheet name="Item46" sheetId="29" state="hidden" r:id="rId46"/>
    <sheet name="Item47" sheetId="30" state="hidden" r:id="rId47"/>
    <sheet name="Item48" sheetId="31" state="hidden" r:id="rId48"/>
    <sheet name="Item49" sheetId="32" state="hidden" r:id="rId49"/>
    <sheet name="Item50" sheetId="33" state="hidden" r:id="rId50"/>
    <sheet name="TOTAL" sheetId="5" r:id="rId51"/>
    <sheet name="menores" sheetId="6" state="hidden" r:id="rId52"/>
  </sheets>
  <definedNames>
    <definedName name="_xlnm.Print_Area" localSheetId="51">menores!$A$1:$F$77</definedName>
    <definedName name="_xlnm.Print_Area" localSheetId="50">TOTAL!$A$1:$F$41</definedName>
    <definedName name="_xlnm.Print_Titles" localSheetId="50">TOTAL!$1:$2</definedName>
  </definedNames>
  <calcPr calcId="145621"/>
</workbook>
</file>

<file path=xl/calcChain.xml><?xml version="1.0" encoding="utf-8"?>
<calcChain xmlns="http://schemas.openxmlformats.org/spreadsheetml/2006/main">
  <c r="F41" i="5" l="1"/>
  <c r="E40" i="5"/>
  <c r="D40" i="5"/>
  <c r="C40" i="5"/>
  <c r="B40" i="5"/>
  <c r="F40" i="5" l="1"/>
  <c r="C76" i="6"/>
  <c r="D76" i="6"/>
  <c r="B76" i="6"/>
  <c r="C74" i="6"/>
  <c r="D74" i="6"/>
  <c r="B74" i="6"/>
  <c r="C72" i="6"/>
  <c r="D72" i="6"/>
  <c r="B72" i="6"/>
  <c r="C70" i="6"/>
  <c r="D70" i="6"/>
  <c r="B70" i="6"/>
  <c r="C68" i="6"/>
  <c r="D68" i="6"/>
  <c r="B68" i="6"/>
  <c r="C66" i="6"/>
  <c r="D66" i="6"/>
  <c r="B66" i="6"/>
  <c r="C64" i="6"/>
  <c r="D64" i="6"/>
  <c r="B64" i="6"/>
  <c r="C62" i="6"/>
  <c r="D62" i="6"/>
  <c r="B62" i="6"/>
  <c r="C60" i="6"/>
  <c r="D60" i="6"/>
  <c r="B60" i="6"/>
  <c r="C58" i="6"/>
  <c r="D58" i="6"/>
  <c r="B58" i="6"/>
  <c r="C56" i="6"/>
  <c r="D56" i="6"/>
  <c r="B56" i="6"/>
  <c r="C54" i="6"/>
  <c r="D54" i="6"/>
  <c r="B54" i="6"/>
  <c r="C52" i="6"/>
  <c r="D52" i="6"/>
  <c r="B52" i="6"/>
  <c r="C50" i="6"/>
  <c r="D50" i="6"/>
  <c r="B50" i="6"/>
  <c r="C48" i="6"/>
  <c r="D48" i="6"/>
  <c r="B48" i="6"/>
  <c r="C46" i="6"/>
  <c r="D46" i="6"/>
  <c r="B46" i="6"/>
  <c r="C44" i="6"/>
  <c r="D44" i="6"/>
  <c r="B44" i="6"/>
  <c r="C42" i="6"/>
  <c r="D42" i="6"/>
  <c r="B42" i="6"/>
  <c r="C40" i="6"/>
  <c r="D40" i="6"/>
  <c r="B40" i="6"/>
  <c r="C38" i="6"/>
  <c r="D38" i="6"/>
  <c r="B38" i="6"/>
  <c r="C36" i="6"/>
  <c r="D36" i="6"/>
  <c r="B36" i="6"/>
  <c r="C34" i="6"/>
  <c r="D34" i="6"/>
  <c r="B34" i="6"/>
  <c r="C32" i="6"/>
  <c r="D32" i="6"/>
  <c r="B32" i="6"/>
  <c r="C30" i="6"/>
  <c r="D30" i="6"/>
  <c r="B30" i="6"/>
  <c r="C28" i="6"/>
  <c r="D28" i="6"/>
  <c r="B28" i="6"/>
  <c r="C26" i="6"/>
  <c r="D26" i="6"/>
  <c r="B26" i="6"/>
  <c r="C24" i="6"/>
  <c r="D24" i="6"/>
  <c r="B24" i="6"/>
  <c r="C22" i="6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39" i="5"/>
  <c r="D39" i="5"/>
  <c r="B39" i="5"/>
  <c r="C38" i="5"/>
  <c r="D38" i="5"/>
  <c r="B38" i="5"/>
  <c r="C37" i="5"/>
  <c r="D37" i="5"/>
  <c r="B37" i="5"/>
  <c r="C36" i="5"/>
  <c r="D36" i="5"/>
  <c r="B36" i="5"/>
  <c r="C35" i="5"/>
  <c r="D35" i="5"/>
  <c r="B35" i="5"/>
  <c r="C34" i="5"/>
  <c r="D34" i="5"/>
  <c r="B34" i="5"/>
  <c r="C33" i="5"/>
  <c r="D33" i="5"/>
  <c r="B33" i="5"/>
  <c r="C32" i="5"/>
  <c r="D32" i="5"/>
  <c r="B32" i="5"/>
  <c r="C31" i="5"/>
  <c r="D31" i="5"/>
  <c r="B31" i="5"/>
  <c r="C30" i="5"/>
  <c r="D30" i="5"/>
  <c r="B30" i="5"/>
  <c r="C29" i="5"/>
  <c r="D29" i="5"/>
  <c r="B29" i="5"/>
  <c r="C28" i="5"/>
  <c r="D28" i="5"/>
  <c r="B28" i="5"/>
  <c r="C27" i="5"/>
  <c r="D27" i="5"/>
  <c r="B27" i="5"/>
  <c r="C26" i="5"/>
  <c r="D26" i="5"/>
  <c r="B26" i="5"/>
  <c r="C25" i="5"/>
  <c r="D25" i="5"/>
  <c r="B25" i="5"/>
  <c r="C24" i="5"/>
  <c r="D24" i="5"/>
  <c r="B24" i="5"/>
  <c r="C23" i="5"/>
  <c r="D23" i="5"/>
  <c r="B23" i="5"/>
  <c r="C22" i="5"/>
  <c r="D22" i="5"/>
  <c r="B22" i="5"/>
  <c r="C21" i="5"/>
  <c r="D21" i="5"/>
  <c r="B21" i="5"/>
  <c r="C20" i="5"/>
  <c r="D20" i="5"/>
  <c r="B20" i="5"/>
  <c r="C19" i="5"/>
  <c r="D19" i="5"/>
  <c r="B19" i="5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C11" i="5"/>
  <c r="D11" i="5"/>
  <c r="B11" i="5"/>
  <c r="C10" i="5"/>
  <c r="D10" i="5"/>
  <c r="B10" i="5"/>
  <c r="C9" i="5"/>
  <c r="D9" i="5"/>
  <c r="B9" i="5"/>
  <c r="C8" i="5"/>
  <c r="D8" i="5"/>
  <c r="B8" i="5"/>
  <c r="C7" i="5"/>
  <c r="D7" i="5"/>
  <c r="B7" i="5"/>
  <c r="C6" i="5"/>
  <c r="D6" i="5"/>
  <c r="B6" i="5"/>
  <c r="C5" i="5"/>
  <c r="D5" i="5"/>
  <c r="B5" i="5"/>
  <c r="C4" i="5"/>
  <c r="D4" i="5"/>
  <c r="B4" i="5"/>
  <c r="C3" i="5"/>
  <c r="D3" i="5"/>
  <c r="B3" i="5"/>
  <c r="H20" i="75"/>
  <c r="G20" i="75" s="1"/>
  <c r="B13" i="6" s="1"/>
  <c r="F20" i="75"/>
  <c r="D20" i="75"/>
  <c r="B20" i="75"/>
  <c r="F3" i="75"/>
  <c r="E14" i="6" s="1"/>
  <c r="H20" i="74"/>
  <c r="G20" i="74" s="1"/>
  <c r="B11" i="6" s="1"/>
  <c r="F20" i="74"/>
  <c r="D20" i="74"/>
  <c r="B20" i="74"/>
  <c r="F3" i="74"/>
  <c r="E12" i="6" s="1"/>
  <c r="H20" i="73"/>
  <c r="G20" i="73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F3" i="73"/>
  <c r="E10" i="6" s="1"/>
  <c r="H20" i="72"/>
  <c r="G20" i="72" s="1"/>
  <c r="B7" i="6" s="1"/>
  <c r="F20" i="72"/>
  <c r="D20" i="72"/>
  <c r="B20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F3" i="70"/>
  <c r="E4" i="6" s="1"/>
  <c r="H20" i="69"/>
  <c r="G20" i="69" s="1"/>
  <c r="F20" i="69"/>
  <c r="D20" i="69"/>
  <c r="B20" i="69"/>
  <c r="I17" i="69"/>
  <c r="F3" i="69"/>
  <c r="H20" i="68"/>
  <c r="G20" i="68" s="1"/>
  <c r="B75" i="6" s="1"/>
  <c r="F20" i="68"/>
  <c r="D20" i="68"/>
  <c r="B20" i="68"/>
  <c r="A20" i="68"/>
  <c r="I17" i="68"/>
  <c r="I16" i="68"/>
  <c r="I15" i="68"/>
  <c r="I14" i="68"/>
  <c r="I13" i="68"/>
  <c r="F3" i="68"/>
  <c r="E76" i="6" s="1"/>
  <c r="H20" i="67"/>
  <c r="G20" i="67" s="1"/>
  <c r="B73" i="6" s="1"/>
  <c r="F20" i="67"/>
  <c r="D20" i="67"/>
  <c r="B20" i="67"/>
  <c r="I17" i="67"/>
  <c r="I16" i="67"/>
  <c r="I15" i="67"/>
  <c r="I14" i="67"/>
  <c r="I13" i="67"/>
  <c r="I12" i="67"/>
  <c r="I11" i="67"/>
  <c r="I10" i="67"/>
  <c r="I9" i="67"/>
  <c r="I8" i="67"/>
  <c r="I7" i="67"/>
  <c r="F3" i="67"/>
  <c r="E74" i="6" s="1"/>
  <c r="H20" i="66"/>
  <c r="G20" i="66" s="1"/>
  <c r="B71" i="6" s="1"/>
  <c r="F20" i="66"/>
  <c r="D20" i="66"/>
  <c r="B20" i="66"/>
  <c r="F3" i="66"/>
  <c r="E72" i="6" s="1"/>
  <c r="H20" i="65"/>
  <c r="G20" i="65" s="1"/>
  <c r="B69" i="6" s="1"/>
  <c r="F20" i="65"/>
  <c r="D20" i="65"/>
  <c r="B20" i="65"/>
  <c r="F3" i="65"/>
  <c r="E70" i="6" s="1"/>
  <c r="F70" i="6" s="1"/>
  <c r="H20" i="64"/>
  <c r="G20" i="64" s="1"/>
  <c r="B67" i="6" s="1"/>
  <c r="F20" i="64"/>
  <c r="D20" i="64"/>
  <c r="B20" i="64"/>
  <c r="A20" i="64" s="1"/>
  <c r="C20" i="64" s="1"/>
  <c r="I17" i="64"/>
  <c r="I16" i="64"/>
  <c r="I15" i="64"/>
  <c r="F3" i="64"/>
  <c r="E68" i="6" s="1"/>
  <c r="H20" i="63"/>
  <c r="G20" i="63" s="1"/>
  <c r="B65" i="6" s="1"/>
  <c r="F20" i="63"/>
  <c r="D20" i="63"/>
  <c r="B20" i="63"/>
  <c r="F3" i="63"/>
  <c r="E66" i="6" s="1"/>
  <c r="H20" i="62"/>
  <c r="G20" i="62" s="1"/>
  <c r="B63" i="6" s="1"/>
  <c r="F20" i="62"/>
  <c r="D20" i="62"/>
  <c r="B20" i="62"/>
  <c r="F3" i="62"/>
  <c r="E64" i="6" s="1"/>
  <c r="H20" i="61"/>
  <c r="G20" i="61" s="1"/>
  <c r="B61" i="6" s="1"/>
  <c r="F20" i="61"/>
  <c r="D20" i="61"/>
  <c r="B20" i="61"/>
  <c r="F3" i="61"/>
  <c r="E62" i="6" s="1"/>
  <c r="H20" i="60"/>
  <c r="G20" i="60" s="1"/>
  <c r="B59" i="6" s="1"/>
  <c r="F20" i="60"/>
  <c r="D20" i="60"/>
  <c r="B20" i="60"/>
  <c r="A20" i="60" s="1"/>
  <c r="C20" i="60" s="1"/>
  <c r="I9" i="60" s="1"/>
  <c r="I17" i="60"/>
  <c r="I16" i="60"/>
  <c r="I15" i="60"/>
  <c r="I14" i="60"/>
  <c r="I13" i="60"/>
  <c r="I12" i="60"/>
  <c r="I11" i="60"/>
  <c r="I10" i="60"/>
  <c r="I8" i="60"/>
  <c r="I6" i="60"/>
  <c r="F3" i="60"/>
  <c r="E60" i="6" s="1"/>
  <c r="H20" i="59"/>
  <c r="G20" i="59" s="1"/>
  <c r="B57" i="6" s="1"/>
  <c r="F20" i="59"/>
  <c r="D20" i="59"/>
  <c r="B20" i="59"/>
  <c r="F3" i="59"/>
  <c r="E58" i="6" s="1"/>
  <c r="H20" i="58"/>
  <c r="G20" i="58" s="1"/>
  <c r="B55" i="6" s="1"/>
  <c r="F20" i="58"/>
  <c r="D20" i="58"/>
  <c r="B20" i="58"/>
  <c r="A20" i="58" s="1"/>
  <c r="I17" i="58"/>
  <c r="I16" i="58"/>
  <c r="I15" i="58"/>
  <c r="I14" i="58"/>
  <c r="I13" i="58"/>
  <c r="I12" i="58"/>
  <c r="I11" i="58"/>
  <c r="I10" i="58"/>
  <c r="I9" i="58"/>
  <c r="I8" i="58"/>
  <c r="F3" i="58"/>
  <c r="E56" i="6" s="1"/>
  <c r="H20" i="57"/>
  <c r="G20" i="57" s="1"/>
  <c r="B53" i="6" s="1"/>
  <c r="F20" i="57"/>
  <c r="D20" i="57"/>
  <c r="B20" i="57"/>
  <c r="I17" i="57"/>
  <c r="I16" i="57"/>
  <c r="I15" i="57"/>
  <c r="I14" i="57"/>
  <c r="I13" i="57"/>
  <c r="I12" i="57"/>
  <c r="I11" i="57"/>
  <c r="I10" i="57"/>
  <c r="I9" i="57"/>
  <c r="I8" i="57"/>
  <c r="I7" i="57"/>
  <c r="F3" i="57"/>
  <c r="E54" i="6" s="1"/>
  <c r="H20" i="56"/>
  <c r="G20" i="56" s="1"/>
  <c r="B51" i="6" s="1"/>
  <c r="F20" i="56"/>
  <c r="D20" i="56"/>
  <c r="B20" i="56"/>
  <c r="A20" i="56" s="1"/>
  <c r="I17" i="56"/>
  <c r="I16" i="56"/>
  <c r="I15" i="56"/>
  <c r="I14" i="56"/>
  <c r="I13" i="56"/>
  <c r="I12" i="56"/>
  <c r="I11" i="56"/>
  <c r="I10" i="56"/>
  <c r="I9" i="56"/>
  <c r="I8" i="56"/>
  <c r="I7" i="56"/>
  <c r="F3" i="56"/>
  <c r="E52" i="6" s="1"/>
  <c r="H20" i="55"/>
  <c r="G20" i="55" s="1"/>
  <c r="B49" i="6" s="1"/>
  <c r="F20" i="55"/>
  <c r="D20" i="55"/>
  <c r="B20" i="55"/>
  <c r="F3" i="55"/>
  <c r="E50" i="6" s="1"/>
  <c r="H20" i="54"/>
  <c r="G20" i="54" s="1"/>
  <c r="B47" i="6" s="1"/>
  <c r="F20" i="54"/>
  <c r="D20" i="54"/>
  <c r="B20" i="54"/>
  <c r="F3" i="54"/>
  <c r="E48" i="6" s="1"/>
  <c r="H20" i="53"/>
  <c r="G20" i="53" s="1"/>
  <c r="B45" i="6" s="1"/>
  <c r="F20" i="53"/>
  <c r="D20" i="53"/>
  <c r="B20" i="53"/>
  <c r="F3" i="53"/>
  <c r="E46" i="6" s="1"/>
  <c r="H20" i="52"/>
  <c r="G20" i="52" s="1"/>
  <c r="B43" i="6" s="1"/>
  <c r="F20" i="52"/>
  <c r="D20" i="52"/>
  <c r="B20" i="52"/>
  <c r="F3" i="52"/>
  <c r="E44" i="6" s="1"/>
  <c r="H20" i="51"/>
  <c r="G20" i="51" s="1"/>
  <c r="B41" i="6" s="1"/>
  <c r="F20" i="51"/>
  <c r="D20" i="51"/>
  <c r="B20" i="51"/>
  <c r="I17" i="51"/>
  <c r="I16" i="51"/>
  <c r="I15" i="51"/>
  <c r="I14" i="51"/>
  <c r="I13" i="51"/>
  <c r="I12" i="51"/>
  <c r="I11" i="51"/>
  <c r="I10" i="51"/>
  <c r="I9" i="51"/>
  <c r="I8" i="51"/>
  <c r="I7" i="51"/>
  <c r="I6" i="51"/>
  <c r="F3" i="51"/>
  <c r="E42" i="6" s="1"/>
  <c r="H20" i="50"/>
  <c r="G20" i="50" s="1"/>
  <c r="B39" i="6" s="1"/>
  <c r="F20" i="50"/>
  <c r="D20" i="50"/>
  <c r="B20" i="50"/>
  <c r="I17" i="50"/>
  <c r="F3" i="50"/>
  <c r="E40" i="6" s="1"/>
  <c r="H20" i="49"/>
  <c r="G20" i="49" s="1"/>
  <c r="B37" i="6" s="1"/>
  <c r="F20" i="49"/>
  <c r="D20" i="49"/>
  <c r="B20" i="49"/>
  <c r="I17" i="49"/>
  <c r="I16" i="49"/>
  <c r="I15" i="49"/>
  <c r="I14" i="49"/>
  <c r="I13" i="49"/>
  <c r="I12" i="49"/>
  <c r="I11" i="49"/>
  <c r="I10" i="49"/>
  <c r="I9" i="49"/>
  <c r="I8" i="49"/>
  <c r="I7" i="49"/>
  <c r="F3" i="49"/>
  <c r="E38" i="6" s="1"/>
  <c r="H20" i="48"/>
  <c r="G20" i="48" s="1"/>
  <c r="B35" i="6" s="1"/>
  <c r="F20" i="48"/>
  <c r="D20" i="48"/>
  <c r="B20" i="48"/>
  <c r="F3" i="48"/>
  <c r="E36" i="6" s="1"/>
  <c r="H20" i="47"/>
  <c r="G20" i="47" s="1"/>
  <c r="B33" i="6" s="1"/>
  <c r="F20" i="47"/>
  <c r="D20" i="47"/>
  <c r="B20" i="47"/>
  <c r="F3" i="47"/>
  <c r="E34" i="6" s="1"/>
  <c r="H20" i="46"/>
  <c r="G20" i="46" s="1"/>
  <c r="B31" i="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F3" i="46"/>
  <c r="E32" i="6" s="1"/>
  <c r="H20" i="45"/>
  <c r="G20" i="45" s="1"/>
  <c r="B29" i="6" s="1"/>
  <c r="F20" i="45"/>
  <c r="D20" i="45"/>
  <c r="B20" i="45"/>
  <c r="F3" i="45"/>
  <c r="E30" i="6" s="1"/>
  <c r="H20" i="44"/>
  <c r="G20" i="44" s="1"/>
  <c r="B27" i="6" s="1"/>
  <c r="F20" i="44"/>
  <c r="D20" i="44"/>
  <c r="B20" i="44"/>
  <c r="F3" i="44"/>
  <c r="E28" i="6" s="1"/>
  <c r="H20" i="43"/>
  <c r="G20" i="43" s="1"/>
  <c r="B25" i="6" s="1"/>
  <c r="F20" i="43"/>
  <c r="D20" i="43"/>
  <c r="B20" i="43"/>
  <c r="I17" i="43"/>
  <c r="I16" i="43"/>
  <c r="I15" i="43"/>
  <c r="I14" i="43"/>
  <c r="I13" i="43"/>
  <c r="I12" i="43"/>
  <c r="F3" i="43"/>
  <c r="E26" i="6" s="1"/>
  <c r="H20" i="42"/>
  <c r="G20" i="42" s="1"/>
  <c r="B23" i="6" s="1"/>
  <c r="F20" i="42"/>
  <c r="D20" i="42"/>
  <c r="B20" i="42"/>
  <c r="I17" i="42"/>
  <c r="I16" i="42"/>
  <c r="I15" i="42"/>
  <c r="I14" i="42"/>
  <c r="I13" i="42"/>
  <c r="I12" i="42"/>
  <c r="I11" i="42"/>
  <c r="I10" i="42"/>
  <c r="I9" i="42"/>
  <c r="F3" i="42"/>
  <c r="E24" i="6" s="1"/>
  <c r="H20" i="41"/>
  <c r="G20" i="41" s="1"/>
  <c r="B21" i="6" s="1"/>
  <c r="F20" i="41"/>
  <c r="D20" i="41"/>
  <c r="B20" i="41"/>
  <c r="I17" i="41"/>
  <c r="I16" i="41"/>
  <c r="I15" i="41"/>
  <c r="I14" i="41"/>
  <c r="I13" i="41"/>
  <c r="I12" i="41"/>
  <c r="I11" i="41"/>
  <c r="F3" i="41"/>
  <c r="E22" i="6" s="1"/>
  <c r="H20" i="40"/>
  <c r="G20" i="40" s="1"/>
  <c r="B19" i="6" s="1"/>
  <c r="F20" i="40"/>
  <c r="D20" i="40"/>
  <c r="B20" i="40"/>
  <c r="F3" i="40"/>
  <c r="E20" i="6" s="1"/>
  <c r="H20" i="39"/>
  <c r="G20" i="39" s="1"/>
  <c r="B17" i="6" s="1"/>
  <c r="F20" i="39"/>
  <c r="D20" i="39"/>
  <c r="B20" i="39"/>
  <c r="A20" i="39"/>
  <c r="C20" i="39" s="1"/>
  <c r="I7" i="39" s="1"/>
  <c r="I17" i="39"/>
  <c r="I16" i="39"/>
  <c r="I15" i="39"/>
  <c r="I14" i="39"/>
  <c r="I13" i="39"/>
  <c r="I12" i="39"/>
  <c r="I11" i="39"/>
  <c r="I10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E16" i="6" s="1"/>
  <c r="H20" i="33"/>
  <c r="G20" i="33" s="1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 s="1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 s="1"/>
  <c r="F20" i="31"/>
  <c r="D20" i="31"/>
  <c r="B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 s="1"/>
  <c r="F20" i="30"/>
  <c r="D20" i="30"/>
  <c r="B20" i="30"/>
  <c r="C20" i="30" s="1"/>
  <c r="I3" i="30" s="1"/>
  <c r="A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I4" i="30"/>
  <c r="F3" i="30"/>
  <c r="H20" i="29"/>
  <c r="G20" i="29" s="1"/>
  <c r="F20" i="29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 s="1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/>
  <c r="F20" i="26"/>
  <c r="D20" i="26"/>
  <c r="C20" i="26"/>
  <c r="I3" i="26" s="1"/>
  <c r="B20" i="26"/>
  <c r="A20" i="26" s="1"/>
  <c r="I17" i="26"/>
  <c r="I16" i="26"/>
  <c r="I15" i="26"/>
  <c r="I14" i="26"/>
  <c r="I13" i="26"/>
  <c r="I12" i="26"/>
  <c r="I11" i="26"/>
  <c r="I10" i="26"/>
  <c r="I9" i="26"/>
  <c r="I8" i="26"/>
  <c r="I7" i="26"/>
  <c r="I6" i="26"/>
  <c r="I4" i="26"/>
  <c r="F3" i="26"/>
  <c r="H20" i="25"/>
  <c r="G20" i="25" s="1"/>
  <c r="F20" i="25"/>
  <c r="D20" i="25"/>
  <c r="B20" i="25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24"/>
  <c r="G20" i="24"/>
  <c r="F20" i="24"/>
  <c r="D20" i="24"/>
  <c r="B20" i="24"/>
  <c r="A20" i="24"/>
  <c r="C20" i="24" s="1"/>
  <c r="I17" i="24"/>
  <c r="I16" i="24"/>
  <c r="I15" i="24"/>
  <c r="I14" i="24"/>
  <c r="I13" i="24"/>
  <c r="I12" i="24"/>
  <c r="I11" i="24"/>
  <c r="I10" i="24"/>
  <c r="I9" i="24"/>
  <c r="I8" i="24"/>
  <c r="I7" i="24"/>
  <c r="I6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F3" i="23"/>
  <c r="H20" i="22"/>
  <c r="G20" i="22"/>
  <c r="F20" i="22"/>
  <c r="D20" i="22"/>
  <c r="B20" i="22"/>
  <c r="C20" i="22" s="1"/>
  <c r="I3" i="22" s="1"/>
  <c r="I17" i="22"/>
  <c r="I16" i="22"/>
  <c r="I15" i="22"/>
  <c r="I14" i="22"/>
  <c r="I13" i="22"/>
  <c r="I12" i="22"/>
  <c r="I11" i="22"/>
  <c r="I10" i="22"/>
  <c r="I9" i="22"/>
  <c r="I8" i="22"/>
  <c r="I7" i="22"/>
  <c r="I6" i="22"/>
  <c r="I4" i="22"/>
  <c r="F3" i="22"/>
  <c r="F40" i="6" l="1"/>
  <c r="C20" i="56"/>
  <c r="A20" i="41"/>
  <c r="C20" i="41" s="1"/>
  <c r="A20" i="72"/>
  <c r="C20" i="72" s="1"/>
  <c r="I17" i="72" s="1"/>
  <c r="C20" i="71"/>
  <c r="C20" i="68"/>
  <c r="I13" i="64"/>
  <c r="I12" i="64"/>
  <c r="I6" i="64"/>
  <c r="I11" i="64"/>
  <c r="I10" i="64"/>
  <c r="I9" i="64"/>
  <c r="I14" i="64"/>
  <c r="I8" i="64"/>
  <c r="I7" i="64"/>
  <c r="A20" i="62"/>
  <c r="C20" i="62" s="1"/>
  <c r="I7" i="60"/>
  <c r="C20" i="58"/>
  <c r="I6" i="39"/>
  <c r="I8" i="39"/>
  <c r="I9" i="39"/>
  <c r="A20" i="22"/>
  <c r="A20" i="66"/>
  <c r="C20" i="66" s="1"/>
  <c r="F60" i="6"/>
  <c r="F62" i="6"/>
  <c r="F16" i="6"/>
  <c r="F64" i="6"/>
  <c r="F56" i="6"/>
  <c r="F76" i="6"/>
  <c r="F68" i="6"/>
  <c r="F32" i="6"/>
  <c r="F34" i="6"/>
  <c r="F42" i="6"/>
  <c r="F48" i="6"/>
  <c r="F50" i="6"/>
  <c r="F66" i="6"/>
  <c r="F74" i="6"/>
  <c r="F8" i="6"/>
  <c r="F28" i="6"/>
  <c r="F44" i="6"/>
  <c r="F52" i="6"/>
  <c r="F58" i="6"/>
  <c r="F72" i="6"/>
  <c r="F24" i="6"/>
  <c r="F36" i="6"/>
  <c r="F6" i="6"/>
  <c r="F30" i="6"/>
  <c r="F46" i="6"/>
  <c r="F20" i="6"/>
  <c r="F38" i="6"/>
  <c r="F54" i="6"/>
  <c r="F12" i="6"/>
  <c r="F26" i="6"/>
  <c r="F22" i="6"/>
  <c r="F18" i="6"/>
  <c r="F14" i="6"/>
  <c r="F10" i="6"/>
  <c r="A20" i="73"/>
  <c r="C20" i="73" s="1"/>
  <c r="A20" i="75"/>
  <c r="C20" i="75" s="1"/>
  <c r="A20" i="70"/>
  <c r="C20" i="70" s="1"/>
  <c r="A20" i="74"/>
  <c r="C20" i="74" s="1"/>
  <c r="I5" i="60"/>
  <c r="I4" i="60"/>
  <c r="I3" i="60"/>
  <c r="E20" i="60" s="1"/>
  <c r="I3" i="68"/>
  <c r="I5" i="39"/>
  <c r="I4" i="39"/>
  <c r="I3" i="39"/>
  <c r="E20" i="39"/>
  <c r="E3" i="39" s="1"/>
  <c r="E10" i="5" s="1"/>
  <c r="F10" i="5" s="1"/>
  <c r="I5" i="64"/>
  <c r="I4" i="64"/>
  <c r="I3" i="64"/>
  <c r="A20" i="43"/>
  <c r="C20" i="43" s="1"/>
  <c r="A20" i="47"/>
  <c r="C20" i="47" s="1"/>
  <c r="A20" i="51"/>
  <c r="C20" i="51" s="1"/>
  <c r="A20" i="55"/>
  <c r="C20" i="55" s="1"/>
  <c r="I5" i="58"/>
  <c r="A20" i="59"/>
  <c r="C20" i="59" s="1"/>
  <c r="A20" i="63"/>
  <c r="C20" i="63" s="1"/>
  <c r="A20" i="67"/>
  <c r="C20" i="67" s="1"/>
  <c r="I6" i="67" s="1"/>
  <c r="A20" i="38"/>
  <c r="C20" i="38" s="1"/>
  <c r="A20" i="42"/>
  <c r="C20" i="42" s="1"/>
  <c r="A20" i="46"/>
  <c r="C20" i="46" s="1"/>
  <c r="I8" i="46" s="1"/>
  <c r="A20" i="50"/>
  <c r="C20" i="50" s="1"/>
  <c r="A20" i="54"/>
  <c r="C20" i="54" s="1"/>
  <c r="A20" i="45"/>
  <c r="C20" i="45" s="1"/>
  <c r="A20" i="49"/>
  <c r="C20" i="49" s="1"/>
  <c r="I6" i="49" s="1"/>
  <c r="A20" i="53"/>
  <c r="C20" i="53" s="1"/>
  <c r="A20" i="57"/>
  <c r="C20" i="57" s="1"/>
  <c r="I6" i="57" s="1"/>
  <c r="A20" i="61"/>
  <c r="C20" i="61" s="1"/>
  <c r="A20" i="65"/>
  <c r="C20" i="65" s="1"/>
  <c r="A20" i="69"/>
  <c r="C20" i="69" s="1"/>
  <c r="A20" i="40"/>
  <c r="C20" i="40" s="1"/>
  <c r="A20" i="44"/>
  <c r="C20" i="44" s="1"/>
  <c r="A20" i="48"/>
  <c r="C20" i="48" s="1"/>
  <c r="A20" i="52"/>
  <c r="C20" i="52" s="1"/>
  <c r="I5" i="24"/>
  <c r="I4" i="24"/>
  <c r="I3" i="24"/>
  <c r="E20" i="24" s="1"/>
  <c r="I5" i="28"/>
  <c r="I4" i="28"/>
  <c r="I3" i="28"/>
  <c r="E20" i="28" s="1"/>
  <c r="I5" i="32"/>
  <c r="I4" i="32"/>
  <c r="I3" i="32"/>
  <c r="E20" i="32" s="1"/>
  <c r="C20" i="23"/>
  <c r="I5" i="22"/>
  <c r="A20" i="23"/>
  <c r="I5" i="26"/>
  <c r="A20" i="27"/>
  <c r="C20" i="27" s="1"/>
  <c r="I5" i="30"/>
  <c r="A20" i="31"/>
  <c r="C20" i="31" s="1"/>
  <c r="E20" i="22"/>
  <c r="H22" i="22" s="1"/>
  <c r="H23" i="22" s="1"/>
  <c r="E20" i="26"/>
  <c r="E3" i="26" s="1"/>
  <c r="E20" i="30"/>
  <c r="E3" i="30" s="1"/>
  <c r="H22" i="30"/>
  <c r="H23" i="30" s="1"/>
  <c r="A20" i="25"/>
  <c r="C20" i="25" s="1"/>
  <c r="A20" i="29"/>
  <c r="C20" i="29" s="1"/>
  <c r="A20" i="33"/>
  <c r="C20" i="33" s="1"/>
  <c r="F4" i="6"/>
  <c r="I14" i="69" l="1"/>
  <c r="I8" i="69"/>
  <c r="I13" i="69"/>
  <c r="I7" i="69"/>
  <c r="I12" i="69"/>
  <c r="I6" i="69"/>
  <c r="I11" i="69"/>
  <c r="I16" i="69"/>
  <c r="I10" i="69"/>
  <c r="I15" i="69"/>
  <c r="I9" i="69"/>
  <c r="I3" i="56"/>
  <c r="I6" i="56"/>
  <c r="I4" i="56"/>
  <c r="I5" i="56"/>
  <c r="I6" i="58"/>
  <c r="I7" i="58"/>
  <c r="I3" i="58"/>
  <c r="I4" i="58"/>
  <c r="I6" i="46"/>
  <c r="I7" i="46"/>
  <c r="I9" i="41"/>
  <c r="I10" i="41"/>
  <c r="I7" i="41"/>
  <c r="I8" i="41"/>
  <c r="I5" i="41"/>
  <c r="I6" i="41"/>
  <c r="I3" i="41"/>
  <c r="I4" i="41"/>
  <c r="I15" i="72"/>
  <c r="I16" i="72"/>
  <c r="I13" i="72"/>
  <c r="I14" i="72"/>
  <c r="I11" i="72"/>
  <c r="I12" i="72"/>
  <c r="I9" i="72"/>
  <c r="I10" i="72"/>
  <c r="I7" i="72"/>
  <c r="I8" i="72"/>
  <c r="I4" i="72"/>
  <c r="I6" i="72"/>
  <c r="I5" i="72"/>
  <c r="I3" i="72"/>
  <c r="I10" i="71"/>
  <c r="I11" i="71"/>
  <c r="I5" i="71"/>
  <c r="I9" i="71"/>
  <c r="I7" i="71"/>
  <c r="I8" i="71"/>
  <c r="I3" i="71"/>
  <c r="I6" i="71"/>
  <c r="I4" i="71"/>
  <c r="I10" i="70"/>
  <c r="I11" i="70"/>
  <c r="I8" i="70"/>
  <c r="I9" i="70"/>
  <c r="I6" i="70"/>
  <c r="I7" i="70"/>
  <c r="I7" i="68"/>
  <c r="I11" i="68"/>
  <c r="I12" i="68"/>
  <c r="I5" i="68"/>
  <c r="I10" i="68"/>
  <c r="I8" i="68"/>
  <c r="I4" i="68"/>
  <c r="I6" i="68"/>
  <c r="E20" i="68" s="1"/>
  <c r="I9" i="68"/>
  <c r="I3" i="66"/>
  <c r="I13" i="66"/>
  <c r="I7" i="66"/>
  <c r="I15" i="66"/>
  <c r="I12" i="66"/>
  <c r="I6" i="66"/>
  <c r="I9" i="66"/>
  <c r="I17" i="66"/>
  <c r="I11" i="66"/>
  <c r="I4" i="66"/>
  <c r="I16" i="66"/>
  <c r="I10" i="66"/>
  <c r="I14" i="66"/>
  <c r="I8" i="66"/>
  <c r="I5" i="66"/>
  <c r="I15" i="65"/>
  <c r="I12" i="65"/>
  <c r="I6" i="65"/>
  <c r="I10" i="65"/>
  <c r="I17" i="65"/>
  <c r="I11" i="65"/>
  <c r="I16" i="65"/>
  <c r="I9" i="65"/>
  <c r="I14" i="65"/>
  <c r="I8" i="65"/>
  <c r="I13" i="65"/>
  <c r="I7" i="65"/>
  <c r="E20" i="64"/>
  <c r="H22" i="64" s="1"/>
  <c r="H23" i="64" s="1"/>
  <c r="I17" i="63"/>
  <c r="I16" i="63"/>
  <c r="I10" i="63"/>
  <c r="I15" i="63"/>
  <c r="I9" i="63"/>
  <c r="I14" i="63"/>
  <c r="I8" i="63"/>
  <c r="I6" i="63"/>
  <c r="I11" i="63"/>
  <c r="I13" i="63"/>
  <c r="I7" i="63"/>
  <c r="I12" i="63"/>
  <c r="I3" i="62"/>
  <c r="I12" i="62"/>
  <c r="I6" i="62"/>
  <c r="I17" i="62"/>
  <c r="I11" i="62"/>
  <c r="I4" i="62"/>
  <c r="I16" i="62"/>
  <c r="I10" i="62"/>
  <c r="I15" i="62"/>
  <c r="I9" i="62"/>
  <c r="I14" i="62"/>
  <c r="I8" i="62"/>
  <c r="I13" i="62"/>
  <c r="I7" i="62"/>
  <c r="E20" i="62"/>
  <c r="E3" i="62" s="1"/>
  <c r="E33" i="5" s="1"/>
  <c r="F33" i="5" s="1"/>
  <c r="I5" i="62"/>
  <c r="I12" i="61"/>
  <c r="I6" i="61"/>
  <c r="I17" i="61"/>
  <c r="I11" i="61"/>
  <c r="I16" i="61"/>
  <c r="I15" i="61"/>
  <c r="I9" i="61"/>
  <c r="I10" i="61"/>
  <c r="I14" i="61"/>
  <c r="I8" i="61"/>
  <c r="I13" i="61"/>
  <c r="I7" i="61"/>
  <c r="I16" i="59"/>
  <c r="I10" i="59"/>
  <c r="I15" i="59"/>
  <c r="I9" i="59"/>
  <c r="I14" i="59"/>
  <c r="I8" i="59"/>
  <c r="I13" i="59"/>
  <c r="I7" i="59"/>
  <c r="I12" i="59"/>
  <c r="I6" i="59"/>
  <c r="I17" i="59"/>
  <c r="I11" i="59"/>
  <c r="I17" i="55"/>
  <c r="I11" i="55"/>
  <c r="I16" i="55"/>
  <c r="I10" i="55"/>
  <c r="I13" i="55"/>
  <c r="I15" i="55"/>
  <c r="I9" i="55"/>
  <c r="I12" i="55"/>
  <c r="I14" i="55"/>
  <c r="I8" i="55"/>
  <c r="I7" i="55"/>
  <c r="I6" i="55"/>
  <c r="I17" i="54"/>
  <c r="I11" i="54"/>
  <c r="I15" i="54"/>
  <c r="I10" i="54"/>
  <c r="I14" i="54"/>
  <c r="I8" i="54"/>
  <c r="I6" i="54"/>
  <c r="I16" i="54"/>
  <c r="I13" i="54"/>
  <c r="I7" i="54"/>
  <c r="I12" i="54"/>
  <c r="I9" i="54"/>
  <c r="I17" i="53"/>
  <c r="I16" i="53"/>
  <c r="I10" i="53"/>
  <c r="I15" i="53"/>
  <c r="I14" i="53"/>
  <c r="I8" i="53"/>
  <c r="I13" i="53"/>
  <c r="I7" i="53"/>
  <c r="I12" i="53"/>
  <c r="I6" i="53"/>
  <c r="I11" i="53"/>
  <c r="I9" i="53"/>
  <c r="I16" i="52"/>
  <c r="I10" i="52"/>
  <c r="I15" i="52"/>
  <c r="I9" i="52"/>
  <c r="I14" i="52"/>
  <c r="I8" i="52"/>
  <c r="I11" i="52"/>
  <c r="I13" i="52"/>
  <c r="I7" i="52"/>
  <c r="I12" i="52"/>
  <c r="I6" i="52"/>
  <c r="I17" i="52"/>
  <c r="I13" i="50"/>
  <c r="I7" i="50"/>
  <c r="I12" i="50"/>
  <c r="I6" i="50"/>
  <c r="I11" i="50"/>
  <c r="I8" i="50"/>
  <c r="I16" i="50"/>
  <c r="I10" i="50"/>
  <c r="I15" i="50"/>
  <c r="I9" i="50"/>
  <c r="I14" i="50"/>
  <c r="I12" i="48"/>
  <c r="I17" i="48"/>
  <c r="I16" i="48"/>
  <c r="I10" i="48"/>
  <c r="I15" i="48"/>
  <c r="I9" i="48"/>
  <c r="I14" i="48"/>
  <c r="I8" i="48"/>
  <c r="I13" i="48"/>
  <c r="I7" i="48"/>
  <c r="I6" i="48"/>
  <c r="I11" i="48"/>
  <c r="I17" i="47"/>
  <c r="I11" i="47"/>
  <c r="I16" i="47"/>
  <c r="I10" i="47"/>
  <c r="I15" i="47"/>
  <c r="I14" i="47"/>
  <c r="I8" i="47"/>
  <c r="I13" i="47"/>
  <c r="I7" i="47"/>
  <c r="I12" i="47"/>
  <c r="I6" i="47"/>
  <c r="I9" i="47"/>
  <c r="I13" i="45"/>
  <c r="I7" i="45"/>
  <c r="I9" i="45"/>
  <c r="I12" i="45"/>
  <c r="I6" i="45"/>
  <c r="I14" i="45"/>
  <c r="I17" i="45"/>
  <c r="I11" i="45"/>
  <c r="I16" i="45"/>
  <c r="I10" i="45"/>
  <c r="I15" i="45"/>
  <c r="I8" i="45"/>
  <c r="I12" i="44"/>
  <c r="I17" i="44"/>
  <c r="I11" i="44"/>
  <c r="I8" i="44"/>
  <c r="I13" i="44"/>
  <c r="I16" i="44"/>
  <c r="I10" i="44"/>
  <c r="I15" i="44"/>
  <c r="I14" i="44"/>
  <c r="I7" i="44"/>
  <c r="I6" i="44"/>
  <c r="I9" i="44"/>
  <c r="I10" i="43"/>
  <c r="I9" i="43"/>
  <c r="I7" i="43"/>
  <c r="I8" i="43"/>
  <c r="I6" i="43"/>
  <c r="I11" i="43"/>
  <c r="I8" i="42"/>
  <c r="I7" i="42"/>
  <c r="I6" i="42"/>
  <c r="I14" i="40"/>
  <c r="I8" i="40"/>
  <c r="I13" i="40"/>
  <c r="I7" i="40"/>
  <c r="I15" i="40"/>
  <c r="I12" i="40"/>
  <c r="I6" i="40"/>
  <c r="I9" i="40"/>
  <c r="I17" i="40"/>
  <c r="I11" i="40"/>
  <c r="I16" i="40"/>
  <c r="I10" i="40"/>
  <c r="I17" i="75"/>
  <c r="I11" i="75"/>
  <c r="I16" i="75"/>
  <c r="I10" i="75"/>
  <c r="I15" i="75"/>
  <c r="I9" i="75"/>
  <c r="I14" i="75"/>
  <c r="I8" i="75"/>
  <c r="I13" i="75"/>
  <c r="I7" i="75"/>
  <c r="I12" i="75"/>
  <c r="I6" i="75"/>
  <c r="I17" i="74"/>
  <c r="I11" i="74"/>
  <c r="I16" i="74"/>
  <c r="I10" i="74"/>
  <c r="I15" i="74"/>
  <c r="I9" i="74"/>
  <c r="I14" i="74"/>
  <c r="I8" i="74"/>
  <c r="I13" i="74"/>
  <c r="I7" i="74"/>
  <c r="I12" i="74"/>
  <c r="I6" i="74"/>
  <c r="I7" i="73"/>
  <c r="I6" i="73"/>
  <c r="F77" i="6"/>
  <c r="I5" i="73"/>
  <c r="I4" i="73"/>
  <c r="I3" i="73"/>
  <c r="E20" i="73" s="1"/>
  <c r="I3" i="75"/>
  <c r="E20" i="75" s="1"/>
  <c r="I5" i="75"/>
  <c r="I4" i="75"/>
  <c r="I4" i="74"/>
  <c r="I5" i="74"/>
  <c r="I3" i="74"/>
  <c r="I4" i="70"/>
  <c r="I5" i="70"/>
  <c r="I3" i="70"/>
  <c r="E20" i="70"/>
  <c r="E3" i="70" s="1"/>
  <c r="E3" i="5" s="1"/>
  <c r="F3" i="5" s="1"/>
  <c r="I3" i="53"/>
  <c r="E20" i="53" s="1"/>
  <c r="I5" i="53"/>
  <c r="I4" i="53"/>
  <c r="I5" i="51"/>
  <c r="I4" i="51"/>
  <c r="I3" i="51"/>
  <c r="I5" i="48"/>
  <c r="I4" i="48"/>
  <c r="I3" i="48"/>
  <c r="E20" i="48" s="1"/>
  <c r="I3" i="65"/>
  <c r="I5" i="65"/>
  <c r="I4" i="65"/>
  <c r="I3" i="49"/>
  <c r="E20" i="49" s="1"/>
  <c r="I5" i="49"/>
  <c r="I4" i="49"/>
  <c r="I5" i="63"/>
  <c r="I4" i="63"/>
  <c r="I3" i="63"/>
  <c r="I5" i="47"/>
  <c r="I4" i="47"/>
  <c r="I3" i="47"/>
  <c r="H22" i="60"/>
  <c r="H23" i="60" s="1"/>
  <c r="E3" i="60"/>
  <c r="E31" i="5" s="1"/>
  <c r="F31" i="5" s="1"/>
  <c r="I3" i="69"/>
  <c r="I5" i="69"/>
  <c r="I4" i="69"/>
  <c r="I4" i="42"/>
  <c r="I3" i="42"/>
  <c r="I5" i="42"/>
  <c r="I5" i="44"/>
  <c r="I4" i="44"/>
  <c r="I3" i="44"/>
  <c r="I3" i="45"/>
  <c r="I5" i="45"/>
  <c r="I4" i="45"/>
  <c r="I4" i="50"/>
  <c r="I3" i="50"/>
  <c r="I5" i="50"/>
  <c r="I4" i="38"/>
  <c r="E20" i="38" s="1"/>
  <c r="I3" i="38"/>
  <c r="I5" i="38"/>
  <c r="I5" i="52"/>
  <c r="I4" i="52"/>
  <c r="I3" i="52"/>
  <c r="E20" i="52" s="1"/>
  <c r="I5" i="40"/>
  <c r="I4" i="40"/>
  <c r="E20" i="40" s="1"/>
  <c r="I3" i="40"/>
  <c r="I3" i="57"/>
  <c r="E20" i="57" s="1"/>
  <c r="E3" i="57" s="1"/>
  <c r="E28" i="5" s="1"/>
  <c r="F28" i="5" s="1"/>
  <c r="I5" i="57"/>
  <c r="I4" i="57"/>
  <c r="I4" i="46"/>
  <c r="I3" i="46"/>
  <c r="I5" i="46"/>
  <c r="I5" i="67"/>
  <c r="I4" i="67"/>
  <c r="I3" i="67"/>
  <c r="E20" i="67" s="1"/>
  <c r="E3" i="67" s="1"/>
  <c r="E38" i="5" s="1"/>
  <c r="F38" i="5" s="1"/>
  <c r="H22" i="39"/>
  <c r="H23" i="39" s="1"/>
  <c r="I3" i="61"/>
  <c r="I5" i="61"/>
  <c r="I4" i="61"/>
  <c r="H22" i="62"/>
  <c r="H23" i="62" s="1"/>
  <c r="I4" i="54"/>
  <c r="I3" i="54"/>
  <c r="E20" i="54" s="1"/>
  <c r="I5" i="54"/>
  <c r="I5" i="43"/>
  <c r="I4" i="43"/>
  <c r="I3" i="43"/>
  <c r="I5" i="55"/>
  <c r="I4" i="55"/>
  <c r="I3" i="55"/>
  <c r="E20" i="55" s="1"/>
  <c r="I5" i="59"/>
  <c r="I4" i="59"/>
  <c r="I3" i="59"/>
  <c r="E3" i="32"/>
  <c r="H22" i="32"/>
  <c r="H23" i="32" s="1"/>
  <c r="I3" i="29"/>
  <c r="I5" i="29"/>
  <c r="E20" i="29" s="1"/>
  <c r="I4" i="29"/>
  <c r="I5" i="31"/>
  <c r="I4" i="31"/>
  <c r="I3" i="31"/>
  <c r="E20" i="31" s="1"/>
  <c r="I3" i="33"/>
  <c r="I5" i="33"/>
  <c r="E20" i="33" s="1"/>
  <c r="I4" i="33"/>
  <c r="E3" i="28"/>
  <c r="H22" i="28"/>
  <c r="H23" i="28" s="1"/>
  <c r="H22" i="24"/>
  <c r="H23" i="24" s="1"/>
  <c r="E3" i="24"/>
  <c r="I5" i="25"/>
  <c r="E3" i="25"/>
  <c r="I3" i="25"/>
  <c r="I4" i="25"/>
  <c r="E20" i="25"/>
  <c r="H22" i="25" s="1"/>
  <c r="H23" i="25" s="1"/>
  <c r="I5" i="27"/>
  <c r="I4" i="27"/>
  <c r="E20" i="27" s="1"/>
  <c r="I3" i="27"/>
  <c r="E20" i="23"/>
  <c r="E3" i="23" s="1"/>
  <c r="E3" i="22"/>
  <c r="I4" i="23"/>
  <c r="I5" i="23"/>
  <c r="I3" i="23"/>
  <c r="H22" i="26"/>
  <c r="H23" i="26" s="1"/>
  <c r="E20" i="69" l="1"/>
  <c r="E20" i="56"/>
  <c r="E3" i="56"/>
  <c r="E27" i="5" s="1"/>
  <c r="F27" i="5" s="1"/>
  <c r="H22" i="56"/>
  <c r="H23" i="56" s="1"/>
  <c r="E20" i="58"/>
  <c r="E3" i="58" s="1"/>
  <c r="E29" i="5" s="1"/>
  <c r="F29" i="5" s="1"/>
  <c r="E20" i="46"/>
  <c r="E3" i="46" s="1"/>
  <c r="E17" i="5" s="1"/>
  <c r="F17" i="5" s="1"/>
  <c r="E20" i="41"/>
  <c r="E3" i="41" s="1"/>
  <c r="E12" i="5" s="1"/>
  <c r="F12" i="5" s="1"/>
  <c r="E20" i="72"/>
  <c r="H22" i="72" s="1"/>
  <c r="H23" i="72" s="1"/>
  <c r="E20" i="71"/>
  <c r="H22" i="71" s="1"/>
  <c r="H23" i="71" s="1"/>
  <c r="E3" i="68"/>
  <c r="E39" i="5" s="1"/>
  <c r="F39" i="5" s="1"/>
  <c r="H22" i="68"/>
  <c r="H23" i="68" s="1"/>
  <c r="E20" i="66"/>
  <c r="E3" i="66" s="1"/>
  <c r="E37" i="5" s="1"/>
  <c r="F37" i="5" s="1"/>
  <c r="E20" i="65"/>
  <c r="E3" i="65" s="1"/>
  <c r="E36" i="5" s="1"/>
  <c r="F36" i="5" s="1"/>
  <c r="E3" i="64"/>
  <c r="E35" i="5" s="1"/>
  <c r="F35" i="5" s="1"/>
  <c r="E20" i="63"/>
  <c r="E3" i="63" s="1"/>
  <c r="E34" i="5" s="1"/>
  <c r="F34" i="5" s="1"/>
  <c r="E20" i="61"/>
  <c r="H22" i="61" s="1"/>
  <c r="H23" i="61" s="1"/>
  <c r="E20" i="59"/>
  <c r="H22" i="59" s="1"/>
  <c r="H23" i="59" s="1"/>
  <c r="E20" i="51"/>
  <c r="H22" i="51" s="1"/>
  <c r="H23" i="51" s="1"/>
  <c r="E20" i="50"/>
  <c r="H22" i="50" s="1"/>
  <c r="H23" i="50" s="1"/>
  <c r="E20" i="47"/>
  <c r="H22" i="47" s="1"/>
  <c r="H23" i="47" s="1"/>
  <c r="E20" i="45"/>
  <c r="E3" i="45" s="1"/>
  <c r="E16" i="5" s="1"/>
  <c r="F16" i="5" s="1"/>
  <c r="E20" i="44"/>
  <c r="E3" i="44" s="1"/>
  <c r="E15" i="5" s="1"/>
  <c r="F15" i="5" s="1"/>
  <c r="E20" i="42"/>
  <c r="H22" i="42" s="1"/>
  <c r="H23" i="42" s="1"/>
  <c r="E20" i="74"/>
  <c r="H22" i="74" s="1"/>
  <c r="H23" i="74" s="1"/>
  <c r="H22" i="23"/>
  <c r="H23" i="23" s="1"/>
  <c r="E3" i="73"/>
  <c r="E6" i="5" s="1"/>
  <c r="F6" i="5" s="1"/>
  <c r="H22" i="73"/>
  <c r="H23" i="73" s="1"/>
  <c r="H22" i="75"/>
  <c r="H23" i="75" s="1"/>
  <c r="E3" i="75"/>
  <c r="E8" i="5" s="1"/>
  <c r="F8" i="5" s="1"/>
  <c r="H22" i="70"/>
  <c r="H23" i="70" s="1"/>
  <c r="H22" i="49"/>
  <c r="H23" i="49" s="1"/>
  <c r="E3" i="49"/>
  <c r="E20" i="5" s="1"/>
  <c r="F20" i="5" s="1"/>
  <c r="H22" i="53"/>
  <c r="H23" i="53" s="1"/>
  <c r="E3" i="53"/>
  <c r="E24" i="5" s="1"/>
  <c r="F24" i="5" s="1"/>
  <c r="H22" i="40"/>
  <c r="H23" i="40" s="1"/>
  <c r="E3" i="40"/>
  <c r="E11" i="5" s="1"/>
  <c r="F11" i="5" s="1"/>
  <c r="H22" i="38"/>
  <c r="H23" i="38" s="1"/>
  <c r="E3" i="38"/>
  <c r="E9" i="5" s="1"/>
  <c r="F9" i="5" s="1"/>
  <c r="E3" i="52"/>
  <c r="E23" i="5" s="1"/>
  <c r="F23" i="5" s="1"/>
  <c r="H22" i="52"/>
  <c r="H23" i="52" s="1"/>
  <c r="E3" i="69"/>
  <c r="H22" i="69"/>
  <c r="H23" i="69" s="1"/>
  <c r="H22" i="48"/>
  <c r="H23" i="48" s="1"/>
  <c r="E3" i="48"/>
  <c r="E19" i="5" s="1"/>
  <c r="F19" i="5" s="1"/>
  <c r="H22" i="55"/>
  <c r="H23" i="55" s="1"/>
  <c r="E3" i="55"/>
  <c r="E26" i="5" s="1"/>
  <c r="F26" i="5" s="1"/>
  <c r="H22" i="54"/>
  <c r="H23" i="54" s="1"/>
  <c r="E3" i="54"/>
  <c r="E25" i="5" s="1"/>
  <c r="F25" i="5" s="1"/>
  <c r="E20" i="43"/>
  <c r="H22" i="67"/>
  <c r="H23" i="67" s="1"/>
  <c r="H22" i="57"/>
  <c r="H23" i="57" s="1"/>
  <c r="E3" i="31"/>
  <c r="H22" i="31"/>
  <c r="H23" i="31" s="1"/>
  <c r="E3" i="29"/>
  <c r="H22" i="29"/>
  <c r="H23" i="29" s="1"/>
  <c r="H22" i="27"/>
  <c r="H23" i="27" s="1"/>
  <c r="E3" i="27"/>
  <c r="E3" i="33"/>
  <c r="H22" i="33"/>
  <c r="H23" i="33" s="1"/>
  <c r="H22" i="58" l="1"/>
  <c r="H23" i="58" s="1"/>
  <c r="H22" i="46"/>
  <c r="H23" i="46" s="1"/>
  <c r="H22" i="41"/>
  <c r="H23" i="41" s="1"/>
  <c r="E3" i="72"/>
  <c r="E5" i="5" s="1"/>
  <c r="F5" i="5" s="1"/>
  <c r="E3" i="71"/>
  <c r="E4" i="5" s="1"/>
  <c r="F4" i="5" s="1"/>
  <c r="H22" i="66"/>
  <c r="H23" i="66" s="1"/>
  <c r="H22" i="65"/>
  <c r="H23" i="65" s="1"/>
  <c r="H22" i="63"/>
  <c r="H23" i="63" s="1"/>
  <c r="E3" i="61"/>
  <c r="E32" i="5" s="1"/>
  <c r="F32" i="5" s="1"/>
  <c r="E3" i="59"/>
  <c r="E30" i="5" s="1"/>
  <c r="F30" i="5" s="1"/>
  <c r="E3" i="51"/>
  <c r="E22" i="5" s="1"/>
  <c r="F22" i="5" s="1"/>
  <c r="E3" i="50"/>
  <c r="E21" i="5" s="1"/>
  <c r="F21" i="5" s="1"/>
  <c r="E3" i="47"/>
  <c r="E18" i="5" s="1"/>
  <c r="F18" i="5" s="1"/>
  <c r="H22" i="45"/>
  <c r="H23" i="45" s="1"/>
  <c r="H22" i="44"/>
  <c r="H23" i="44" s="1"/>
  <c r="E3" i="42"/>
  <c r="E13" i="5" s="1"/>
  <c r="F13" i="5" s="1"/>
  <c r="E3" i="74"/>
  <c r="E7" i="5" s="1"/>
  <c r="F7" i="5" s="1"/>
  <c r="E3" i="43"/>
  <c r="E14" i="5" s="1"/>
  <c r="F14" i="5" s="1"/>
  <c r="H22" i="43"/>
  <c r="H23" i="43" s="1"/>
</calcChain>
</file>

<file path=xl/sharedStrings.xml><?xml version="1.0" encoding="utf-8"?>
<sst xmlns="http://schemas.openxmlformats.org/spreadsheetml/2006/main" count="1825" uniqueCount="417">
  <si>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</si>
  <si>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</si>
  <si>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</si>
  <si>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</si>
  <si>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</si>
  <si>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</si>
  <si>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</si>
  <si>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</si>
  <si>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</si>
  <si>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</si>
  <si>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</si>
  <si>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</si>
  <si>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</si>
  <si>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</si>
  <si>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</si>
  <si>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</si>
  <si>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</si>
  <si>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</si>
  <si>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</si>
  <si>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</si>
  <si>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</si>
  <si>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</si>
  <si>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</si>
  <si>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</si>
  <si>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</si>
  <si>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</si>
  <si>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</si>
  <si>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</si>
  <si>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</si>
  <si>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</si>
  <si>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</si>
  <si>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</si>
  <si>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</si>
  <si>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</si>
  <si>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</si>
  <si>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</si>
  <si>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</si>
  <si>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</si>
  <si>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</si>
  <si>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</si>
  <si>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</si>
  <si>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</si>
  <si>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</si>
  <si>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</si>
  <si>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</si>
  <si>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</si>
  <si>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</si>
  <si>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</si>
  <si>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</si>
  <si>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</si>
  <si>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</si>
  <si>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</si>
  <si>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</si>
  <si>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</si>
  <si>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</si>
  <si>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</si>
  <si>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</si>
  <si>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</si>
  <si>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</si>
  <si>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</si>
  <si>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</si>
  <si>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</si>
  <si>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</si>
  <si>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</si>
  <si>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</si>
  <si>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</si>
  <si>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</si>
  <si>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</si>
  <si>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</si>
  <si>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</si>
  <si>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</si>
  <si>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</si>
  <si>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</si>
  <si>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</si>
  <si>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</si>
  <si>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</si>
  <si>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</si>
  <si>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</si>
  <si>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</si>
  <si>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</si>
  <si>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</si>
  <si>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</si>
  <si>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</si>
  <si>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</si>
  <si>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</si>
  <si>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</si>
  <si>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Copo plástico descartável – para água
Capacidade: 200 ml;
Material: Poliestireno;
De acordo com norma NBR 14865, da ABNT.
Acondicionados em tiras de 100 unidades.</t>
  </si>
  <si>
    <t>centena</t>
  </si>
  <si>
    <t>Copo plástico descartável – para café
Capacidade: 50 ml;
Material: Poliestireno;
De acordo com norma NBR 14865, da ABNT.
Acondicionados em tiras de 100 unidades.</t>
  </si>
  <si>
    <t>Garrafa térmica de pressão
Capacidade: 1 litro;
Material: plástico;
Com alça;
Conservar líquidos quentes;
Conservação térmica de, no mínimo, 8 horas;
Ampola de Vidro;
Indicação expressa de conformidade com a norma NBR 13282/98 da ABNT
Marca/Modelo de Referência: Aladin/Invicta/Termolar</t>
  </si>
  <si>
    <t>unidade</t>
  </si>
  <si>
    <t>Garrafa térmica de pressão
Capacidade: 500 ml;
Material: plástico;
Com alça;
Conservar líquidos quentes;
Conservação térmica de, no mínimo, 8 horas;
Ampola de Vidro;
Indicação expressa de conformidade com a norma NBR 13282/98 da ABNT;
Marca/Modelo de Referência: Aladin/Invicta/Termolar</t>
  </si>
  <si>
    <t>Guardanapo de papel
100% em fibras virgens;
Cor branca (alva);
Dimensões mínimas: 20 x 23 cm;
Em embalagem plástica contendo no mínimo 48 unidades</t>
  </si>
  <si>
    <t>pacote</t>
  </si>
  <si>
    <t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objetos.
O material deverá estar acondicionado em caixas com até 12 unidades;</t>
  </si>
  <si>
    <t>frasco</t>
  </si>
  <si>
    <t>Cesto para lixo
Em plástico;
Capacidade: 9 L
Medidas: 26cm x 28,2cm (D x A);
Cor preta;
Variação permitida: ± 1,5 cm</t>
  </si>
  <si>
    <t xml:space="preserve">Detergente líquido
Com tensoativo biodegradável;
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 Limpol e Ypê. </t>
  </si>
  <si>
    <t>Esponja dupla face
Em poliuretano e fibra têxtil;
Dimensões: 105 x 70 x 22 mm (comprimento, largura e espessura), admitida variação de ± 5 mm.
O material deverá estar acondicionado em caixas/fardos com até 120 unidades</t>
  </si>
  <si>
    <t>Flanela
100% Algodão;
Cor branca;
Dimensões: 29 x 29 cm (altura x largura). Variação permitida: ± 2cm;
O material deverá estar acondicionado em caixas/fardos com até 100 unidades</t>
  </si>
  <si>
    <t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t>
  </si>
  <si>
    <t>Pá coletora lixo
Material da base: zinco;
Material do cabo: madeira;
Comprimento do cabo: 60 cm;
Para limpeza doméstica;
Variação permitida: ± 5 cm</t>
  </si>
  <si>
    <t>Pano para limpeza
100% algodão;
Tipo saco, duplo, lavado e alvejado;
Com alta absorção;
Dimensões: 65 x 42 cm;
Cor branca;
Variação permitida: ± 5cm;
O material deverá estar acondicionado em fardos com até 25 unidades</t>
  </si>
  <si>
    <t>Papel higiênico
Celulose virgem – 100% celulose;
Dimensões: mínimo de 30 m x 10 cm;
Dermatologicamente testado; Picotado;
Folha dupla;
Sem perfume;
Cor branca (alva);
Pacote com 4 unidades.</t>
  </si>
  <si>
    <t>Papel toalha
Cor branca (alva); 
Duas dobras; 
Texturizado;
Dimensões: folhas com 22 cm x 22 cm;
Tipo interfolhado;
Macio e absorvente;
Pacote com 1000 folhas;
Variação permitida: ± 3.0 cm</t>
  </si>
  <si>
    <t>Sabão em pó
Composição: alquil benzeno sulfato de sódio, corante;
Embalagem com 500 g;
Embalagem com impressão do nome do fabricante e indicação de registro na ANVISA/MS;
Tensoativo aniônico biodegradável;
Prazo de validade impresso na embalagem e não inferior a 11 meses contados da data de recebimento definitivo;
O material deverá estar acondicionado em caixas/fardos com até 24 unidades</t>
  </si>
  <si>
    <t>Saco plástico para lixo
Cor preta;
Capacidade de 30 Litros;
Resistente ao peso mínimo de 5 Kg;
Cada pacote deverá conter 100 sacos;
O material deverá estar acondicionado em caixas/fardos com até 150 pacotes</t>
  </si>
  <si>
    <t>Vassoura 
Cerdas em Piaçava (natural ou sintética);
Com cabo
Comprimento do cabo: mínimo de 1,15m;
Cepa com 20 cm, admitida variação de ± 2 cm;
Comprimento das cerdas: mínimo 11 cm.</t>
  </si>
  <si>
    <t>Pano microfibra 
Para Limpeza de Lente/LCD/Tela
Dimensões 13 X 13 cm, podendo variar em ± 2cm;
Acondicionado em pacotes com 100 unidades</t>
  </si>
  <si>
    <t>Xícara para café com pires
Porcelana branca lisa
Capacidade: 50ml, podendo variar em ± 10ml
Formato redondo
Acondicionada em caixa de papelão</t>
  </si>
  <si>
    <t>Jarra para água/suco
Em vidro transparente incolor
Com tampa
Capacidade : 1,5l
Acondicionada em embalagem individual</t>
  </si>
  <si>
    <t>Jarra para água/suco
Em vidro transparente incolor
Sem tampa
Capacidade : 1,5l
Acondicionada em embalagem individual</t>
  </si>
  <si>
    <t>Taça para água/suco
Em vidro liso e incolor
Transparente
Capacidade: 250 ml</t>
  </si>
  <si>
    <t>Taça para sobremesa
Em vidro liso e incolor
Transparente 
Capacidade: 200 ml</t>
  </si>
  <si>
    <t>Toalha branca 
Tecido tipo linho bordada em branco 
3,60 X 2,00m</t>
  </si>
  <si>
    <t>Toalha branca de tecido 
Tecido tipo linho bordada em branco 
3,00m X 2,00m</t>
  </si>
  <si>
    <t>Toalha branca lisa 
Tecido tipo oxford 
4,50m X 3,00m</t>
  </si>
  <si>
    <t>Toalha branca lisa 
Tecido tipo oxford 
Redonda
3,20m de diâmetro</t>
  </si>
  <si>
    <t>Toalha branca lisa 
Tecido tipo oxford 
3,00 m X 2,00m</t>
  </si>
  <si>
    <t>Colher grande de servir 
Toda em aço inox
26 cm</t>
  </si>
  <si>
    <t>Garfo de almoço 
Toda em aço inox</t>
  </si>
  <si>
    <t>Faca de almoço 
Toda em aço inox</t>
  </si>
  <si>
    <t>Garfo de sobremesa 
Toda em aço inox</t>
  </si>
  <si>
    <t>Faca de sobremesa
Toda em aço inox</t>
  </si>
  <si>
    <t>Colherinha de café
Toda em aço inox</t>
  </si>
  <si>
    <t>Bandeja aço inox 
Retangular 
Com alça de aço inox 
40 cm</t>
  </si>
  <si>
    <t>Bandeja aço inox 
Retangular 
Com alça em aço inox
50 cm</t>
  </si>
  <si>
    <t>COMERCIAL DE ALIMENTOS MI SANCHES LTDA</t>
  </si>
  <si>
    <t>PAULO DE TARSO DOS SANTOS SILVA LTDA</t>
  </si>
  <si>
    <t>B2G MEDICAL COMERCIO DE PRODUTOS MEDICOS E CIRURGICOS LTDA</t>
  </si>
  <si>
    <t>J  SARCEDOTE  SANTOS</t>
  </si>
  <si>
    <t>SUPRIMAX COMERCIAL LTDA</t>
  </si>
  <si>
    <t>ART PAPER INDUSTRIA E COMERCIO DE EMBALAGENS LTDA</t>
  </si>
  <si>
    <t>B PARTNER CONSULTORIA EM GESTAO EMPRESARIAL LTDA</t>
  </si>
  <si>
    <t>COMERCIAL TARGET DE EPI E EPC LTDA</t>
  </si>
  <si>
    <t>DISTRIBUIDORA FLORIANO LTDA</t>
  </si>
  <si>
    <t>FORAL FORNECEDORA ALIANCA COMERCIAL LTDA</t>
  </si>
  <si>
    <t>QUELEN FERNANDES DA ROSA</t>
  </si>
  <si>
    <t>JOAO A B FERREIRA</t>
  </si>
  <si>
    <t>MALTA COMERCIO LTDA</t>
  </si>
  <si>
    <t>ACM DISTRIBUIDORA DE MATERIAIS E SERVICOS LTDA</t>
  </si>
  <si>
    <t>MEGA LICIT COMERCIO VAREJISTA LTDA</t>
  </si>
  <si>
    <t>COMERCIAL DE DESCARTAVEIS E MATERIAIS DE LIMPEZA LTDA</t>
  </si>
  <si>
    <t>EDICLEIA APARECIDA ZACHESKY DA SILVA</t>
  </si>
  <si>
    <t>SEJJA DEZZ SERVICOS DE TRANSPORTES LTDA</t>
  </si>
  <si>
    <t>DZYRREE COMERCIO DE COSMETICOS E SANEANTES LTDA</t>
  </si>
  <si>
    <t>ATUAL COMERCIO ATACADISTA DE PRODUTOS PARA A SAUDE LTDA</t>
  </si>
  <si>
    <t>V P - MEDICAMENTOS LTDA</t>
  </si>
  <si>
    <t>COOPERQUIMICA INDUSTRIAL LTDA</t>
  </si>
  <si>
    <t>CRM COMERCIAL LTDA</t>
  </si>
  <si>
    <t>M.A. DISTRIBUIDORA DE DESCARTAVEIS, LIMPEZA E ESCRITORIO LTDA</t>
  </si>
  <si>
    <t>VIVA DISTRIBUIDORA DE PRODUTOS LTDA</t>
  </si>
  <si>
    <t>C. PARRA VIEIRA</t>
  </si>
  <si>
    <t>JAVA MED MATERIAIS HOSPITALARES LTDA</t>
  </si>
  <si>
    <t>GAMBA CONEXOES COMERCIO ATACADISTA DE ALIMENTOS LTDA</t>
  </si>
  <si>
    <t>50.500.191 PEDRO RUAN HOLANDA NOBRE</t>
  </si>
  <si>
    <t>SJT COMERCIO LTDA</t>
  </si>
  <si>
    <t>SAUDE COMERCIO DE PRODUTOS HOSPITALARES LTDA</t>
  </si>
  <si>
    <t>N &amp; N COMERCIO DE PRODUTOS LTDA</t>
  </si>
  <si>
    <t>NEW LIFE REPRESENTACAO COMERCIAL DE PRODUTOS, EQUIPAMENTOS E MATERIAIS LTDA</t>
  </si>
  <si>
    <t>FORLIMP COMERCIO E DISTRIBUICAO DE PRODUTOS DE PERFUMARIA E LIMPEZA EIRELI</t>
  </si>
  <si>
    <t>ANDERSON ALEXANDRE CRISTOVAO RICCIELLI MIGUEL SOBRINHO</t>
  </si>
  <si>
    <t>RCP COMERCIO DE ELETRODOMESTICOS LTDA</t>
  </si>
  <si>
    <t>COMERCIAL MINAS BRASILIA LTDA</t>
  </si>
  <si>
    <t>YRENNER SOLUCOES EMPRESARIAIS LTDA</t>
  </si>
  <si>
    <t>48.381.475 ANSELMO XAVIER</t>
  </si>
  <si>
    <t>49.117.878 RENAN VARGAS DE ARAUJO</t>
  </si>
  <si>
    <t>EF BRASIL INDUSTRIA LTDA</t>
  </si>
  <si>
    <t>KAPRICHO DISTRIBUIDORA - EIRELI</t>
  </si>
  <si>
    <t>QUEIROZ PAPEIS LTDA</t>
  </si>
  <si>
    <t>B F INDUSTRIA DE PRODUTOS DE LIMPEZA LTDA</t>
  </si>
  <si>
    <t>COMERCIAL JR LTDA</t>
  </si>
  <si>
    <t>DARLU INDUSTRIA TEXTIL LTDA</t>
  </si>
  <si>
    <t>SILMARA APARECIDA VIEIRA CHAGAS GABRIEL 28057531860</t>
  </si>
  <si>
    <t>FABRICIO SOUZA DA COSTA</t>
  </si>
  <si>
    <t>KATAYAMA DISTRIBUIDORA LTDA</t>
  </si>
  <si>
    <t>AVA CABRAL DISTRIBUIDORA LTDA</t>
  </si>
  <si>
    <t>ZOOM COMERCIAL SAO PAULO LTDA</t>
  </si>
  <si>
    <t>45.686.269 CESAR DOS SANTOS LEAL FERREIRA</t>
  </si>
  <si>
    <t>THIAGO CAETANIO DA SILVA 05496943159</t>
  </si>
  <si>
    <t>NILSON DOS SANTOS UTILIDADES DO LAR LTDA</t>
  </si>
  <si>
    <t>SONIANE AMARAL E CIA LTDA</t>
  </si>
  <si>
    <t>CONFIANCE COMERCIO VAREJISTA LTDA</t>
  </si>
  <si>
    <t>N63 COMERCIO DE PRODUTOS DE LIMPEZA LTDA</t>
  </si>
  <si>
    <t>COMERCIAL RIOS PRODUTOS DE LIMPEZA, DESCARTAVEIS E PAPELARIA LTDA</t>
  </si>
  <si>
    <t>MULTCOM COMERCIO VAREJISTA DE SUPRIMENTOS LTDA</t>
  </si>
  <si>
    <t>ALEXANDRE H M CHAMONE COMERCIO</t>
  </si>
  <si>
    <t>L CARVALHO COMERCIO E SERVICOS LTDA</t>
  </si>
  <si>
    <t>P&amp;Y COMERCIO VAREJISTA LTDA</t>
  </si>
  <si>
    <t>UNICA SANEANTES LTDA</t>
  </si>
  <si>
    <t>MARGHESS DISTRIBUIDORA E SERVICOS LTDA</t>
  </si>
  <si>
    <t>BRASLIMP LTDA</t>
  </si>
  <si>
    <t>PABLO LUIS MARTINS</t>
  </si>
  <si>
    <t>LEAL DISTRIBUIDORA DE MATERIAL DE LIMPEZA E ESCRITORIO LTDA</t>
  </si>
  <si>
    <t>ROGERIO DA SILVA ARAUJO</t>
  </si>
  <si>
    <t>ELIANE DO NASCIMENTO CAMPOS</t>
  </si>
  <si>
    <t>EXCLUSIVA SERVICOS E COMERCIO LTDA</t>
  </si>
  <si>
    <t>S. L. SALES COMERCIO E SERVICOS LTDA</t>
  </si>
  <si>
    <t>46.360.425 TIAGO CONCEICAO MAIA</t>
  </si>
  <si>
    <t>2B DISTRIBUIDORA LTDA</t>
  </si>
  <si>
    <t>ZOOM COMERCIAL SUDESTE LTDA</t>
  </si>
  <si>
    <t>LD 209 MAGALHAES DISTRIBUIDORA DE MATERIAL DE CONSTRUCAO LTDA</t>
  </si>
  <si>
    <t>MMK TREINAMENTO EM DESENVOLVIMENTO PROFISSIONAL E GERENCIAL LTDA</t>
  </si>
  <si>
    <t>DISTRIBUIDORA LITORANEA LTDA</t>
  </si>
  <si>
    <t>ANTONIO MARQUES FILHO MATERIAIS DE CONSTRUCAO LTDA</t>
  </si>
  <si>
    <t>MEGA COMERCIO ATACADISTA DE ROUPAS E ACESSORIOS PARA USO PROFISSIONAL LTDA</t>
  </si>
  <si>
    <t>JONATHAN AFONSO DO PRADO</t>
  </si>
  <si>
    <t>HERENIO DOS SANTOS - COM. E IMPORTACAO LTDA</t>
  </si>
  <si>
    <t>ESTACAO COMERCIO DE MATERIAL DE EXPEDIENTE EIRELI</t>
  </si>
  <si>
    <t>TRES LAGOAS COMERCIO DE SACARIAS E EMBALAGENS LTDA</t>
  </si>
  <si>
    <t>C E PATRASSO</t>
  </si>
  <si>
    <t>DISTRIBUIDORA BRAZLIMP LTDA</t>
  </si>
  <si>
    <t>MARCELO FARIAS FERNANDES</t>
  </si>
  <si>
    <t>3 PODERES COMERCIO LTDA</t>
  </si>
  <si>
    <t>MERCADO GAM LTDA</t>
  </si>
  <si>
    <t>MC COMERCIO DE ALIMENTOS E TRANSPORTES LTDA</t>
  </si>
  <si>
    <t>DELOSKI COMERCIO DE PRODUTOS DE LIMPEZA LTDA</t>
  </si>
  <si>
    <t>P. GONCALVES DE LIMA COMERCIO LTDA</t>
  </si>
  <si>
    <t>CONFIANCA ADMINISTRACAO E SERVICOS LTDA</t>
  </si>
  <si>
    <t>4 NINJAS COMERCIO E DISTRIBUICAO DE PRODUTOS LTDA</t>
  </si>
  <si>
    <t>J.E. DE SOUZA JUNIOR</t>
  </si>
  <si>
    <t>INDUSTRIA E COMERCIO DE PRODUTOS DE LIMPEZA CAMPINENSE LTDA</t>
  </si>
  <si>
    <t>ECO DISTRIBUIDORA DE MATERIAIS E SERVICOS LTDA</t>
  </si>
  <si>
    <t>RAMOS E SALAZAR LTDA</t>
  </si>
  <si>
    <t>FM BUSSINESS LTDA</t>
  </si>
  <si>
    <t>INTER MASTER COMERCIO DE MATERIAL DE ESCRITORIO E SERVICOS LTDA</t>
  </si>
  <si>
    <t>GAMACOM LTDA</t>
  </si>
  <si>
    <t>BRS SERVICOS DE MONTAGENS DE ESTRUTURAS LTDA</t>
  </si>
  <si>
    <t>B N DE JESUS LTDA</t>
  </si>
  <si>
    <t>LRF DISTRIBUIDORA LTDA</t>
  </si>
  <si>
    <t>PAPEL E CIA PRODUTOS DE PAPELARIAS LTDA</t>
  </si>
  <si>
    <t>AJR.COM INFORMATICA LTDA</t>
  </si>
  <si>
    <t>25.236.640 CLAUDIO BATISTA SANTOS</t>
  </si>
  <si>
    <t>SUPERMERCADO TABAJARA LTDA</t>
  </si>
  <si>
    <t>EFICIENTE COMERCIO E SERVICOS LTDA</t>
  </si>
  <si>
    <t>MAXXI COMERCIAL DE ALIMENTOS LTDA</t>
  </si>
  <si>
    <t>JOSIANE POCIDONIO PEREIRA LTDA</t>
  </si>
  <si>
    <t>NORLUX LTDA</t>
  </si>
  <si>
    <t>MRB DISTRIBUIDORA DE ACESSORIOS EMPRESARIAIS LTDA</t>
  </si>
  <si>
    <t>COMERCIAL DONA LIMPEZA LTDA</t>
  </si>
  <si>
    <t>OBJETIVA PRODUTOS E SERVICOS P/ LABORATORIOS LTDA</t>
  </si>
  <si>
    <t>VERDE - COMERCIO E DISTRIBUICAO DE PRODUTOS DE HIGIENE LTDA</t>
  </si>
  <si>
    <t>COMERCIAL SANTOS SILVA DE TOCANTINS LTDA</t>
  </si>
  <si>
    <t>ESMERALDA COMERCIO DE PRODUTOS DE LIMPEZA LTDA</t>
  </si>
  <si>
    <t>GALERA DA CESTA BASICA LTDA</t>
  </si>
  <si>
    <t>PLENITUDE COMERCIO ATACADISTA E VAREJISTA LTDA</t>
  </si>
  <si>
    <t>INOVA RIO MATERIAIS ELETRICOS E DESCARTAVEIS LTDA</t>
  </si>
  <si>
    <t>LUMA DE OLIVEIRA RAMBO LTDA</t>
  </si>
  <si>
    <t>GOMES E COSTA LTDA</t>
  </si>
  <si>
    <t>CONCRETA BRASIL SOLUCOES EMPRESARIAIS LTDA</t>
  </si>
  <si>
    <t>WESLEY EMANUEL SOARES NOGUEIRA</t>
  </si>
  <si>
    <t>VALENTINO INDUSTRIA E COMERCIO LTDA</t>
  </si>
  <si>
    <t>GOLD LIMP DISTRIBUIDORA DE MATERIAIS DESCARTAVEIS LTDA</t>
  </si>
  <si>
    <t>ECOLOGICA PAPER COMERCIO DE PAPEIS LTDA</t>
  </si>
  <si>
    <t>TECELAGEM SAO DOMINGOS LTDA</t>
  </si>
  <si>
    <t>ZOOM COMERCIAL NORDESTE LTDA</t>
  </si>
  <si>
    <t>33.026.034 DIEGO SAGGIN</t>
  </si>
  <si>
    <t>COMERCIAL CARDOSO DE ALIMENTOS LTDA</t>
  </si>
  <si>
    <t>PEG PAG LTDA</t>
  </si>
  <si>
    <t>49.709.450 RENITA BERLEZ BUDAL</t>
  </si>
  <si>
    <t>MULTI ACAO - PRODUTOS E EQUIPAMENTOS PARA LIMPEZA LTDA</t>
  </si>
  <si>
    <t>S. L. SALES COMERCIO E SERVICOS EIRELI</t>
  </si>
  <si>
    <t>NOVA MESA COMERCIO DE UTILIDADES E ALIMENTOS LTDA</t>
  </si>
  <si>
    <t>O M TEIXEIRA SERVICOS E COMERCIO EM GERAL EIRELI</t>
  </si>
  <si>
    <t>TRAZ EMPREENDIMENTOS E COMERCIO LTDA</t>
  </si>
  <si>
    <t>SANTANA WERNECK COMERCIAL LTDA</t>
  </si>
  <si>
    <t>J.C. DA S. SANTOS</t>
  </si>
  <si>
    <t>P&amp;Y COMERCIO  LTDA</t>
  </si>
  <si>
    <t>COMERCIAL TXV COMERCIO E SERVICO LTDA</t>
  </si>
  <si>
    <t>E PEREIRA DE ASSIS DISTRIBUIDORA</t>
  </si>
  <si>
    <t>CASA ANDRADE LOUCAS LTDA</t>
  </si>
  <si>
    <t>ZELLITEC COMERCIO DE PRODUTOS ALIMENTICIOS LTDA</t>
  </si>
  <si>
    <t>HT COMERCIO E SERVICOS LTDA</t>
  </si>
  <si>
    <t>A C P DA SILVA QUINOY COMERCIO E  SERVICOS</t>
  </si>
  <si>
    <t>PLATINOX COMERCIO DE EQUIPAMENTOS PARA GASTRONOMIA LTDA</t>
  </si>
  <si>
    <t>45.991.022 PATRICIA DOS SANTOS MOREIRA</t>
  </si>
  <si>
    <t>DANIELLE DE FATIMA DA SILVA GONZAGA 12034101740</t>
  </si>
  <si>
    <t>EMPORIO FAHL LTDA</t>
  </si>
  <si>
    <t>EONIX COMERCIAL LTDA</t>
  </si>
  <si>
    <t>LUCAS NUNES DOS SANTOS 05646992508</t>
  </si>
  <si>
    <t>MJV COMERCIO E SERVICOS LTDA</t>
  </si>
  <si>
    <t>H. C. CORDEIRO</t>
  </si>
  <si>
    <t>JOSE AUGUSTO OLIVEIRA DOS SANTOS 04391058200</t>
  </si>
  <si>
    <t>TREBOR BUFFET LTDA</t>
  </si>
  <si>
    <t>SJ COMERCIO DE UTILIDADES LTDA</t>
  </si>
  <si>
    <t>INOVARE EQUIPAMENTOS E PLANEJAMENTO ADMINISTRATIVO LTDA</t>
  </si>
  <si>
    <t>NOVA COMERCIO E SOLUCOES - LTDA</t>
  </si>
  <si>
    <t>N.S.S. COMERCIAL &amp; CONSTRUTORA LTDA</t>
  </si>
  <si>
    <t>47.557.564 GILCELENA ROSA CURTZ</t>
  </si>
  <si>
    <t>ANDRE V S MORAIS</t>
  </si>
  <si>
    <t>MANUEL OSORIO DOS SANTOS</t>
  </si>
  <si>
    <t>UEDAMA COMERCIO DE PRODUTOS ALIMENTICIOS LTDA</t>
  </si>
  <si>
    <t>CONFECCOES E BAZAR JOGABE LTDA</t>
  </si>
  <si>
    <t>MARCOS E BERTA LTDA</t>
  </si>
  <si>
    <t>MULTIPRESENTES - UTILIDADES DOMESTICAS DE ASSIS LTDA</t>
  </si>
  <si>
    <t>FORLIMP COMERCIO E DISTRIBUICAO DE PRODUTOS DE PERFUMARIA E LIMPEZA LTDA</t>
  </si>
  <si>
    <t>ESPACO MARANGUAPE COMERCIO E SERVICOS LTDA</t>
  </si>
  <si>
    <t>MAYAS COMERCIAL DE PRODUTOS E SERVICOS LTDA</t>
  </si>
  <si>
    <t>CACOAL AUTO PECAS LTDA</t>
  </si>
  <si>
    <t>P H MENESES COMERCIO LTDA</t>
  </si>
  <si>
    <t>GIOVANI LOS</t>
  </si>
  <si>
    <t>MJ - DISTRIBUIDORA DE PRODUTOS DOMESTICOS, DE LIMPEZA E HIGIENICOS LTDA.</t>
  </si>
  <si>
    <t>OMEGA PRODUTOS E SERVICOS LTDA</t>
  </si>
  <si>
    <t>COMERCIAL CANAA LTDA</t>
  </si>
  <si>
    <t>INOVARE COMERCIO E PLANEJAMENTO ADMINISTRATIVO LTDA</t>
  </si>
  <si>
    <t>VANESSA KELLY BARBOSA PEREIRA 06210014496</t>
  </si>
  <si>
    <t>RD7 PRODUCOES DE EVENTOS INTELIGENTES LTDA</t>
  </si>
  <si>
    <t>LUCELIA BARBOSA DE CARVALHO</t>
  </si>
  <si>
    <t>NM CONFECCOES LTDA</t>
  </si>
  <si>
    <t>G T A ATACADO E VAREJO LTDA</t>
  </si>
  <si>
    <t>PONIX DISTRIBUIDORA DE PRODUTOS LTDA</t>
  </si>
  <si>
    <t>WTRADE INTERMEDIACAO DE NEGOCIOS LTDA</t>
  </si>
  <si>
    <t>ORTHOVIDA INDUSTRIA E NEGOCIOS DIGITAIS LTDA</t>
  </si>
  <si>
    <t>PONTO DO ARTESAO COMERCIO E DISTRIBUICAO LTDA</t>
  </si>
  <si>
    <t>DISTRIBUIDORA TIO IVO LTDA</t>
  </si>
  <si>
    <t>LUAN POSSELT JUNGES CONFECCCOES</t>
  </si>
  <si>
    <t>ALAIDE RAISI ZANOLLO</t>
  </si>
  <si>
    <t>PALMIRA DISTRIBUIDORA DE UTILIDADES DOMESTICAS LTDA</t>
  </si>
  <si>
    <t>FIELDS TACTICAL PARTNERS LTDA</t>
  </si>
  <si>
    <t>FL COMERCIO ATACADISTA DE ARTIGOS DE USO PESSOAL E DOMESTICO LTDA</t>
  </si>
  <si>
    <t>BEATRIZ BRUST DE SOUZA</t>
  </si>
  <si>
    <t>MARTA JUSSARA DE MOURA LTDA</t>
  </si>
  <si>
    <t>WB COMERCIO VAREJISTA E ATACADISTA LTDA</t>
  </si>
  <si>
    <t>VIANA EMPREENDIMENTOS EMPRESARIAIS LTDA</t>
  </si>
  <si>
    <t>MATHIC- DISTRIBUIDORA DE MATERIAIS DE LIMPEZA, HIGIENE E ESCRITORIO LTDA</t>
  </si>
  <si>
    <t>MAURILIO JOSE DE MATOS</t>
  </si>
  <si>
    <t>SOLIDARE AGENCIA DE NEGOCIOS LTDA</t>
  </si>
  <si>
    <t>GABRIELA HUBNER SILVERIO</t>
  </si>
  <si>
    <t>YOUSSIF AMIM YOUSSIF</t>
  </si>
  <si>
    <t>UTI-LAR COMERCIO LTDA</t>
  </si>
  <si>
    <t>GEYSE SAYONNARA VIEIRA ELOI 03082619339</t>
  </si>
  <si>
    <t>SIMETRA UTILIDADES LTDA</t>
  </si>
  <si>
    <t>E B LADISLAU &amp; CIA LTDA</t>
  </si>
  <si>
    <t>RENATO MARANA 25062588847</t>
  </si>
  <si>
    <t>H.A DISTRIBUIDORA LTDA</t>
  </si>
  <si>
    <t>50.099.984 THIAGO CRISTOVAO LESSA SANTOS VILASBOAS</t>
  </si>
  <si>
    <t>48.265.608 FRANCISCO BORGES BRITO</t>
  </si>
  <si>
    <t>INOVARE GOURMET LTDA</t>
  </si>
  <si>
    <t>LP MAQUINAS E EQUIPAMENTOS LTDA</t>
  </si>
  <si>
    <t>LIVRARIA E PAPELARIA RENASCER LTDA</t>
  </si>
  <si>
    <t>I J MIGUEL LUCINDO COMERCIO DE VARIEDADES</t>
  </si>
  <si>
    <t>JFV BEZERRA LTDA</t>
  </si>
  <si>
    <t>MARCOS AURELIO COLLACO</t>
  </si>
  <si>
    <t>SANTANA COMERCIO DE UTILIDADES DOMESTICAS LTDA</t>
  </si>
  <si>
    <t>JAGUAR SOLUCOES INTEGRADAS LTDA</t>
  </si>
  <si>
    <t>CASA DO PASA COMERCIO E REPRESENTACOES LTDA</t>
  </si>
  <si>
    <t>INOVE LICITACOES LTDA</t>
  </si>
  <si>
    <t>INOVARE COMERCIO E PLANEJAMENTO ADMINISTRATIVO EIRELI</t>
  </si>
  <si>
    <t>COMERCIAL MONTEIRO LTDA</t>
  </si>
  <si>
    <t>RIBEIRO COMERCIO VAREJISTA E ATACADISTA EIRELI</t>
  </si>
  <si>
    <t>S L P DE OLIVEIRA</t>
  </si>
  <si>
    <t>VIDENTE CONSTRUCOES E COMERCIO LTDA</t>
  </si>
  <si>
    <t>CARNEIRO SOLUCOES EMPRESARIAIS LTDA</t>
  </si>
  <si>
    <t>SUPREMA DENTAL IMPORTACAO, EXPORTACAO E COMERCIO DE PRODUTOS ODONTOLOGICOS LTDA</t>
  </si>
  <si>
    <t>PROCIR PRODUTOS PARA SAUDE SOCIEDADE UNIPESSOAL LTDA</t>
  </si>
  <si>
    <t>DUARTE DENTAL LTDA</t>
  </si>
  <si>
    <t>COMERCIAL MAPEL LTDA</t>
  </si>
  <si>
    <t>EQUIPAR COMERCIO E SERVICOS LTDA</t>
  </si>
  <si>
    <t>LUIZA ZILA FUHRO LOUZADA EQUIPAMENTOS PARA GASTRONOMIA LTDA</t>
  </si>
  <si>
    <t>NOVA AJES COMERCIAL LTDA</t>
  </si>
  <si>
    <t xml:space="preserve">LIMP DESC COMERCIO DE MATERIAIS DE LIMPEZA E DESCARTAVEIS EM GERAL LTDA </t>
  </si>
  <si>
    <t xml:space="preserve">RLDOK DISTRIBUIDORA DE MATERIAL E SERVICOS LTDA </t>
  </si>
  <si>
    <t xml:space="preserve">DEFAZ COMERCIAL E SERVICOS LTDA </t>
  </si>
  <si>
    <t xml:space="preserve">MAX SUPRIMENTOS LTDA </t>
  </si>
  <si>
    <t xml:space="preserve">SENSATION COMPRA E REVENDA DE PRODUTOS E SERVICOS LTDA </t>
  </si>
  <si>
    <t xml:space="preserve">LOBO CLEAN DISTRIBUIDORA LTDA </t>
  </si>
  <si>
    <t xml:space="preserve">SMART SOLUTIONS - SOLUCOES INTELIGENTES EM COMERCIO E SERVICOS LTDA </t>
  </si>
  <si>
    <t xml:space="preserve">EMBALAMIX - COMERCIO DE EMBALAGENS E ARTIGOS DE FESTAS LTDA </t>
  </si>
  <si>
    <t xml:space="preserve">LIVRARIA E PAPELARIA RENASCER LTDA </t>
  </si>
  <si>
    <t xml:space="preserve">MARLON DOS SANTOS 07494537961 </t>
  </si>
  <si>
    <t xml:space="preserve">SANDALO EQUIPAMENTOS E PRODUTOS DE HIGIENE PESSOAL LTDA </t>
  </si>
  <si>
    <t xml:space="preserve">RIBEIRO COMERCIO VAREJISTA E ATACADISTA LTDA </t>
  </si>
  <si>
    <t xml:space="preserve">GENESE DISTRIBUIDORA DE ALIMENTOS LTDA </t>
  </si>
  <si>
    <t xml:space="preserve">D Z L DISTRIBUIDORA ZANATA LTDA </t>
  </si>
  <si>
    <t xml:space="preserve">MC LINS SERVICOS, DISTRIBUICAO E COMERCIO LTDA </t>
  </si>
  <si>
    <t xml:space="preserve">FL SHELF REPRESENTANTES COMERCIAIS E AGENTES DO COMERCIO DE MERCADORIAS LTDA </t>
  </si>
  <si>
    <t xml:space="preserve">MARCOS E BERTA LTDA </t>
  </si>
  <si>
    <t xml:space="preserve">MAYAS COMERCIAL DE PRODUTOS E SERVICOS LTDA </t>
  </si>
  <si>
    <t xml:space="preserve">GALERA DA CESTA BASICA LTDA </t>
  </si>
  <si>
    <t xml:space="preserve">COELHO PINTO COMERCIO E SERVICOS LTDA </t>
  </si>
  <si>
    <t xml:space="preserve">JR DISTRIBUIDORA LTDA </t>
  </si>
  <si>
    <t xml:space="preserve">SUPERMAIS DISTRIBUIDORA LTDA </t>
  </si>
  <si>
    <t xml:space="preserve">TEIXEIRA DE ARRUDA LTDA </t>
  </si>
  <si>
    <t xml:space="preserve">DOAC COMERCIO &amp; SERVICOS LTDA </t>
  </si>
  <si>
    <t xml:space="preserve">BRAVA FORTE COMERCIAL LTDA </t>
  </si>
  <si>
    <t xml:space="preserve">40.815.897 JONNANT GOMES MARQUES </t>
  </si>
  <si>
    <t xml:space="preserve">DISTRIBUIDORA NUNES LTDA </t>
  </si>
  <si>
    <t xml:space="preserve">LPK LTDA </t>
  </si>
  <si>
    <t xml:space="preserve">50.138.992 JAQUELINE DA SILVA </t>
  </si>
  <si>
    <t xml:space="preserve">STAR COMERCIO DE ALIMENTOS LTDA </t>
  </si>
  <si>
    <t xml:space="preserve">JR COM. E REPRES. COMERCIAIS LTDA </t>
  </si>
  <si>
    <t xml:space="preserve">COMERCIAL MARELLY LTDA </t>
  </si>
  <si>
    <t xml:space="preserve">NEVALTO DE SOUSA PEREIRA </t>
  </si>
  <si>
    <t xml:space="preserve">WTRADE INTERMEDIACAO DE NEGOCIOS LTDA </t>
  </si>
  <si>
    <t xml:space="preserve">DARLU INDUSTRIA TEXTIL LTDA </t>
  </si>
  <si>
    <t xml:space="preserve">VIRTUE COMERCIO LTDA </t>
  </si>
  <si>
    <t xml:space="preserve">DG INDUSTRIA E DISTRIBUICAO LIMITADA </t>
  </si>
  <si>
    <t xml:space="preserve">J L C DE MELO </t>
  </si>
  <si>
    <t xml:space="preserve">PREMIUM COMERCIAL LTDA </t>
  </si>
  <si>
    <t xml:space="preserve">ALAN RUDNEY CABRAL DE LIMA </t>
  </si>
  <si>
    <t xml:space="preserve">ULTRA BONI LTDA </t>
  </si>
  <si>
    <t xml:space="preserve">DANIELLE DE FATIMA DA SILVA GONZAGA 12034101740 </t>
  </si>
  <si>
    <t xml:space="preserve">BL PAPER LTDA </t>
  </si>
  <si>
    <t xml:space="preserve">MAIS EMPENHO EMPREENDIMENTOS LTDA </t>
  </si>
  <si>
    <t xml:space="preserve">SJT COMERCIO LTDA </t>
  </si>
  <si>
    <t xml:space="preserve">PIA SOCIEDADE DE SAO PAULO </t>
  </si>
  <si>
    <t xml:space="preserve">HABIB DECORACOES DE ITAJUBA LTDA </t>
  </si>
  <si>
    <t xml:space="preserve">FM CANDIDO DAVID BAZAR E CONFECCAO DE ROUPAS </t>
  </si>
  <si>
    <t xml:space="preserve">NM CONFECCOES LTDA </t>
  </si>
  <si>
    <t xml:space="preserve">OMEGA PRODUTOS E SERVICOS LTDA </t>
  </si>
  <si>
    <t>GRAZIELLA MARIA TAVARES DA SILVA</t>
  </si>
  <si>
    <t xml:space="preserve">INOVARE GOURMET LTDA </t>
  </si>
  <si>
    <t xml:space="preserve">P H MENESES COMERCIO LTDA </t>
  </si>
  <si>
    <t xml:space="preserve">COMERCIAL TXV COMERCIO E SERVICO LTDA </t>
  </si>
  <si>
    <t xml:space="preserve">STX SOLUCOES LTDA </t>
  </si>
  <si>
    <t>LOJAS DONNA</t>
  </si>
  <si>
    <t>MUNDO DO ENXOVAL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</si>
</sst>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4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vertical="center" wrapText="1"/>
    </xf>
    <xf numFmtId="44" fontId="11" fillId="12" borderId="7" xfId="12" applyFont="1" applyFill="1" applyBorder="1" applyAlignment="1">
      <alignment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2" sqref="G1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86</v>
      </c>
      <c r="C3" s="65" t="s">
        <v>87</v>
      </c>
      <c r="D3" s="68">
        <v>6000</v>
      </c>
      <c r="E3" s="71">
        <f>IF(C20&lt;=25%,D20,MIN(E20:F20))</f>
        <v>3.83</v>
      </c>
      <c r="F3" s="71">
        <f>MIN(H3:H17)</f>
        <v>2.62</v>
      </c>
      <c r="G3" s="4" t="s">
        <v>360</v>
      </c>
      <c r="H3" s="13">
        <v>2.62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361</v>
      </c>
      <c r="H4" s="13">
        <v>3.2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362</v>
      </c>
      <c r="H5" s="13">
        <v>3.5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363</v>
      </c>
      <c r="H6" s="13">
        <v>3.68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364</v>
      </c>
      <c r="H7" s="13">
        <v>3.75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365</v>
      </c>
      <c r="H8" s="13">
        <v>3.8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366</v>
      </c>
      <c r="H9" s="13">
        <v>4.49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367</v>
      </c>
      <c r="H10" s="13">
        <v>4.6500000000000004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368</v>
      </c>
      <c r="H11" s="13">
        <v>4.8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0.71138558071164848</v>
      </c>
      <c r="B20" s="19">
        <f>COUNT(H3:H17)</f>
        <v>9</v>
      </c>
      <c r="C20" s="20">
        <f>IF(B20&lt;2,"N/A",(A20/D20))</f>
        <v>0.18574036049912493</v>
      </c>
      <c r="D20" s="21">
        <f>ROUND(AVERAGE(H3:H17),2)</f>
        <v>3.83</v>
      </c>
      <c r="E20" s="22" t="str">
        <f>IFERROR(ROUND(IF(B20&lt;2,"N/A",(IF(C20&lt;=25%,"N/A",AVERAGE(I3:I17)))),2),"N/A")</f>
        <v>N/A</v>
      </c>
      <c r="F20" s="22">
        <f>ROUND(MEDIAN(H3:H17),2)</f>
        <v>3.75</v>
      </c>
      <c r="G20" s="23" t="str">
        <f>INDEX(G3:G17,MATCH(H20,H3:H17,0))</f>
        <v xml:space="preserve">LIMP DESC COMERCIO DE MATERIAIS DE LIMPEZA E DESCARTAVEIS EM GERAL LTDA </v>
      </c>
      <c r="H20" s="24">
        <f>MIN(H3:H17)</f>
        <v>2.62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3.83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22980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1" sqref="G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99</v>
      </c>
      <c r="C3" s="65" t="s">
        <v>90</v>
      </c>
      <c r="D3" s="68">
        <v>3500</v>
      </c>
      <c r="E3" s="71">
        <f>IF(C20&lt;=25%,D20,MIN(E20:F20))</f>
        <v>2.16</v>
      </c>
      <c r="F3" s="71">
        <f>MIN(H3:H17)</f>
        <v>1</v>
      </c>
      <c r="G3" s="4" t="s">
        <v>182</v>
      </c>
      <c r="H3" s="13">
        <v>3.6</v>
      </c>
      <c r="I3" s="29">
        <f>IF(H3="","",(IF($C$20&lt;25%,"N/A",IF(H3&lt;=($D$20+$A$20),H3,"Descartado"))))</f>
        <v>3.6</v>
      </c>
    </row>
    <row r="4" spans="1:9">
      <c r="A4" s="61"/>
      <c r="B4" s="63"/>
      <c r="C4" s="66"/>
      <c r="D4" s="69"/>
      <c r="E4" s="72"/>
      <c r="F4" s="72"/>
      <c r="G4" s="4" t="s">
        <v>392</v>
      </c>
      <c r="H4" s="13">
        <v>1</v>
      </c>
      <c r="I4" s="29">
        <f t="shared" ref="I4:I17" si="0">IF(H4="","",(IF($C$20&lt;25%,"N/A",IF(H4&lt;=($D$20+$A$20),H4,"Descartado"))))</f>
        <v>1</v>
      </c>
    </row>
    <row r="5" spans="1:9">
      <c r="A5" s="61"/>
      <c r="B5" s="63"/>
      <c r="C5" s="66"/>
      <c r="D5" s="69"/>
      <c r="E5" s="72"/>
      <c r="F5" s="72"/>
      <c r="G5" s="4" t="s">
        <v>393</v>
      </c>
      <c r="H5" s="13">
        <v>1.6</v>
      </c>
      <c r="I5" s="29">
        <f t="shared" si="0"/>
        <v>1.6</v>
      </c>
    </row>
    <row r="6" spans="1:9">
      <c r="A6" s="61"/>
      <c r="B6" s="63"/>
      <c r="C6" s="66"/>
      <c r="D6" s="69"/>
      <c r="E6" s="72"/>
      <c r="F6" s="72"/>
      <c r="G6" s="4" t="s">
        <v>394</v>
      </c>
      <c r="H6" s="13">
        <v>1.76</v>
      </c>
      <c r="I6" s="29">
        <f t="shared" si="0"/>
        <v>1.76</v>
      </c>
    </row>
    <row r="7" spans="1:9">
      <c r="A7" s="61"/>
      <c r="B7" s="63"/>
      <c r="C7" s="66"/>
      <c r="D7" s="69"/>
      <c r="E7" s="72"/>
      <c r="F7" s="72"/>
      <c r="G7" s="4" t="s">
        <v>395</v>
      </c>
      <c r="H7" s="13">
        <v>2</v>
      </c>
      <c r="I7" s="29">
        <f t="shared" si="0"/>
        <v>2</v>
      </c>
    </row>
    <row r="8" spans="1:9">
      <c r="A8" s="61"/>
      <c r="B8" s="63"/>
      <c r="C8" s="66"/>
      <c r="D8" s="69"/>
      <c r="E8" s="72"/>
      <c r="F8" s="72"/>
      <c r="G8" s="4" t="s">
        <v>396</v>
      </c>
      <c r="H8" s="13">
        <v>2.56</v>
      </c>
      <c r="I8" s="29">
        <f t="shared" si="0"/>
        <v>2.56</v>
      </c>
    </row>
    <row r="9" spans="1:9">
      <c r="A9" s="61"/>
      <c r="B9" s="63"/>
      <c r="C9" s="66"/>
      <c r="D9" s="69"/>
      <c r="E9" s="72"/>
      <c r="F9" s="72"/>
      <c r="G9" s="4" t="s">
        <v>397</v>
      </c>
      <c r="H9" s="13">
        <v>2.58</v>
      </c>
      <c r="I9" s="29">
        <f t="shared" si="0"/>
        <v>2.58</v>
      </c>
    </row>
    <row r="10" spans="1:9">
      <c r="A10" s="61"/>
      <c r="B10" s="63"/>
      <c r="C10" s="66"/>
      <c r="D10" s="69"/>
      <c r="E10" s="72"/>
      <c r="F10" s="72"/>
      <c r="G10" s="4" t="s">
        <v>398</v>
      </c>
      <c r="H10" s="13">
        <v>21.79</v>
      </c>
      <c r="I10" s="29" t="str">
        <f t="shared" si="0"/>
        <v>Descartado</v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6.9849091158828154</v>
      </c>
      <c r="B20" s="19">
        <f>COUNT(H3:H17)</f>
        <v>8</v>
      </c>
      <c r="C20" s="20">
        <f>IF(B20&lt;2,"N/A",(A20/D20))</f>
        <v>1.5151646672196994</v>
      </c>
      <c r="D20" s="21">
        <f>ROUND(AVERAGE(H3:H17),2)</f>
        <v>4.6100000000000003</v>
      </c>
      <c r="E20" s="22">
        <f>IFERROR(ROUND(IF(B20&lt;2,"N/A",(IF(C20&lt;=25%,"N/A",AVERAGE(I3:I17)))),2),"N/A")</f>
        <v>2.16</v>
      </c>
      <c r="F20" s="22">
        <f>ROUND(MEDIAN(H3:H17),2)</f>
        <v>2.2799999999999998</v>
      </c>
      <c r="G20" s="23" t="str">
        <f>INDEX(G3:G17,MATCH(H20,H3:H17,0))</f>
        <v xml:space="preserve">NEVALTO DE SOUSA PEREIRA </v>
      </c>
      <c r="H20" s="24">
        <f>MIN(H3:H17)</f>
        <v>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2.16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7560.0000000000009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100</v>
      </c>
      <c r="C3" s="65" t="s">
        <v>95</v>
      </c>
      <c r="D3" s="68">
        <v>5000</v>
      </c>
      <c r="E3" s="71">
        <f>IF(C20&lt;=25%,D20,MIN(E20:F20))</f>
        <v>2.88</v>
      </c>
      <c r="F3" s="71">
        <f>MIN(H3:H17)</f>
        <v>2.2200000000000002</v>
      </c>
      <c r="G3" s="4" t="s">
        <v>183</v>
      </c>
      <c r="H3" s="13">
        <v>2.2200000000000002</v>
      </c>
      <c r="I3" s="29">
        <f>IF(H3="","",(IF($C$20&lt;25%,"N/A",IF(H3&lt;=($D$20+$A$20),H3,"Descartado"))))</f>
        <v>2.2200000000000002</v>
      </c>
    </row>
    <row r="4" spans="1:9">
      <c r="A4" s="61"/>
      <c r="B4" s="63"/>
      <c r="C4" s="66"/>
      <c r="D4" s="69"/>
      <c r="E4" s="72"/>
      <c r="F4" s="72"/>
      <c r="G4" s="4" t="s">
        <v>184</v>
      </c>
      <c r="H4" s="13">
        <v>2.46</v>
      </c>
      <c r="I4" s="29">
        <f t="shared" ref="I4:I17" si="0">IF(H4="","",(IF($C$20&lt;25%,"N/A",IF(H4&lt;=($D$20+$A$20),H4,"Descartado"))))</f>
        <v>2.46</v>
      </c>
    </row>
    <row r="5" spans="1:9">
      <c r="A5" s="61"/>
      <c r="B5" s="63"/>
      <c r="C5" s="66"/>
      <c r="D5" s="69"/>
      <c r="E5" s="72"/>
      <c r="F5" s="72"/>
      <c r="G5" s="4" t="s">
        <v>185</v>
      </c>
      <c r="H5" s="13">
        <v>2.87</v>
      </c>
      <c r="I5" s="29">
        <f t="shared" si="0"/>
        <v>2.87</v>
      </c>
    </row>
    <row r="6" spans="1:9">
      <c r="A6" s="61"/>
      <c r="B6" s="63"/>
      <c r="C6" s="66"/>
      <c r="D6" s="69"/>
      <c r="E6" s="72"/>
      <c r="F6" s="72"/>
      <c r="G6" s="4" t="s">
        <v>186</v>
      </c>
      <c r="H6" s="13">
        <v>2.89</v>
      </c>
      <c r="I6" s="29">
        <f t="shared" si="0"/>
        <v>2.89</v>
      </c>
    </row>
    <row r="7" spans="1:9">
      <c r="A7" s="61"/>
      <c r="B7" s="63"/>
      <c r="C7" s="66"/>
      <c r="D7" s="69"/>
      <c r="E7" s="72"/>
      <c r="F7" s="72"/>
      <c r="G7" s="4" t="s">
        <v>187</v>
      </c>
      <c r="H7" s="13">
        <v>4.2</v>
      </c>
      <c r="I7" s="29">
        <f t="shared" si="0"/>
        <v>4.2</v>
      </c>
    </row>
    <row r="8" spans="1:9">
      <c r="A8" s="61"/>
      <c r="B8" s="63"/>
      <c r="C8" s="66"/>
      <c r="D8" s="69"/>
      <c r="E8" s="72"/>
      <c r="F8" s="72"/>
      <c r="G8" s="4" t="s">
        <v>188</v>
      </c>
      <c r="H8" s="13">
        <v>5.65</v>
      </c>
      <c r="I8" s="29" t="str">
        <f t="shared" si="0"/>
        <v>Descartado</v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1.3051807026870528</v>
      </c>
      <c r="B20" s="19">
        <f>COUNT(H3:H17)</f>
        <v>6</v>
      </c>
      <c r="C20" s="20">
        <f>IF(B20&lt;2,"N/A",(A20/D20))</f>
        <v>0.3861481368896606</v>
      </c>
      <c r="D20" s="21">
        <f>ROUND(AVERAGE(H3:H17),2)</f>
        <v>3.38</v>
      </c>
      <c r="E20" s="22">
        <f>IFERROR(ROUND(IF(B20&lt;2,"N/A",(IF(C20&lt;=25%,"N/A",AVERAGE(I3:I17)))),2),"N/A")</f>
        <v>2.93</v>
      </c>
      <c r="F20" s="22">
        <f>ROUND(MEDIAN(H3:H17),2)</f>
        <v>2.88</v>
      </c>
      <c r="G20" s="23" t="str">
        <f>INDEX(G3:G17,MATCH(H20,H3:H17,0))</f>
        <v>N63 COMERCIO DE PRODUTOS DE LIMPEZA LTDA</v>
      </c>
      <c r="H20" s="24">
        <f>MIN(H3:H17)</f>
        <v>2.2200000000000002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2.88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14400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2" sqref="G1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101</v>
      </c>
      <c r="C3" s="65" t="s">
        <v>90</v>
      </c>
      <c r="D3" s="68">
        <v>100</v>
      </c>
      <c r="E3" s="71">
        <f>IF(C20&lt;=25%,D20,MIN(E20:F20))</f>
        <v>5.63</v>
      </c>
      <c r="F3" s="71">
        <f>MIN(H3:H17)</f>
        <v>3.65</v>
      </c>
      <c r="G3" s="4" t="s">
        <v>189</v>
      </c>
      <c r="H3" s="13">
        <v>3.65</v>
      </c>
      <c r="I3" s="29">
        <f>IF(H3="","",(IF($C$20&lt;25%,"N/A",IF(H3&lt;=($D$20+$A$20),H3,"Descartado"))))</f>
        <v>3.65</v>
      </c>
    </row>
    <row r="4" spans="1:9">
      <c r="A4" s="61"/>
      <c r="B4" s="63"/>
      <c r="C4" s="66"/>
      <c r="D4" s="69"/>
      <c r="E4" s="72"/>
      <c r="F4" s="72"/>
      <c r="G4" s="4" t="s">
        <v>190</v>
      </c>
      <c r="H4" s="13">
        <v>4</v>
      </c>
      <c r="I4" s="29">
        <f t="shared" ref="I4:I17" si="0">IF(H4="","",(IF($C$20&lt;25%,"N/A",IF(H4&lt;=($D$20+$A$20),H4,"Descartado"))))</f>
        <v>4</v>
      </c>
    </row>
    <row r="5" spans="1:9">
      <c r="A5" s="61"/>
      <c r="B5" s="63"/>
      <c r="C5" s="66"/>
      <c r="D5" s="69"/>
      <c r="E5" s="72"/>
      <c r="F5" s="72"/>
      <c r="G5" s="4" t="s">
        <v>191</v>
      </c>
      <c r="H5" s="13">
        <v>6</v>
      </c>
      <c r="I5" s="29">
        <f t="shared" si="0"/>
        <v>6</v>
      </c>
    </row>
    <row r="6" spans="1:9">
      <c r="A6" s="61"/>
      <c r="B6" s="63"/>
      <c r="C6" s="66"/>
      <c r="D6" s="69"/>
      <c r="E6" s="72"/>
      <c r="F6" s="72"/>
      <c r="G6" s="4" t="s">
        <v>192</v>
      </c>
      <c r="H6" s="13">
        <v>6.3</v>
      </c>
      <c r="I6" s="29">
        <f t="shared" si="0"/>
        <v>6.3</v>
      </c>
    </row>
    <row r="7" spans="1:9">
      <c r="A7" s="61"/>
      <c r="B7" s="63"/>
      <c r="C7" s="66"/>
      <c r="D7" s="69"/>
      <c r="E7" s="72"/>
      <c r="F7" s="72"/>
      <c r="G7" s="4" t="s">
        <v>193</v>
      </c>
      <c r="H7" s="13">
        <v>6.625</v>
      </c>
      <c r="I7" s="29">
        <f t="shared" si="0"/>
        <v>6.625</v>
      </c>
    </row>
    <row r="8" spans="1:9">
      <c r="A8" s="61"/>
      <c r="B8" s="63"/>
      <c r="C8" s="66"/>
      <c r="D8" s="69"/>
      <c r="E8" s="72"/>
      <c r="F8" s="72"/>
      <c r="G8" s="4" t="s">
        <v>140</v>
      </c>
      <c r="H8" s="13">
        <v>7.2</v>
      </c>
      <c r="I8" s="29">
        <f t="shared" si="0"/>
        <v>7.2</v>
      </c>
    </row>
    <row r="9" spans="1:9">
      <c r="A9" s="61"/>
      <c r="B9" s="63"/>
      <c r="C9" s="66"/>
      <c r="D9" s="69"/>
      <c r="E9" s="72"/>
      <c r="F9" s="72"/>
      <c r="G9" s="4" t="s">
        <v>194</v>
      </c>
      <c r="H9" s="13">
        <v>9.7296999999999993</v>
      </c>
      <c r="I9" s="29" t="str">
        <f t="shared" si="0"/>
        <v>Descartado</v>
      </c>
    </row>
    <row r="10" spans="1:9">
      <c r="A10" s="61"/>
      <c r="B10" s="63"/>
      <c r="C10" s="66"/>
      <c r="D10" s="69"/>
      <c r="E10" s="72"/>
      <c r="F10" s="72"/>
      <c r="G10" s="4" t="s">
        <v>195</v>
      </c>
      <c r="H10" s="13">
        <v>10</v>
      </c>
      <c r="I10" s="29" t="str">
        <f t="shared" si="0"/>
        <v>Descartado</v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2.3165883729789853</v>
      </c>
      <c r="B20" s="19">
        <f>COUNT(H3:H17)</f>
        <v>8</v>
      </c>
      <c r="C20" s="20">
        <f>IF(B20&lt;2,"N/A",(A20/D20))</f>
        <v>0.34627628893557327</v>
      </c>
      <c r="D20" s="21">
        <f>ROUND(AVERAGE(H3:H17),2)</f>
        <v>6.69</v>
      </c>
      <c r="E20" s="22">
        <f>IFERROR(ROUND(IF(B20&lt;2,"N/A",(IF(C20&lt;=25%,"N/A",AVERAGE(I3:I17)))),2),"N/A")</f>
        <v>5.63</v>
      </c>
      <c r="F20" s="22">
        <f>ROUND(MEDIAN(H3:H17),2)</f>
        <v>6.46</v>
      </c>
      <c r="G20" s="23" t="str">
        <f>INDEX(G3:G17,MATCH(H20,H3:H17,0))</f>
        <v>UNICA SANEANTES LTDA</v>
      </c>
      <c r="H20" s="24">
        <f>MIN(H3:H17)</f>
        <v>3.65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5.63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563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6" sqref="G1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102</v>
      </c>
      <c r="C3" s="65" t="s">
        <v>90</v>
      </c>
      <c r="D3" s="68">
        <v>3000</v>
      </c>
      <c r="E3" s="71">
        <f>IF(C20&lt;=25%,D20,MIN(E20:F20))</f>
        <v>2.2999999999999998</v>
      </c>
      <c r="F3" s="71">
        <f>MIN(H3:H17)</f>
        <v>1.5</v>
      </c>
      <c r="G3" s="4" t="s">
        <v>196</v>
      </c>
      <c r="H3" s="13">
        <v>1.5</v>
      </c>
      <c r="I3" s="29">
        <f>IF(H3="","",(IF($C$20&lt;25%,"N/A",IF(H3&lt;=($D$20+$A$20),H3,"Descartado"))))</f>
        <v>1.5</v>
      </c>
    </row>
    <row r="4" spans="1:9">
      <c r="A4" s="61"/>
      <c r="B4" s="63"/>
      <c r="C4" s="66"/>
      <c r="D4" s="69"/>
      <c r="E4" s="72"/>
      <c r="F4" s="72"/>
      <c r="G4" s="4" t="s">
        <v>197</v>
      </c>
      <c r="H4" s="13">
        <v>1.55</v>
      </c>
      <c r="I4" s="29">
        <f t="shared" ref="I4:I17" si="0">IF(H4="","",(IF($C$20&lt;25%,"N/A",IF(H4&lt;=($D$20+$A$20),H4,"Descartado"))))</f>
        <v>1.55</v>
      </c>
    </row>
    <row r="5" spans="1:9">
      <c r="A5" s="61"/>
      <c r="B5" s="63"/>
      <c r="C5" s="66"/>
      <c r="D5" s="69"/>
      <c r="E5" s="72"/>
      <c r="F5" s="72"/>
      <c r="G5" s="4" t="s">
        <v>198</v>
      </c>
      <c r="H5" s="13">
        <v>1.85</v>
      </c>
      <c r="I5" s="29">
        <f t="shared" si="0"/>
        <v>1.85</v>
      </c>
    </row>
    <row r="6" spans="1:9">
      <c r="A6" s="61"/>
      <c r="B6" s="63"/>
      <c r="C6" s="66"/>
      <c r="D6" s="69"/>
      <c r="E6" s="72"/>
      <c r="F6" s="72"/>
      <c r="G6" s="4" t="s">
        <v>199</v>
      </c>
      <c r="H6" s="13">
        <v>1.89</v>
      </c>
      <c r="I6" s="29">
        <f t="shared" si="0"/>
        <v>1.89</v>
      </c>
    </row>
    <row r="7" spans="1:9">
      <c r="A7" s="61"/>
      <c r="B7" s="63"/>
      <c r="C7" s="66"/>
      <c r="D7" s="69"/>
      <c r="E7" s="72"/>
      <c r="F7" s="72"/>
      <c r="G7" s="4" t="s">
        <v>200</v>
      </c>
      <c r="H7" s="13">
        <v>2.15</v>
      </c>
      <c r="I7" s="29">
        <f t="shared" si="0"/>
        <v>2.15</v>
      </c>
    </row>
    <row r="8" spans="1:9">
      <c r="A8" s="61"/>
      <c r="B8" s="63"/>
      <c r="C8" s="66"/>
      <c r="D8" s="69"/>
      <c r="E8" s="72"/>
      <c r="F8" s="72"/>
      <c r="G8" s="4" t="s">
        <v>201</v>
      </c>
      <c r="H8" s="13">
        <v>2.2000000000000002</v>
      </c>
      <c r="I8" s="29">
        <f t="shared" si="0"/>
        <v>2.2000000000000002</v>
      </c>
    </row>
    <row r="9" spans="1:9">
      <c r="A9" s="61"/>
      <c r="B9" s="63"/>
      <c r="C9" s="66"/>
      <c r="D9" s="69"/>
      <c r="E9" s="72"/>
      <c r="F9" s="72"/>
      <c r="G9" s="4" t="s">
        <v>202</v>
      </c>
      <c r="H9" s="13">
        <v>2.31</v>
      </c>
      <c r="I9" s="29">
        <f t="shared" si="0"/>
        <v>2.31</v>
      </c>
    </row>
    <row r="10" spans="1:9">
      <c r="A10" s="61"/>
      <c r="B10" s="63"/>
      <c r="C10" s="66"/>
      <c r="D10" s="69"/>
      <c r="E10" s="72"/>
      <c r="F10" s="72"/>
      <c r="G10" s="4" t="s">
        <v>203</v>
      </c>
      <c r="H10" s="13">
        <v>2.58</v>
      </c>
      <c r="I10" s="29">
        <f t="shared" si="0"/>
        <v>2.58</v>
      </c>
    </row>
    <row r="11" spans="1:9">
      <c r="A11" s="61"/>
      <c r="B11" s="63"/>
      <c r="C11" s="66"/>
      <c r="D11" s="69"/>
      <c r="E11" s="72"/>
      <c r="F11" s="72"/>
      <c r="G11" s="4" t="s">
        <v>204</v>
      </c>
      <c r="H11" s="13">
        <v>2.7</v>
      </c>
      <c r="I11" s="29">
        <f t="shared" si="0"/>
        <v>2.7</v>
      </c>
    </row>
    <row r="12" spans="1:9">
      <c r="A12" s="61"/>
      <c r="B12" s="63"/>
      <c r="C12" s="66"/>
      <c r="D12" s="69"/>
      <c r="E12" s="72"/>
      <c r="F12" s="72"/>
      <c r="G12" s="4" t="s">
        <v>205</v>
      </c>
      <c r="H12" s="13">
        <v>2.86</v>
      </c>
      <c r="I12" s="29">
        <f t="shared" si="0"/>
        <v>2.86</v>
      </c>
    </row>
    <row r="13" spans="1:9">
      <c r="A13" s="61"/>
      <c r="B13" s="63"/>
      <c r="C13" s="66"/>
      <c r="D13" s="69"/>
      <c r="E13" s="72"/>
      <c r="F13" s="72"/>
      <c r="G13" s="4" t="s">
        <v>193</v>
      </c>
      <c r="H13" s="13">
        <v>3</v>
      </c>
      <c r="I13" s="29">
        <f t="shared" si="0"/>
        <v>3</v>
      </c>
    </row>
    <row r="14" spans="1:9">
      <c r="A14" s="61"/>
      <c r="B14" s="63"/>
      <c r="C14" s="66"/>
      <c r="D14" s="69"/>
      <c r="E14" s="72"/>
      <c r="F14" s="72"/>
      <c r="G14" s="4" t="s">
        <v>167</v>
      </c>
      <c r="H14" s="13">
        <v>3</v>
      </c>
      <c r="I14" s="29">
        <f t="shared" si="0"/>
        <v>3</v>
      </c>
    </row>
    <row r="15" spans="1:9">
      <c r="A15" s="61"/>
      <c r="B15" s="63"/>
      <c r="C15" s="66"/>
      <c r="D15" s="69"/>
      <c r="E15" s="72"/>
      <c r="F15" s="72"/>
      <c r="G15" s="4" t="s">
        <v>206</v>
      </c>
      <c r="H15" s="13">
        <v>3.19</v>
      </c>
      <c r="I15" s="29" t="str">
        <f t="shared" si="0"/>
        <v>Descartado</v>
      </c>
    </row>
    <row r="16" spans="1:9">
      <c r="A16" s="61"/>
      <c r="B16" s="63"/>
      <c r="C16" s="66"/>
      <c r="D16" s="69"/>
      <c r="E16" s="72"/>
      <c r="F16" s="72"/>
      <c r="G16" s="4" t="s">
        <v>207</v>
      </c>
      <c r="H16" s="13">
        <v>3.38</v>
      </c>
      <c r="I16" s="29" t="str">
        <f t="shared" si="0"/>
        <v>Descartado</v>
      </c>
    </row>
    <row r="17" spans="1:11">
      <c r="A17" s="61"/>
      <c r="B17" s="64"/>
      <c r="C17" s="67"/>
      <c r="D17" s="70"/>
      <c r="E17" s="73"/>
      <c r="F17" s="73"/>
      <c r="G17" s="4" t="s">
        <v>208</v>
      </c>
      <c r="H17" s="13">
        <v>3.46</v>
      </c>
      <c r="I17" s="29" t="str">
        <f t="shared" si="0"/>
        <v>Descartado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0.64325289405822694</v>
      </c>
      <c r="B20" s="19">
        <f>COUNT(H3:H17)</f>
        <v>15</v>
      </c>
      <c r="C20" s="20">
        <f>IF(B20&lt;2,"N/A",(A20/D20))</f>
        <v>0.2562760534096522</v>
      </c>
      <c r="D20" s="21">
        <f>ROUND(AVERAGE(H3:H17),2)</f>
        <v>2.5099999999999998</v>
      </c>
      <c r="E20" s="22">
        <f>IFERROR(ROUND(IF(B20&lt;2,"N/A",(IF(C20&lt;=25%,"N/A",AVERAGE(I3:I17)))),2),"N/A")</f>
        <v>2.2999999999999998</v>
      </c>
      <c r="F20" s="22">
        <f>ROUND(MEDIAN(H3:H17),2)</f>
        <v>2.58</v>
      </c>
      <c r="G20" s="23" t="str">
        <f>INDEX(G3:G17,MATCH(H20,H3:H17,0))</f>
        <v>EXCLUSIVA SERVICOS E COMERCIO LTDA</v>
      </c>
      <c r="H20" s="24">
        <f>MIN(H3:H17)</f>
        <v>1.5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2.2999999999999998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6899.9999999999991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8" sqref="H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103</v>
      </c>
      <c r="C3" s="65" t="s">
        <v>93</v>
      </c>
      <c r="D3" s="68">
        <v>15000</v>
      </c>
      <c r="E3" s="71">
        <f>IF(C20&lt;=25%,D20,MIN(E20:F20))</f>
        <v>3.34</v>
      </c>
      <c r="F3" s="71">
        <f>MIN(H3:H17)</f>
        <v>1.74</v>
      </c>
      <c r="G3" s="4" t="s">
        <v>209</v>
      </c>
      <c r="H3" s="13">
        <v>1.74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210</v>
      </c>
      <c r="H4" s="13">
        <v>2.25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211</v>
      </c>
      <c r="H5" s="13">
        <v>2.33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210</v>
      </c>
      <c r="H6" s="13">
        <v>2.9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212</v>
      </c>
      <c r="H7" s="13">
        <v>3.1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213</v>
      </c>
      <c r="H8" s="13">
        <v>3.42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163</v>
      </c>
      <c r="H9" s="13">
        <v>3.49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214</v>
      </c>
      <c r="H10" s="13">
        <v>3.69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215</v>
      </c>
      <c r="H11" s="13">
        <v>3.7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 t="s">
        <v>211</v>
      </c>
      <c r="H12" s="13">
        <v>3.72</v>
      </c>
      <c r="I12" s="29" t="str">
        <f t="shared" si="0"/>
        <v>N/A</v>
      </c>
    </row>
    <row r="13" spans="1:9">
      <c r="A13" s="61"/>
      <c r="B13" s="63"/>
      <c r="C13" s="66"/>
      <c r="D13" s="69"/>
      <c r="E13" s="72"/>
      <c r="F13" s="72"/>
      <c r="G13" s="4" t="s">
        <v>216</v>
      </c>
      <c r="H13" s="13">
        <v>3.79</v>
      </c>
      <c r="I13" s="29" t="str">
        <f t="shared" si="0"/>
        <v>N/A</v>
      </c>
    </row>
    <row r="14" spans="1:9">
      <c r="A14" s="61"/>
      <c r="B14" s="63"/>
      <c r="C14" s="66"/>
      <c r="D14" s="69"/>
      <c r="E14" s="72"/>
      <c r="F14" s="72"/>
      <c r="G14" s="4" t="s">
        <v>217</v>
      </c>
      <c r="H14" s="13">
        <v>3.85</v>
      </c>
      <c r="I14" s="29" t="str">
        <f t="shared" si="0"/>
        <v>N/A</v>
      </c>
    </row>
    <row r="15" spans="1:9">
      <c r="A15" s="61"/>
      <c r="B15" s="63"/>
      <c r="C15" s="66"/>
      <c r="D15" s="69"/>
      <c r="E15" s="72"/>
      <c r="F15" s="72"/>
      <c r="G15" s="4" t="s">
        <v>218</v>
      </c>
      <c r="H15" s="13">
        <v>3.968</v>
      </c>
      <c r="I15" s="29" t="str">
        <f t="shared" si="0"/>
        <v>N/A</v>
      </c>
    </row>
    <row r="16" spans="1:9">
      <c r="A16" s="61"/>
      <c r="B16" s="63"/>
      <c r="C16" s="66"/>
      <c r="D16" s="69"/>
      <c r="E16" s="72"/>
      <c r="F16" s="72"/>
      <c r="G16" s="4" t="s">
        <v>219</v>
      </c>
      <c r="H16" s="13">
        <v>4</v>
      </c>
      <c r="I16" s="29" t="str">
        <f t="shared" si="0"/>
        <v>N/A</v>
      </c>
    </row>
    <row r="17" spans="1:11">
      <c r="A17" s="61"/>
      <c r="B17" s="64"/>
      <c r="C17" s="67"/>
      <c r="D17" s="70"/>
      <c r="E17" s="73"/>
      <c r="F17" s="73"/>
      <c r="G17" s="4" t="s">
        <v>220</v>
      </c>
      <c r="H17" s="13">
        <v>4.1500000000000004</v>
      </c>
      <c r="I17" s="29" t="str">
        <f t="shared" si="0"/>
        <v>N/A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0.72670900706705122</v>
      </c>
      <c r="B20" s="19">
        <f>COUNT(H3:H17)</f>
        <v>15</v>
      </c>
      <c r="C20" s="20">
        <f>IF(B20&lt;2,"N/A",(A20/D20))</f>
        <v>0.21757754702606324</v>
      </c>
      <c r="D20" s="21">
        <f>ROUND(AVERAGE(H3:H17),2)</f>
        <v>3.34</v>
      </c>
      <c r="E20" s="22" t="str">
        <f>IFERROR(ROUND(IF(B20&lt;2,"N/A",(IF(C20&lt;=25%,"N/A",AVERAGE(I3:I17)))),2),"N/A")</f>
        <v>N/A</v>
      </c>
      <c r="F20" s="22">
        <f>ROUND(MEDIAN(H3:H17),2)</f>
        <v>3.69</v>
      </c>
      <c r="G20" s="23" t="str">
        <f>INDEX(G3:G17,MATCH(H20,H3:H17,0))</f>
        <v>TRES LAGOAS COMERCIO DE SACARIAS E EMBALAGENS LTDA</v>
      </c>
      <c r="H20" s="24">
        <f>MIN(H3:H17)</f>
        <v>1.74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3.34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50100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104</v>
      </c>
      <c r="C3" s="65" t="s">
        <v>93</v>
      </c>
      <c r="D3" s="68">
        <v>6000</v>
      </c>
      <c r="E3" s="71">
        <f>IF(C20&lt;=25%,D20,MIN(E20:F20))</f>
        <v>9.2200000000000006</v>
      </c>
      <c r="F3" s="71">
        <f>MIN(H3:H17)</f>
        <v>5.99</v>
      </c>
      <c r="G3" s="4" t="s">
        <v>399</v>
      </c>
      <c r="H3" s="13">
        <v>5.99</v>
      </c>
      <c r="I3" s="29">
        <f>IF(H3="","",(IF($C$20&lt;25%,"N/A",IF(H3&lt;=($D$20+$A$20),H3,"Descartado"))))</f>
        <v>5.99</v>
      </c>
    </row>
    <row r="4" spans="1:9">
      <c r="A4" s="61"/>
      <c r="B4" s="63"/>
      <c r="C4" s="66"/>
      <c r="D4" s="69"/>
      <c r="E4" s="72"/>
      <c r="F4" s="72"/>
      <c r="G4" s="4" t="s">
        <v>400</v>
      </c>
      <c r="H4" s="13">
        <v>8.4</v>
      </c>
      <c r="I4" s="29">
        <f t="shared" ref="I4:I17" si="0">IF(H4="","",(IF($C$20&lt;25%,"N/A",IF(H4&lt;=($D$20+$A$20),H4,"Descartado"))))</f>
        <v>8.4</v>
      </c>
    </row>
    <row r="5" spans="1:9">
      <c r="A5" s="61"/>
      <c r="B5" s="63"/>
      <c r="C5" s="66"/>
      <c r="D5" s="69"/>
      <c r="E5" s="72"/>
      <c r="F5" s="72"/>
      <c r="G5" s="4" t="s">
        <v>401</v>
      </c>
      <c r="H5" s="13">
        <v>8.6999999999999993</v>
      </c>
      <c r="I5" s="29">
        <f t="shared" si="0"/>
        <v>8.6999999999999993</v>
      </c>
    </row>
    <row r="6" spans="1:9">
      <c r="A6" s="61"/>
      <c r="B6" s="63"/>
      <c r="C6" s="66"/>
      <c r="D6" s="69"/>
      <c r="E6" s="72"/>
      <c r="F6" s="72"/>
      <c r="G6" s="4" t="s">
        <v>402</v>
      </c>
      <c r="H6" s="13">
        <v>11</v>
      </c>
      <c r="I6" s="29">
        <f t="shared" si="0"/>
        <v>11</v>
      </c>
    </row>
    <row r="7" spans="1:9">
      <c r="A7" s="61"/>
      <c r="B7" s="63"/>
      <c r="C7" s="66"/>
      <c r="D7" s="69"/>
      <c r="E7" s="72"/>
      <c r="F7" s="72"/>
      <c r="G7" s="4" t="s">
        <v>403</v>
      </c>
      <c r="H7" s="13">
        <v>11.99</v>
      </c>
      <c r="I7" s="29">
        <f t="shared" si="0"/>
        <v>11.99</v>
      </c>
    </row>
    <row r="8" spans="1:9">
      <c r="A8" s="61"/>
      <c r="B8" s="63"/>
      <c r="C8" s="66"/>
      <c r="D8" s="69"/>
      <c r="E8" s="72"/>
      <c r="F8" s="72"/>
      <c r="G8" s="4" t="s">
        <v>404</v>
      </c>
      <c r="H8" s="13">
        <v>13.99</v>
      </c>
      <c r="I8" s="29" t="str">
        <f t="shared" si="0"/>
        <v>Descartado</v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2.8708703674437506</v>
      </c>
      <c r="B20" s="19">
        <f>COUNT(H3:H17)</f>
        <v>6</v>
      </c>
      <c r="C20" s="20">
        <f>IF(B20&lt;2,"N/A",(A20/D20))</f>
        <v>0.28680023650786718</v>
      </c>
      <c r="D20" s="21">
        <f>ROUND(AVERAGE(H3:H17),2)</f>
        <v>10.01</v>
      </c>
      <c r="E20" s="22">
        <f>IFERROR(ROUND(IF(B20&lt;2,"N/A",(IF(C20&lt;=25%,"N/A",AVERAGE(I3:I17)))),2),"N/A")</f>
        <v>9.2200000000000006</v>
      </c>
      <c r="F20" s="22">
        <f>ROUND(MEDIAN(H3:H17),2)</f>
        <v>9.85</v>
      </c>
      <c r="G20" s="23" t="str">
        <f>INDEX(G3:G17,MATCH(H20,H3:H17,0))</f>
        <v xml:space="preserve">ALAN RUDNEY CABRAL DE LIMA </v>
      </c>
      <c r="H20" s="24">
        <f>MIN(H3:H17)</f>
        <v>5.99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9.2200000000000006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55320.000000000007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1" sqref="G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105</v>
      </c>
      <c r="C3" s="65" t="s">
        <v>90</v>
      </c>
      <c r="D3" s="68">
        <v>1500</v>
      </c>
      <c r="E3" s="71">
        <f>IF(C20&lt;=25%,D20,MIN(E20:F20))</f>
        <v>2.5299999999999998</v>
      </c>
      <c r="F3" s="71">
        <f>MIN(H3:H17)</f>
        <v>1.69</v>
      </c>
      <c r="G3" s="4" t="s">
        <v>221</v>
      </c>
      <c r="H3" s="13">
        <v>1.69</v>
      </c>
      <c r="I3" s="29">
        <f>IF(H3="","",(IF($C$20&lt;25%,"N/A",IF(H3&lt;=($D$20+$A$20),H3,"Descartado"))))</f>
        <v>1.69</v>
      </c>
    </row>
    <row r="4" spans="1:9">
      <c r="A4" s="61"/>
      <c r="B4" s="63"/>
      <c r="C4" s="66"/>
      <c r="D4" s="69"/>
      <c r="E4" s="72"/>
      <c r="F4" s="72"/>
      <c r="G4" s="4" t="s">
        <v>222</v>
      </c>
      <c r="H4" s="13">
        <v>1.95</v>
      </c>
      <c r="I4" s="29">
        <f t="shared" ref="I4:I17" si="0">IF(H4="","",(IF($C$20&lt;25%,"N/A",IF(H4&lt;=($D$20+$A$20),H4,"Descartado"))))</f>
        <v>1.95</v>
      </c>
    </row>
    <row r="5" spans="1:9">
      <c r="A5" s="61"/>
      <c r="B5" s="63"/>
      <c r="C5" s="66"/>
      <c r="D5" s="69"/>
      <c r="E5" s="72"/>
      <c r="F5" s="72"/>
      <c r="G5" s="4" t="s">
        <v>205</v>
      </c>
      <c r="H5" s="13">
        <v>2.0499999999999998</v>
      </c>
      <c r="I5" s="29">
        <f t="shared" si="0"/>
        <v>2.0499999999999998</v>
      </c>
    </row>
    <row r="6" spans="1:9">
      <c r="A6" s="61"/>
      <c r="B6" s="63"/>
      <c r="C6" s="66"/>
      <c r="D6" s="69"/>
      <c r="E6" s="72"/>
      <c r="F6" s="72"/>
      <c r="G6" s="4" t="s">
        <v>223</v>
      </c>
      <c r="H6" s="13">
        <v>2.11</v>
      </c>
      <c r="I6" s="29">
        <f t="shared" si="0"/>
        <v>2.11</v>
      </c>
    </row>
    <row r="7" spans="1:9">
      <c r="A7" s="61"/>
      <c r="B7" s="63"/>
      <c r="C7" s="66"/>
      <c r="D7" s="69"/>
      <c r="E7" s="72"/>
      <c r="F7" s="72"/>
      <c r="G7" s="4" t="s">
        <v>224</v>
      </c>
      <c r="H7" s="13">
        <v>2.19</v>
      </c>
      <c r="I7" s="29">
        <f t="shared" si="0"/>
        <v>2.19</v>
      </c>
    </row>
    <row r="8" spans="1:9">
      <c r="A8" s="61"/>
      <c r="B8" s="63"/>
      <c r="C8" s="66"/>
      <c r="D8" s="69"/>
      <c r="E8" s="72"/>
      <c r="F8" s="72"/>
      <c r="G8" s="4" t="s">
        <v>225</v>
      </c>
      <c r="H8" s="13">
        <v>2.31</v>
      </c>
      <c r="I8" s="29">
        <f t="shared" si="0"/>
        <v>2.31</v>
      </c>
    </row>
    <row r="9" spans="1:9">
      <c r="A9" s="61"/>
      <c r="B9" s="63"/>
      <c r="C9" s="66"/>
      <c r="D9" s="69"/>
      <c r="E9" s="72"/>
      <c r="F9" s="72"/>
      <c r="G9" s="4" t="s">
        <v>226</v>
      </c>
      <c r="H9" s="13">
        <v>2.39</v>
      </c>
      <c r="I9" s="29">
        <f t="shared" si="0"/>
        <v>2.39</v>
      </c>
    </row>
    <row r="10" spans="1:9">
      <c r="A10" s="61"/>
      <c r="B10" s="63"/>
      <c r="C10" s="66"/>
      <c r="D10" s="69"/>
      <c r="E10" s="72"/>
      <c r="F10" s="72"/>
      <c r="G10" s="4" t="s">
        <v>227</v>
      </c>
      <c r="H10" s="13">
        <v>2.58</v>
      </c>
      <c r="I10" s="29">
        <f t="shared" si="0"/>
        <v>2.58</v>
      </c>
    </row>
    <row r="11" spans="1:9">
      <c r="A11" s="61"/>
      <c r="B11" s="63"/>
      <c r="C11" s="66"/>
      <c r="D11" s="69"/>
      <c r="E11" s="72"/>
      <c r="F11" s="72"/>
      <c r="G11" s="4" t="s">
        <v>228</v>
      </c>
      <c r="H11" s="13">
        <v>3</v>
      </c>
      <c r="I11" s="29">
        <f t="shared" si="0"/>
        <v>3</v>
      </c>
    </row>
    <row r="12" spans="1:9">
      <c r="A12" s="61"/>
      <c r="B12" s="63"/>
      <c r="C12" s="66"/>
      <c r="D12" s="69"/>
      <c r="E12" s="72"/>
      <c r="F12" s="72"/>
      <c r="G12" s="4" t="s">
        <v>229</v>
      </c>
      <c r="H12" s="13">
        <v>3.69</v>
      </c>
      <c r="I12" s="29">
        <f t="shared" si="0"/>
        <v>3.69</v>
      </c>
    </row>
    <row r="13" spans="1:9">
      <c r="A13" s="61"/>
      <c r="B13" s="63"/>
      <c r="C13" s="66"/>
      <c r="D13" s="69"/>
      <c r="E13" s="72"/>
      <c r="F13" s="72"/>
      <c r="G13" s="4" t="s">
        <v>230</v>
      </c>
      <c r="H13" s="13">
        <v>3.9</v>
      </c>
      <c r="I13" s="29">
        <f t="shared" si="0"/>
        <v>3.9</v>
      </c>
    </row>
    <row r="14" spans="1:9">
      <c r="A14" s="61"/>
      <c r="B14" s="63"/>
      <c r="C14" s="66"/>
      <c r="D14" s="69"/>
      <c r="E14" s="72"/>
      <c r="F14" s="72"/>
      <c r="G14" s="4" t="s">
        <v>231</v>
      </c>
      <c r="H14" s="13">
        <v>4.5</v>
      </c>
      <c r="I14" s="29" t="str">
        <f t="shared" si="0"/>
        <v>Descartado</v>
      </c>
    </row>
    <row r="15" spans="1:9">
      <c r="A15" s="61"/>
      <c r="B15" s="63"/>
      <c r="C15" s="66"/>
      <c r="D15" s="69"/>
      <c r="E15" s="72"/>
      <c r="F15" s="72"/>
      <c r="G15" s="4" t="s">
        <v>232</v>
      </c>
      <c r="H15" s="13">
        <v>4.55</v>
      </c>
      <c r="I15" s="29" t="str">
        <f t="shared" si="0"/>
        <v>Descartado</v>
      </c>
    </row>
    <row r="16" spans="1:9">
      <c r="A16" s="61"/>
      <c r="B16" s="63"/>
      <c r="C16" s="66"/>
      <c r="D16" s="69"/>
      <c r="E16" s="72"/>
      <c r="F16" s="72"/>
      <c r="G16" s="4" t="s">
        <v>233</v>
      </c>
      <c r="H16" s="13">
        <v>4.5833000000000004</v>
      </c>
      <c r="I16" s="29" t="str">
        <f t="shared" si="0"/>
        <v>Descartado</v>
      </c>
    </row>
    <row r="17" spans="1:11">
      <c r="A17" s="61"/>
      <c r="B17" s="64"/>
      <c r="C17" s="67"/>
      <c r="D17" s="70"/>
      <c r="E17" s="73"/>
      <c r="F17" s="73"/>
      <c r="G17" s="4" t="s">
        <v>234</v>
      </c>
      <c r="H17" s="13">
        <v>4.96</v>
      </c>
      <c r="I17" s="29" t="str">
        <f t="shared" si="0"/>
        <v>Descartado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1.1445564798312968</v>
      </c>
      <c r="B20" s="19">
        <f>COUNT(H3:H17)</f>
        <v>15</v>
      </c>
      <c r="C20" s="20">
        <f>IF(B20&lt;2,"N/A",(A20/D20))</f>
        <v>0.36921176768751507</v>
      </c>
      <c r="D20" s="21">
        <f>ROUND(AVERAGE(H3:H17),2)</f>
        <v>3.1</v>
      </c>
      <c r="E20" s="22">
        <f>IFERROR(ROUND(IF(B20&lt;2,"N/A",(IF(C20&lt;=25%,"N/A",AVERAGE(I3:I17)))),2),"N/A")</f>
        <v>2.5299999999999998</v>
      </c>
      <c r="F20" s="22">
        <f>ROUND(MEDIAN(H3:H17),2)</f>
        <v>2.58</v>
      </c>
      <c r="G20" s="23" t="str">
        <f>INDEX(G3:G17,MATCH(H20,H3:H17,0))</f>
        <v>INDUSTRIA E COMERCIO DE PRODUTOS DE LIMPEZA CAMPINENSE LTDA</v>
      </c>
      <c r="H20" s="24">
        <f>MIN(H3:H17)</f>
        <v>1.69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2.5299999999999998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3794.9999999999995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8" sqref="H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106</v>
      </c>
      <c r="C3" s="65" t="s">
        <v>93</v>
      </c>
      <c r="D3" s="68">
        <v>4500</v>
      </c>
      <c r="E3" s="71">
        <f>IF(C20&lt;=25%,D20,MIN(E20:F20))</f>
        <v>8.35</v>
      </c>
      <c r="F3" s="71">
        <f>MIN(H3:H17)</f>
        <v>4.8</v>
      </c>
      <c r="G3" s="4" t="s">
        <v>235</v>
      </c>
      <c r="H3" s="13">
        <v>4.8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236</v>
      </c>
      <c r="H4" s="13">
        <v>5.58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210</v>
      </c>
      <c r="H5" s="13">
        <v>6.6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237</v>
      </c>
      <c r="H6" s="13">
        <v>6.99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238</v>
      </c>
      <c r="H7" s="13">
        <v>7.7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239</v>
      </c>
      <c r="H8" s="13">
        <v>8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240</v>
      </c>
      <c r="H9" s="13">
        <v>8.69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216</v>
      </c>
      <c r="H10" s="13">
        <v>8.8000000000000007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241</v>
      </c>
      <c r="H11" s="13">
        <v>8.99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 t="s">
        <v>236</v>
      </c>
      <c r="H12" s="13">
        <v>9.09</v>
      </c>
      <c r="I12" s="29" t="str">
        <f t="shared" si="0"/>
        <v>N/A</v>
      </c>
    </row>
    <row r="13" spans="1:9">
      <c r="A13" s="61"/>
      <c r="B13" s="63"/>
      <c r="C13" s="66"/>
      <c r="D13" s="69"/>
      <c r="E13" s="72"/>
      <c r="F13" s="72"/>
      <c r="G13" s="4" t="s">
        <v>242</v>
      </c>
      <c r="H13" s="13">
        <v>9.1999999999999993</v>
      </c>
      <c r="I13" s="29" t="str">
        <f t="shared" si="0"/>
        <v>N/A</v>
      </c>
    </row>
    <row r="14" spans="1:9">
      <c r="A14" s="61"/>
      <c r="B14" s="63"/>
      <c r="C14" s="66"/>
      <c r="D14" s="69"/>
      <c r="E14" s="72"/>
      <c r="F14" s="72"/>
      <c r="G14" s="4" t="s">
        <v>243</v>
      </c>
      <c r="H14" s="13">
        <v>9.2100000000000009</v>
      </c>
      <c r="I14" s="29" t="str">
        <f t="shared" si="0"/>
        <v>N/A</v>
      </c>
    </row>
    <row r="15" spans="1:9">
      <c r="A15" s="61"/>
      <c r="B15" s="63"/>
      <c r="C15" s="66"/>
      <c r="D15" s="69"/>
      <c r="E15" s="72"/>
      <c r="F15" s="72"/>
      <c r="G15" s="4" t="s">
        <v>244</v>
      </c>
      <c r="H15" s="13">
        <v>10.4</v>
      </c>
      <c r="I15" s="29" t="str">
        <f t="shared" si="0"/>
        <v>N/A</v>
      </c>
    </row>
    <row r="16" spans="1:9">
      <c r="A16" s="61"/>
      <c r="B16" s="63"/>
      <c r="C16" s="66"/>
      <c r="D16" s="69"/>
      <c r="E16" s="72"/>
      <c r="F16" s="72"/>
      <c r="G16" s="4" t="s">
        <v>245</v>
      </c>
      <c r="H16" s="13">
        <v>10.5</v>
      </c>
      <c r="I16" s="29" t="str">
        <f t="shared" si="0"/>
        <v>N/A</v>
      </c>
    </row>
    <row r="17" spans="1:11">
      <c r="A17" s="61"/>
      <c r="B17" s="64"/>
      <c r="C17" s="67"/>
      <c r="D17" s="70"/>
      <c r="E17" s="73"/>
      <c r="F17" s="73"/>
      <c r="G17" s="4" t="s">
        <v>246</v>
      </c>
      <c r="H17" s="13">
        <v>10.7</v>
      </c>
      <c r="I17" s="29" t="str">
        <f t="shared" si="0"/>
        <v>N/A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1.7488240947235636</v>
      </c>
      <c r="B20" s="19">
        <f>COUNT(H3:H17)</f>
        <v>15</v>
      </c>
      <c r="C20" s="20">
        <f>IF(B20&lt;2,"N/A",(A20/D20))</f>
        <v>0.20944001134413937</v>
      </c>
      <c r="D20" s="21">
        <f>ROUND(AVERAGE(H3:H17),2)</f>
        <v>8.35</v>
      </c>
      <c r="E20" s="22" t="str">
        <f>IFERROR(ROUND(IF(B20&lt;2,"N/A",(IF(C20&lt;=25%,"N/A",AVERAGE(I3:I17)))),2),"N/A")</f>
        <v>N/A</v>
      </c>
      <c r="F20" s="22">
        <f>ROUND(MEDIAN(H3:H17),2)</f>
        <v>8.8000000000000007</v>
      </c>
      <c r="G20" s="23" t="str">
        <f>INDEX(G3:G17,MATCH(H20,H3:H17,0))</f>
        <v>MAXXI COMERCIAL DE ALIMENTOS LTDA</v>
      </c>
      <c r="H20" s="24">
        <f>MIN(H3:H17)</f>
        <v>4.8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8.35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37575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3" sqref="G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107</v>
      </c>
      <c r="C3" s="65" t="s">
        <v>90</v>
      </c>
      <c r="D3" s="68">
        <v>600</v>
      </c>
      <c r="E3" s="71">
        <f>IF(C20&lt;=25%,D20,MIN(E20:F20))</f>
        <v>6.65</v>
      </c>
      <c r="F3" s="71">
        <f>MIN(H3:H17)</f>
        <v>6.26</v>
      </c>
      <c r="G3" s="4" t="s">
        <v>184</v>
      </c>
      <c r="H3" s="13">
        <v>6.26</v>
      </c>
      <c r="I3" s="29">
        <f>IF(H3="","",(IF($C$20&lt;25%,"N/A",IF(H3&lt;=($D$20+$A$20),H3,"Descartado"))))</f>
        <v>6.26</v>
      </c>
    </row>
    <row r="4" spans="1:9">
      <c r="A4" s="61"/>
      <c r="B4" s="63"/>
      <c r="C4" s="66"/>
      <c r="D4" s="69"/>
      <c r="E4" s="72"/>
      <c r="F4" s="72"/>
      <c r="G4" s="4" t="s">
        <v>247</v>
      </c>
      <c r="H4" s="13">
        <v>6.47</v>
      </c>
      <c r="I4" s="29">
        <f t="shared" ref="I4:I17" si="0">IF(H4="","",(IF($C$20&lt;25%,"N/A",IF(H4&lt;=($D$20+$A$20),H4,"Descartado"))))</f>
        <v>6.47</v>
      </c>
    </row>
    <row r="5" spans="1:9">
      <c r="A5" s="61"/>
      <c r="B5" s="63"/>
      <c r="C5" s="66"/>
      <c r="D5" s="69"/>
      <c r="E5" s="72"/>
      <c r="F5" s="72"/>
      <c r="G5" s="4" t="s">
        <v>189</v>
      </c>
      <c r="H5" s="13">
        <v>7.22</v>
      </c>
      <c r="I5" s="29">
        <f t="shared" si="0"/>
        <v>7.22</v>
      </c>
    </row>
    <row r="6" spans="1:9">
      <c r="A6" s="61"/>
      <c r="B6" s="63"/>
      <c r="C6" s="66"/>
      <c r="D6" s="69"/>
      <c r="E6" s="72"/>
      <c r="F6" s="72"/>
      <c r="G6" s="4" t="s">
        <v>231</v>
      </c>
      <c r="H6" s="13">
        <v>17.5</v>
      </c>
      <c r="I6" s="29" t="str">
        <f t="shared" si="0"/>
        <v>Descartado</v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5.440627261630774</v>
      </c>
      <c r="B20" s="19">
        <f>COUNT(H3:H17)</f>
        <v>4</v>
      </c>
      <c r="C20" s="20">
        <f>IF(B20&lt;2,"N/A",(A20/D20))</f>
        <v>0.58126359632807423</v>
      </c>
      <c r="D20" s="21">
        <f>ROUND(AVERAGE(H3:H17),2)</f>
        <v>9.36</v>
      </c>
      <c r="E20" s="22">
        <f>IFERROR(ROUND(IF(B20&lt;2,"N/A",(IF(C20&lt;=25%,"N/A",AVERAGE(I3:I17)))),2),"N/A")</f>
        <v>6.65</v>
      </c>
      <c r="F20" s="22">
        <f>ROUND(MEDIAN(H3:H17),2)</f>
        <v>6.85</v>
      </c>
      <c r="G20" s="23" t="str">
        <f>INDEX(G3:G17,MATCH(H20,H3:H17,0))</f>
        <v>COMERCIAL RIOS PRODUTOS DE LIMPEZA, DESCARTAVEIS E PAPELARIA LTDA</v>
      </c>
      <c r="H20" s="24">
        <f>MIN(H3:H17)</f>
        <v>6.26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6.65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3990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108</v>
      </c>
      <c r="C3" s="65" t="s">
        <v>90</v>
      </c>
      <c r="D3" s="68">
        <v>15000</v>
      </c>
      <c r="E3" s="71">
        <f>IF(C20&lt;=25%,D20,MIN(E20:F20))</f>
        <v>3.11</v>
      </c>
      <c r="F3" s="71">
        <f>MIN(H3:H17)</f>
        <v>1.3</v>
      </c>
      <c r="G3" s="4" t="s">
        <v>248</v>
      </c>
      <c r="H3" s="13">
        <v>1.3</v>
      </c>
      <c r="I3" s="29">
        <f>IF(H3="","",(IF($C$20&lt;25%,"N/A",IF(H3&lt;=($D$20+$A$20),H3,"Descartado"))))</f>
        <v>1.3</v>
      </c>
    </row>
    <row r="4" spans="1:9">
      <c r="A4" s="61"/>
      <c r="B4" s="63"/>
      <c r="C4" s="66"/>
      <c r="D4" s="69"/>
      <c r="E4" s="72"/>
      <c r="F4" s="72"/>
      <c r="G4" s="4" t="s">
        <v>249</v>
      </c>
      <c r="H4" s="13">
        <v>1.46</v>
      </c>
      <c r="I4" s="29">
        <f t="shared" ref="I4:I17" si="0">IF(H4="","",(IF($C$20&lt;25%,"N/A",IF(H4&lt;=($D$20+$A$20),H4,"Descartado"))))</f>
        <v>1.46</v>
      </c>
    </row>
    <row r="5" spans="1:9">
      <c r="A5" s="61"/>
      <c r="B5" s="63"/>
      <c r="C5" s="66"/>
      <c r="D5" s="69"/>
      <c r="E5" s="72"/>
      <c r="F5" s="72"/>
      <c r="G5" s="4" t="s">
        <v>250</v>
      </c>
      <c r="H5" s="13">
        <v>1.48</v>
      </c>
      <c r="I5" s="29">
        <f t="shared" si="0"/>
        <v>1.48</v>
      </c>
    </row>
    <row r="6" spans="1:9">
      <c r="A6" s="61"/>
      <c r="B6" s="63"/>
      <c r="C6" s="66"/>
      <c r="D6" s="69"/>
      <c r="E6" s="72"/>
      <c r="F6" s="72"/>
      <c r="G6" s="4" t="s">
        <v>251</v>
      </c>
      <c r="H6" s="13">
        <v>1.88</v>
      </c>
      <c r="I6" s="29">
        <f t="shared" si="0"/>
        <v>1.88</v>
      </c>
    </row>
    <row r="7" spans="1:9">
      <c r="A7" s="61"/>
      <c r="B7" s="63"/>
      <c r="C7" s="66"/>
      <c r="D7" s="69"/>
      <c r="E7" s="72"/>
      <c r="F7" s="72"/>
      <c r="G7" s="4" t="s">
        <v>252</v>
      </c>
      <c r="H7" s="13">
        <v>2.7</v>
      </c>
      <c r="I7" s="29">
        <f t="shared" si="0"/>
        <v>2.7</v>
      </c>
    </row>
    <row r="8" spans="1:9">
      <c r="A8" s="61"/>
      <c r="B8" s="63"/>
      <c r="C8" s="66"/>
      <c r="D8" s="69"/>
      <c r="E8" s="72"/>
      <c r="F8" s="72"/>
      <c r="G8" s="4" t="s">
        <v>253</v>
      </c>
      <c r="H8" s="13">
        <v>2.9</v>
      </c>
      <c r="I8" s="29">
        <f t="shared" si="0"/>
        <v>2.9</v>
      </c>
    </row>
    <row r="9" spans="1:9">
      <c r="A9" s="61"/>
      <c r="B9" s="63"/>
      <c r="C9" s="66"/>
      <c r="D9" s="69"/>
      <c r="E9" s="72"/>
      <c r="F9" s="72"/>
      <c r="G9" s="4" t="s">
        <v>254</v>
      </c>
      <c r="H9" s="13">
        <v>2.99</v>
      </c>
      <c r="I9" s="29">
        <f t="shared" si="0"/>
        <v>2.99</v>
      </c>
    </row>
    <row r="10" spans="1:9">
      <c r="A10" s="61"/>
      <c r="B10" s="63"/>
      <c r="C10" s="66"/>
      <c r="D10" s="69"/>
      <c r="E10" s="72"/>
      <c r="F10" s="72"/>
      <c r="G10" s="4" t="s">
        <v>255</v>
      </c>
      <c r="H10" s="13">
        <v>3.22</v>
      </c>
      <c r="I10" s="29">
        <f t="shared" si="0"/>
        <v>3.22</v>
      </c>
    </row>
    <row r="11" spans="1:9">
      <c r="A11" s="61"/>
      <c r="B11" s="63"/>
      <c r="C11" s="66"/>
      <c r="D11" s="69"/>
      <c r="E11" s="72"/>
      <c r="F11" s="72"/>
      <c r="G11" s="4" t="s">
        <v>256</v>
      </c>
      <c r="H11" s="13">
        <v>3.25</v>
      </c>
      <c r="I11" s="29">
        <f t="shared" si="0"/>
        <v>3.25</v>
      </c>
    </row>
    <row r="12" spans="1:9">
      <c r="A12" s="61"/>
      <c r="B12" s="63"/>
      <c r="C12" s="66"/>
      <c r="D12" s="69"/>
      <c r="E12" s="72"/>
      <c r="F12" s="72"/>
      <c r="G12" s="4" t="s">
        <v>257</v>
      </c>
      <c r="H12" s="13">
        <v>3.8</v>
      </c>
      <c r="I12" s="29">
        <f t="shared" si="0"/>
        <v>3.8</v>
      </c>
    </row>
    <row r="13" spans="1:9">
      <c r="A13" s="61"/>
      <c r="B13" s="63"/>
      <c r="C13" s="66"/>
      <c r="D13" s="69"/>
      <c r="E13" s="72"/>
      <c r="F13" s="72"/>
      <c r="G13" s="4" t="s">
        <v>258</v>
      </c>
      <c r="H13" s="13">
        <v>4.3330000000000002</v>
      </c>
      <c r="I13" s="29">
        <f t="shared" si="0"/>
        <v>4.3330000000000002</v>
      </c>
    </row>
    <row r="14" spans="1:9">
      <c r="A14" s="61"/>
      <c r="B14" s="63"/>
      <c r="C14" s="66"/>
      <c r="D14" s="69"/>
      <c r="E14" s="72"/>
      <c r="F14" s="72"/>
      <c r="G14" s="4" t="s">
        <v>259</v>
      </c>
      <c r="H14" s="13">
        <v>4.9000000000000004</v>
      </c>
      <c r="I14" s="29">
        <f t="shared" si="0"/>
        <v>4.9000000000000004</v>
      </c>
    </row>
    <row r="15" spans="1:9">
      <c r="A15" s="61"/>
      <c r="B15" s="63"/>
      <c r="C15" s="66"/>
      <c r="D15" s="69"/>
      <c r="E15" s="72"/>
      <c r="F15" s="72"/>
      <c r="G15" s="4" t="s">
        <v>260</v>
      </c>
      <c r="H15" s="13">
        <v>8.9</v>
      </c>
      <c r="I15" s="29">
        <f t="shared" si="0"/>
        <v>8.9</v>
      </c>
    </row>
    <row r="16" spans="1:9">
      <c r="A16" s="61"/>
      <c r="B16" s="63"/>
      <c r="C16" s="66"/>
      <c r="D16" s="69"/>
      <c r="E16" s="72"/>
      <c r="F16" s="72"/>
      <c r="G16" s="4" t="s">
        <v>261</v>
      </c>
      <c r="H16" s="13">
        <v>19</v>
      </c>
      <c r="I16" s="29" t="str">
        <f t="shared" si="0"/>
        <v>Descartado</v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4.6158513775424392</v>
      </c>
      <c r="B20" s="19">
        <f>COUNT(H3:H17)</f>
        <v>14</v>
      </c>
      <c r="C20" s="20">
        <f>IF(B20&lt;2,"N/A",(A20/D20))</f>
        <v>1.0396061661131619</v>
      </c>
      <c r="D20" s="21">
        <f>ROUND(AVERAGE(H3:H17),2)</f>
        <v>4.4400000000000004</v>
      </c>
      <c r="E20" s="22">
        <f>IFERROR(ROUND(IF(B20&lt;2,"N/A",(IF(C20&lt;=25%,"N/A",AVERAGE(I3:I17)))),2),"N/A")</f>
        <v>3.32</v>
      </c>
      <c r="F20" s="22">
        <f>ROUND(MEDIAN(H3:H17),2)</f>
        <v>3.11</v>
      </c>
      <c r="G20" s="23" t="str">
        <f>INDEX(G3:G17,MATCH(H20,H3:H17,0))</f>
        <v>GOMES E COSTA LTDA</v>
      </c>
      <c r="H20" s="24">
        <f>MIN(H3:H17)</f>
        <v>1.3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3.11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46650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2" sqref="G1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37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88</v>
      </c>
      <c r="C3" s="65" t="s">
        <v>87</v>
      </c>
      <c r="D3" s="68">
        <v>5000</v>
      </c>
      <c r="E3" s="71">
        <f>IF(C20&lt;=25%,D20,MIN(E20:F20))</f>
        <v>1.71</v>
      </c>
      <c r="F3" s="71">
        <f>MIN(H3:H17)</f>
        <v>0.33739999999999998</v>
      </c>
      <c r="G3" s="4" t="s">
        <v>369</v>
      </c>
      <c r="H3" s="13">
        <v>0.33739999999999998</v>
      </c>
      <c r="I3" s="29">
        <f>IF(H3="","",(IF($C$20&lt;25%,"N/A",IF(H3&lt;=($D$20+$A$20),H3,"Descartado"))))</f>
        <v>0.33739999999999998</v>
      </c>
    </row>
    <row r="4" spans="1:9">
      <c r="A4" s="61"/>
      <c r="B4" s="63"/>
      <c r="C4" s="66"/>
      <c r="D4" s="69"/>
      <c r="E4" s="72"/>
      <c r="F4" s="72"/>
      <c r="G4" s="4" t="s">
        <v>370</v>
      </c>
      <c r="H4" s="13">
        <v>1.02</v>
      </c>
      <c r="I4" s="29">
        <f t="shared" ref="I4:I17" si="0">IF(H4="","",(IF($C$20&lt;25%,"N/A",IF(H4&lt;=($D$20+$A$20),H4,"Descartado"))))</f>
        <v>1.02</v>
      </c>
    </row>
    <row r="5" spans="1:9">
      <c r="A5" s="61"/>
      <c r="B5" s="63"/>
      <c r="C5" s="66"/>
      <c r="D5" s="69"/>
      <c r="E5" s="72"/>
      <c r="F5" s="72"/>
      <c r="G5" s="4" t="s">
        <v>362</v>
      </c>
      <c r="H5" s="13">
        <v>1.87</v>
      </c>
      <c r="I5" s="29">
        <f t="shared" si="0"/>
        <v>1.87</v>
      </c>
    </row>
    <row r="6" spans="1:9">
      <c r="A6" s="61"/>
      <c r="B6" s="63"/>
      <c r="C6" s="66"/>
      <c r="D6" s="69"/>
      <c r="E6" s="72"/>
      <c r="F6" s="72"/>
      <c r="G6" s="4" t="s">
        <v>371</v>
      </c>
      <c r="H6" s="13">
        <v>1.88</v>
      </c>
      <c r="I6" s="29">
        <f t="shared" si="0"/>
        <v>1.88</v>
      </c>
    </row>
    <row r="7" spans="1:9">
      <c r="A7" s="61"/>
      <c r="B7" s="63"/>
      <c r="C7" s="66"/>
      <c r="D7" s="69"/>
      <c r="E7" s="72"/>
      <c r="F7" s="72"/>
      <c r="G7" s="4" t="s">
        <v>372</v>
      </c>
      <c r="H7" s="13">
        <v>1.9</v>
      </c>
      <c r="I7" s="29">
        <f t="shared" si="0"/>
        <v>1.9</v>
      </c>
    </row>
    <row r="8" spans="1:9">
      <c r="A8" s="61"/>
      <c r="B8" s="63"/>
      <c r="C8" s="66"/>
      <c r="D8" s="69"/>
      <c r="E8" s="72"/>
      <c r="F8" s="72"/>
      <c r="G8" s="4" t="s">
        <v>373</v>
      </c>
      <c r="H8" s="13">
        <v>1.94</v>
      </c>
      <c r="I8" s="29">
        <f t="shared" si="0"/>
        <v>1.94</v>
      </c>
    </row>
    <row r="9" spans="1:9">
      <c r="A9" s="61"/>
      <c r="B9" s="63"/>
      <c r="C9" s="66"/>
      <c r="D9" s="69"/>
      <c r="E9" s="72"/>
      <c r="F9" s="72"/>
      <c r="G9" s="4" t="s">
        <v>374</v>
      </c>
      <c r="H9" s="13">
        <v>2.0699999999999998</v>
      </c>
      <c r="I9" s="29">
        <f t="shared" si="0"/>
        <v>2.0699999999999998</v>
      </c>
    </row>
    <row r="10" spans="1:9">
      <c r="A10" s="61"/>
      <c r="B10" s="63"/>
      <c r="C10" s="66"/>
      <c r="D10" s="69"/>
      <c r="E10" s="72"/>
      <c r="F10" s="72"/>
      <c r="G10" s="4" t="s">
        <v>363</v>
      </c>
      <c r="H10" s="13">
        <v>2.1</v>
      </c>
      <c r="I10" s="29">
        <f t="shared" si="0"/>
        <v>2.1</v>
      </c>
    </row>
    <row r="11" spans="1:9">
      <c r="A11" s="61"/>
      <c r="B11" s="63"/>
      <c r="C11" s="66"/>
      <c r="D11" s="69"/>
      <c r="E11" s="72"/>
      <c r="F11" s="72"/>
      <c r="G11" s="4" t="s">
        <v>375</v>
      </c>
      <c r="H11" s="13">
        <v>2.31</v>
      </c>
      <c r="I11" s="29">
        <f t="shared" si="0"/>
        <v>2.31</v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0.62701428833622119</v>
      </c>
      <c r="B20" s="19">
        <f>COUNT(H3:H17)</f>
        <v>9</v>
      </c>
      <c r="C20" s="20">
        <f>IF(B20&lt;2,"N/A",(A20/D20))</f>
        <v>0.36667502241884281</v>
      </c>
      <c r="D20" s="21">
        <f>ROUND(AVERAGE(H3:H17),2)</f>
        <v>1.71</v>
      </c>
      <c r="E20" s="22">
        <f>IFERROR(ROUND(IF(B20&lt;2,"N/A",(IF(C20&lt;=25%,"N/A",AVERAGE(I3:I17)))),2),"N/A")</f>
        <v>1.71</v>
      </c>
      <c r="F20" s="22">
        <f>ROUND(MEDIAN(H3:H17),2)</f>
        <v>1.9</v>
      </c>
      <c r="G20" s="23" t="str">
        <f>INDEX(G3:G17,MATCH(H20,H3:H17,0))</f>
        <v xml:space="preserve">MARLON DOS SANTOS 07494537961 </v>
      </c>
      <c r="H20" s="24">
        <f>MIN(H3:H17)</f>
        <v>0.33739999999999998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1.71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8550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109</v>
      </c>
      <c r="C3" s="65" t="s">
        <v>90</v>
      </c>
      <c r="D3" s="68">
        <v>60</v>
      </c>
      <c r="E3" s="71">
        <f>IF(C20&lt;=25%,D20,MIN(E20:F20))</f>
        <v>11.68</v>
      </c>
      <c r="F3" s="71">
        <f>MIN(H3:H17)</f>
        <v>9.1300000000000008</v>
      </c>
      <c r="G3" s="4" t="s">
        <v>262</v>
      </c>
      <c r="H3" s="13">
        <v>9.1300000000000008</v>
      </c>
      <c r="I3" s="29">
        <f>IF(H3="","",(IF($C$20&lt;25%,"N/A",IF(H3&lt;=($D$20+$A$20),H3,"Descartado"))))</f>
        <v>9.1300000000000008</v>
      </c>
    </row>
    <row r="4" spans="1:9">
      <c r="A4" s="61"/>
      <c r="B4" s="63"/>
      <c r="C4" s="66"/>
      <c r="D4" s="69"/>
      <c r="E4" s="72"/>
      <c r="F4" s="72"/>
      <c r="G4" s="4" t="s">
        <v>263</v>
      </c>
      <c r="H4" s="13">
        <v>14.22</v>
      </c>
      <c r="I4" s="29">
        <f t="shared" ref="I4:I17" si="0">IF(H4="","",(IF($C$20&lt;25%,"N/A",IF(H4&lt;=($D$20+$A$20),H4,"Descartado"))))</f>
        <v>14.22</v>
      </c>
    </row>
    <row r="5" spans="1:9">
      <c r="A5" s="61"/>
      <c r="B5" s="63"/>
      <c r="C5" s="66"/>
      <c r="D5" s="69"/>
      <c r="E5" s="72"/>
      <c r="F5" s="72"/>
      <c r="G5" s="4" t="s">
        <v>264</v>
      </c>
      <c r="H5" s="13">
        <v>29.9</v>
      </c>
      <c r="I5" s="29" t="str">
        <f t="shared" si="0"/>
        <v>Descartado</v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10.825613146607447</v>
      </c>
      <c r="B20" s="19">
        <f>COUNT(H3:H17)</f>
        <v>3</v>
      </c>
      <c r="C20" s="20">
        <f>IF(B20&lt;2,"N/A",(A20/D20))</f>
        <v>0.60989369840041951</v>
      </c>
      <c r="D20" s="21">
        <f>ROUND(AVERAGE(H3:H17),2)</f>
        <v>17.75</v>
      </c>
      <c r="E20" s="22">
        <f>IFERROR(ROUND(IF(B20&lt;2,"N/A",(IF(C20&lt;=25%,"N/A",AVERAGE(I3:I17)))),2),"N/A")</f>
        <v>11.68</v>
      </c>
      <c r="F20" s="22">
        <f>ROUND(MEDIAN(H3:H17),2)</f>
        <v>14.22</v>
      </c>
      <c r="G20" s="23" t="str">
        <f>INDEX(G3:G17,MATCH(H20,H3:H17,0))</f>
        <v>NOVA MESA COMERCIO DE UTILIDADES E ALIMENTOS LTDA</v>
      </c>
      <c r="H20" s="24">
        <f>MIN(H3:H17)</f>
        <v>9.1300000000000008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11.68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700.8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8" sqref="H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110</v>
      </c>
      <c r="C3" s="65" t="s">
        <v>90</v>
      </c>
      <c r="D3" s="68">
        <v>6</v>
      </c>
      <c r="E3" s="71">
        <f>IF(C20&lt;=25%,D20,MIN(E20:F20))</f>
        <v>25.42</v>
      </c>
      <c r="F3" s="71">
        <f>MIN(H3:H17)</f>
        <v>18</v>
      </c>
      <c r="G3" s="4" t="s">
        <v>265</v>
      </c>
      <c r="H3" s="13">
        <v>18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266</v>
      </c>
      <c r="H4" s="13">
        <v>21.81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262</v>
      </c>
      <c r="H5" s="13">
        <v>21.88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267</v>
      </c>
      <c r="H6" s="13">
        <v>22.45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268</v>
      </c>
      <c r="H7" s="13">
        <v>23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129</v>
      </c>
      <c r="H8" s="13">
        <v>24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269</v>
      </c>
      <c r="H9" s="13">
        <v>24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270</v>
      </c>
      <c r="H10" s="13">
        <v>25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271</v>
      </c>
      <c r="H11" s="13">
        <v>25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 t="s">
        <v>272</v>
      </c>
      <c r="H12" s="13">
        <v>26.66</v>
      </c>
      <c r="I12" s="29" t="str">
        <f t="shared" si="0"/>
        <v>N/A</v>
      </c>
    </row>
    <row r="13" spans="1:9">
      <c r="A13" s="61"/>
      <c r="B13" s="63"/>
      <c r="C13" s="66"/>
      <c r="D13" s="69"/>
      <c r="E13" s="72"/>
      <c r="F13" s="72"/>
      <c r="G13" s="4" t="s">
        <v>273</v>
      </c>
      <c r="H13" s="13">
        <v>27</v>
      </c>
      <c r="I13" s="29" t="str">
        <f t="shared" si="0"/>
        <v>N/A</v>
      </c>
    </row>
    <row r="14" spans="1:9">
      <c r="A14" s="61"/>
      <c r="B14" s="63"/>
      <c r="C14" s="66"/>
      <c r="D14" s="69"/>
      <c r="E14" s="72"/>
      <c r="F14" s="72"/>
      <c r="G14" s="4" t="s">
        <v>274</v>
      </c>
      <c r="H14" s="13">
        <v>28.55</v>
      </c>
      <c r="I14" s="29" t="str">
        <f t="shared" si="0"/>
        <v>N/A</v>
      </c>
    </row>
    <row r="15" spans="1:9">
      <c r="A15" s="61"/>
      <c r="B15" s="63"/>
      <c r="C15" s="66"/>
      <c r="D15" s="69"/>
      <c r="E15" s="72"/>
      <c r="F15" s="72"/>
      <c r="G15" s="4" t="s">
        <v>275</v>
      </c>
      <c r="H15" s="13">
        <v>30</v>
      </c>
      <c r="I15" s="29" t="str">
        <f t="shared" si="0"/>
        <v>N/A</v>
      </c>
    </row>
    <row r="16" spans="1:9">
      <c r="A16" s="61"/>
      <c r="B16" s="63"/>
      <c r="C16" s="66"/>
      <c r="D16" s="69"/>
      <c r="E16" s="72"/>
      <c r="F16" s="72"/>
      <c r="G16" s="4" t="s">
        <v>276</v>
      </c>
      <c r="H16" s="13">
        <v>31</v>
      </c>
      <c r="I16" s="29" t="str">
        <f t="shared" si="0"/>
        <v>N/A</v>
      </c>
    </row>
    <row r="17" spans="1:11">
      <c r="A17" s="61"/>
      <c r="B17" s="64"/>
      <c r="C17" s="67"/>
      <c r="D17" s="70"/>
      <c r="E17" s="73"/>
      <c r="F17" s="73"/>
      <c r="G17" s="4" t="s">
        <v>151</v>
      </c>
      <c r="H17" s="13">
        <v>32.93</v>
      </c>
      <c r="I17" s="29" t="str">
        <f t="shared" si="0"/>
        <v>N/A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3.9823429332612075</v>
      </c>
      <c r="B20" s="19">
        <f>COUNT(H3:H17)</f>
        <v>15</v>
      </c>
      <c r="C20" s="20">
        <f>IF(B20&lt;2,"N/A",(A20/D20))</f>
        <v>0.15666179910547628</v>
      </c>
      <c r="D20" s="21">
        <f>ROUND(AVERAGE(H3:H17),2)</f>
        <v>25.42</v>
      </c>
      <c r="E20" s="22" t="str">
        <f>IFERROR(ROUND(IF(B20&lt;2,"N/A",(IF(C20&lt;=25%,"N/A",AVERAGE(I3:I17)))),2),"N/A")</f>
        <v>N/A</v>
      </c>
      <c r="F20" s="22">
        <f>ROUND(MEDIAN(H3:H17),2)</f>
        <v>25</v>
      </c>
      <c r="G20" s="23" t="str">
        <f>INDEX(G3:G17,MATCH(H20,H3:H17,0))</f>
        <v>SANTANA WERNECK COMERCIAL LTDA</v>
      </c>
      <c r="H20" s="24">
        <f>MIN(H3:H17)</f>
        <v>18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25.42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152.52000000000001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8" sqref="H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111</v>
      </c>
      <c r="C3" s="65" t="s">
        <v>90</v>
      </c>
      <c r="D3" s="68">
        <v>6</v>
      </c>
      <c r="E3" s="71">
        <f>IF(C20&lt;=25%,D20,MIN(E20:F20))</f>
        <v>19.02</v>
      </c>
      <c r="F3" s="71">
        <f>MIN(H3:H17)</f>
        <v>16</v>
      </c>
      <c r="G3" s="4" t="s">
        <v>277</v>
      </c>
      <c r="H3" s="13">
        <v>16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278</v>
      </c>
      <c r="H4" s="13">
        <v>16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127</v>
      </c>
      <c r="H5" s="13">
        <v>16.25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279</v>
      </c>
      <c r="H6" s="13">
        <v>16.989999999999998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265</v>
      </c>
      <c r="H7" s="13">
        <v>17.489999999999998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280</v>
      </c>
      <c r="H8" s="13">
        <v>18.2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281</v>
      </c>
      <c r="H9" s="13">
        <v>18.399999999999999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129</v>
      </c>
      <c r="H10" s="13">
        <v>19.14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282</v>
      </c>
      <c r="H11" s="13">
        <v>19.98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 t="s">
        <v>283</v>
      </c>
      <c r="H12" s="13">
        <v>19.989999999999998</v>
      </c>
      <c r="I12" s="29" t="str">
        <f t="shared" si="0"/>
        <v>N/A</v>
      </c>
    </row>
    <row r="13" spans="1:9">
      <c r="A13" s="61"/>
      <c r="B13" s="63"/>
      <c r="C13" s="66"/>
      <c r="D13" s="69"/>
      <c r="E13" s="72"/>
      <c r="F13" s="72"/>
      <c r="G13" s="4" t="s">
        <v>284</v>
      </c>
      <c r="H13" s="13">
        <v>20</v>
      </c>
      <c r="I13" s="29" t="str">
        <f t="shared" si="0"/>
        <v>N/A</v>
      </c>
    </row>
    <row r="14" spans="1:9">
      <c r="A14" s="61"/>
      <c r="B14" s="63"/>
      <c r="C14" s="66"/>
      <c r="D14" s="69"/>
      <c r="E14" s="72"/>
      <c r="F14" s="72"/>
      <c r="G14" s="4" t="s">
        <v>262</v>
      </c>
      <c r="H14" s="13">
        <v>20.73</v>
      </c>
      <c r="I14" s="29" t="str">
        <f t="shared" si="0"/>
        <v>N/A</v>
      </c>
    </row>
    <row r="15" spans="1:9">
      <c r="A15" s="61"/>
      <c r="B15" s="63"/>
      <c r="C15" s="66"/>
      <c r="D15" s="69"/>
      <c r="E15" s="72"/>
      <c r="F15" s="72"/>
      <c r="G15" s="4" t="s">
        <v>285</v>
      </c>
      <c r="H15" s="13">
        <v>20.9</v>
      </c>
      <c r="I15" s="29" t="str">
        <f t="shared" si="0"/>
        <v>N/A</v>
      </c>
    </row>
    <row r="16" spans="1:9">
      <c r="A16" s="61"/>
      <c r="B16" s="63"/>
      <c r="C16" s="66"/>
      <c r="D16" s="69"/>
      <c r="E16" s="72"/>
      <c r="F16" s="72"/>
      <c r="G16" s="4" t="s">
        <v>286</v>
      </c>
      <c r="H16" s="13">
        <v>22.5</v>
      </c>
      <c r="I16" s="29" t="str">
        <f t="shared" si="0"/>
        <v>N/A</v>
      </c>
    </row>
    <row r="17" spans="1:11">
      <c r="A17" s="61"/>
      <c r="B17" s="64"/>
      <c r="C17" s="67"/>
      <c r="D17" s="70"/>
      <c r="E17" s="73"/>
      <c r="F17" s="73"/>
      <c r="G17" s="4" t="s">
        <v>287</v>
      </c>
      <c r="H17" s="13">
        <v>22.75</v>
      </c>
      <c r="I17" s="29" t="str">
        <f t="shared" si="0"/>
        <v>N/A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2.2160352842300419</v>
      </c>
      <c r="B20" s="19">
        <f>COUNT(H3:H17)</f>
        <v>15</v>
      </c>
      <c r="C20" s="20">
        <f>IF(B20&lt;2,"N/A",(A20/D20))</f>
        <v>0.11651079307203165</v>
      </c>
      <c r="D20" s="21">
        <f>ROUND(AVERAGE(H3:H17),2)</f>
        <v>19.02</v>
      </c>
      <c r="E20" s="22" t="str">
        <f>IFERROR(ROUND(IF(B20&lt;2,"N/A",(IF(C20&lt;=25%,"N/A",AVERAGE(I3:I17)))),2),"N/A")</f>
        <v>N/A</v>
      </c>
      <c r="F20" s="22">
        <f>ROUND(MEDIAN(H3:H17),2)</f>
        <v>19.14</v>
      </c>
      <c r="G20" s="23" t="str">
        <f>INDEX(G3:G17,MATCH(H20,H3:H17,0))</f>
        <v>EMPORIO FAHL LTDA</v>
      </c>
      <c r="H20" s="24">
        <f>MIN(H3:H17)</f>
        <v>16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19.02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114.12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8" sqref="H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112</v>
      </c>
      <c r="C3" s="65" t="s">
        <v>90</v>
      </c>
      <c r="D3" s="68">
        <v>60</v>
      </c>
      <c r="E3" s="71">
        <f>IF(C20&lt;=25%,D20,MIN(E20:F20))</f>
        <v>7.03</v>
      </c>
      <c r="F3" s="71">
        <f>MIN(H3:H17)</f>
        <v>4.5</v>
      </c>
      <c r="G3" s="4" t="s">
        <v>193</v>
      </c>
      <c r="H3" s="13">
        <v>4.5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288</v>
      </c>
      <c r="H4" s="13">
        <v>5.25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289</v>
      </c>
      <c r="H5" s="13">
        <v>6.16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290</v>
      </c>
      <c r="H6" s="13">
        <v>6.49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129</v>
      </c>
      <c r="H7" s="13">
        <v>6.53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291</v>
      </c>
      <c r="H8" s="13">
        <v>6.99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278</v>
      </c>
      <c r="H9" s="13">
        <v>7.2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292</v>
      </c>
      <c r="H10" s="13">
        <v>7.43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293</v>
      </c>
      <c r="H11" s="13">
        <v>7.58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 t="s">
        <v>294</v>
      </c>
      <c r="H12" s="13">
        <v>7.7</v>
      </c>
      <c r="I12" s="29" t="str">
        <f t="shared" si="0"/>
        <v>N/A</v>
      </c>
    </row>
    <row r="13" spans="1:9">
      <c r="A13" s="61"/>
      <c r="B13" s="63"/>
      <c r="C13" s="66"/>
      <c r="D13" s="69"/>
      <c r="E13" s="72"/>
      <c r="F13" s="72"/>
      <c r="G13" s="4" t="s">
        <v>262</v>
      </c>
      <c r="H13" s="13">
        <v>7.83</v>
      </c>
      <c r="I13" s="29" t="str">
        <f t="shared" si="0"/>
        <v>N/A</v>
      </c>
    </row>
    <row r="14" spans="1:9">
      <c r="A14" s="61"/>
      <c r="B14" s="63"/>
      <c r="C14" s="66"/>
      <c r="D14" s="69"/>
      <c r="E14" s="72"/>
      <c r="F14" s="72"/>
      <c r="G14" s="4" t="s">
        <v>295</v>
      </c>
      <c r="H14" s="13">
        <v>7.91</v>
      </c>
      <c r="I14" s="29" t="str">
        <f t="shared" si="0"/>
        <v>N/A</v>
      </c>
    </row>
    <row r="15" spans="1:9">
      <c r="A15" s="61"/>
      <c r="B15" s="63"/>
      <c r="C15" s="66"/>
      <c r="D15" s="69"/>
      <c r="E15" s="72"/>
      <c r="F15" s="72"/>
      <c r="G15" s="4" t="s">
        <v>296</v>
      </c>
      <c r="H15" s="13">
        <v>7.92</v>
      </c>
      <c r="I15" s="29" t="str">
        <f t="shared" si="0"/>
        <v>N/A</v>
      </c>
    </row>
    <row r="16" spans="1:9">
      <c r="A16" s="61"/>
      <c r="B16" s="63"/>
      <c r="C16" s="66"/>
      <c r="D16" s="69"/>
      <c r="E16" s="72"/>
      <c r="F16" s="72"/>
      <c r="G16" s="4" t="s">
        <v>297</v>
      </c>
      <c r="H16" s="13">
        <v>7.99</v>
      </c>
      <c r="I16" s="29" t="str">
        <f t="shared" si="0"/>
        <v>N/A</v>
      </c>
    </row>
    <row r="17" spans="1:11">
      <c r="A17" s="61"/>
      <c r="B17" s="64"/>
      <c r="C17" s="67"/>
      <c r="D17" s="70"/>
      <c r="E17" s="73"/>
      <c r="F17" s="73"/>
      <c r="G17" s="4" t="s">
        <v>292</v>
      </c>
      <c r="H17" s="13">
        <v>8</v>
      </c>
      <c r="I17" s="29" t="str">
        <f t="shared" si="0"/>
        <v>N/A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1.0649828972469844</v>
      </c>
      <c r="B20" s="19">
        <f>COUNT(H3:H17)</f>
        <v>15</v>
      </c>
      <c r="C20" s="20">
        <f>IF(B20&lt;2,"N/A",(A20/D20))</f>
        <v>0.15149116603797785</v>
      </c>
      <c r="D20" s="21">
        <f>ROUND(AVERAGE(H3:H17),2)</f>
        <v>7.03</v>
      </c>
      <c r="E20" s="22" t="str">
        <f>IFERROR(ROUND(IF(B20&lt;2,"N/A",(IF(C20&lt;=25%,"N/A",AVERAGE(I3:I17)))),2),"N/A")</f>
        <v>N/A</v>
      </c>
      <c r="F20" s="22">
        <f>ROUND(MEDIAN(H3:H17),2)</f>
        <v>7.43</v>
      </c>
      <c r="G20" s="23" t="str">
        <f>INDEX(G3:G17,MATCH(H20,H3:H17,0))</f>
        <v>LEAL DISTRIBUIDORA DE MATERIAL DE LIMPEZA E ESCRITORIO LTDA</v>
      </c>
      <c r="H20" s="24">
        <f>MIN(H3:H17)</f>
        <v>4.5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7.03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421.8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7" sqref="H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59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113</v>
      </c>
      <c r="C3" s="65" t="s">
        <v>90</v>
      </c>
      <c r="D3" s="68">
        <v>36</v>
      </c>
      <c r="E3" s="71">
        <f>IF(C20&lt;=25%,D20,MIN(E20:F20))</f>
        <v>7.51</v>
      </c>
      <c r="F3" s="71">
        <f>MIN(H3:H17)</f>
        <v>4.75</v>
      </c>
      <c r="G3" s="4" t="s">
        <v>285</v>
      </c>
      <c r="H3" s="13">
        <v>4.75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278</v>
      </c>
      <c r="H4" s="13">
        <v>6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267</v>
      </c>
      <c r="H5" s="13">
        <v>6.43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298</v>
      </c>
      <c r="H6" s="13">
        <v>6.5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265</v>
      </c>
      <c r="H7" s="13">
        <v>6.9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299</v>
      </c>
      <c r="H8" s="13">
        <v>6.99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290</v>
      </c>
      <c r="H9" s="13">
        <v>7.2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300</v>
      </c>
      <c r="H10" s="13">
        <v>7.36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301</v>
      </c>
      <c r="H11" s="13">
        <v>7.5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 t="s">
        <v>262</v>
      </c>
      <c r="H12" s="13">
        <v>7.68</v>
      </c>
      <c r="I12" s="29" t="str">
        <f t="shared" si="0"/>
        <v>N/A</v>
      </c>
    </row>
    <row r="13" spans="1:9">
      <c r="A13" s="61"/>
      <c r="B13" s="63"/>
      <c r="C13" s="66"/>
      <c r="D13" s="69"/>
      <c r="E13" s="72"/>
      <c r="F13" s="72"/>
      <c r="G13" s="4" t="s">
        <v>302</v>
      </c>
      <c r="H13" s="13">
        <v>7.96</v>
      </c>
      <c r="I13" s="29" t="str">
        <f t="shared" si="0"/>
        <v>N/A</v>
      </c>
    </row>
    <row r="14" spans="1:9">
      <c r="A14" s="61"/>
      <c r="B14" s="63"/>
      <c r="C14" s="66"/>
      <c r="D14" s="69"/>
      <c r="E14" s="72"/>
      <c r="F14" s="72"/>
      <c r="G14" s="4" t="s">
        <v>270</v>
      </c>
      <c r="H14" s="13">
        <v>9.1999999999999993</v>
      </c>
      <c r="I14" s="29" t="str">
        <f t="shared" si="0"/>
        <v>N/A</v>
      </c>
    </row>
    <row r="15" spans="1:9">
      <c r="A15" s="61"/>
      <c r="B15" s="63"/>
      <c r="C15" s="66"/>
      <c r="D15" s="69"/>
      <c r="E15" s="72"/>
      <c r="F15" s="72"/>
      <c r="G15" s="4" t="s">
        <v>303</v>
      </c>
      <c r="H15" s="13">
        <v>9.4603000000000002</v>
      </c>
      <c r="I15" s="29" t="str">
        <f t="shared" si="0"/>
        <v>N/A</v>
      </c>
    </row>
    <row r="16" spans="1:9">
      <c r="A16" s="61"/>
      <c r="B16" s="63"/>
      <c r="C16" s="66"/>
      <c r="D16" s="69"/>
      <c r="E16" s="72"/>
      <c r="F16" s="72"/>
      <c r="G16" s="4" t="s">
        <v>304</v>
      </c>
      <c r="H16" s="13">
        <v>11.2</v>
      </c>
      <c r="I16" s="29" t="str">
        <f t="shared" si="0"/>
        <v>N/A</v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1.6017457632049608</v>
      </c>
      <c r="B20" s="19">
        <f>COUNT(H3:H17)</f>
        <v>14</v>
      </c>
      <c r="C20" s="20">
        <f>IF(B20&lt;2,"N/A",(A20/D20))</f>
        <v>0.21328172612582699</v>
      </c>
      <c r="D20" s="21">
        <f>ROUND(AVERAGE(H3:H17),2)</f>
        <v>7.51</v>
      </c>
      <c r="E20" s="22" t="str">
        <f>IFERROR(ROUND(IF(B20&lt;2,"N/A",(IF(C20&lt;=25%,"N/A",AVERAGE(I3:I17)))),2),"N/A")</f>
        <v>N/A</v>
      </c>
      <c r="F20" s="22">
        <f>ROUND(MEDIAN(H3:H17),2)</f>
        <v>7.28</v>
      </c>
      <c r="G20" s="23" t="str">
        <f>INDEX(G3:G17,MATCH(H20,H3:H17,0))</f>
        <v>INOVARE EQUIPAMENTOS E PLANEJAMENTO ADMINISTRATIVO LTDA</v>
      </c>
      <c r="H20" s="24">
        <f>MIN(H3:H17)</f>
        <v>4.75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7.51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270.36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114</v>
      </c>
      <c r="C3" s="65" t="s">
        <v>90</v>
      </c>
      <c r="D3" s="68">
        <v>2</v>
      </c>
      <c r="E3" s="71">
        <f>IF(C20&lt;=25%,D20,MIN(E20:F20))</f>
        <v>254.68</v>
      </c>
      <c r="F3" s="71">
        <f>MIN(H3:H17)</f>
        <v>184</v>
      </c>
      <c r="G3" s="4" t="s">
        <v>405</v>
      </c>
      <c r="H3" s="13">
        <v>184</v>
      </c>
      <c r="I3" s="29">
        <f>IF(H3="","",(IF($C$20&lt;25%,"N/A",IF(H3&lt;=($D$20+$A$20),H3,"Descartado"))))</f>
        <v>184</v>
      </c>
    </row>
    <row r="4" spans="1:9">
      <c r="A4" s="61"/>
      <c r="B4" s="63"/>
      <c r="C4" s="66"/>
      <c r="D4" s="69"/>
      <c r="E4" s="72"/>
      <c r="F4" s="72"/>
      <c r="G4" s="4" t="s">
        <v>376</v>
      </c>
      <c r="H4" s="13">
        <v>315</v>
      </c>
      <c r="I4" s="29">
        <f t="shared" ref="I4:I17" si="0">IF(H4="","",(IF($C$20&lt;25%,"N/A",IF(H4&lt;=($D$20+$A$20),H4,"Descartado"))))</f>
        <v>315</v>
      </c>
    </row>
    <row r="5" spans="1:9">
      <c r="A5" s="61"/>
      <c r="B5" s="63"/>
      <c r="C5" s="66"/>
      <c r="D5" s="69"/>
      <c r="E5" s="72"/>
      <c r="F5" s="72"/>
      <c r="G5" s="4" t="s">
        <v>415</v>
      </c>
      <c r="H5" s="13">
        <v>265.04000000000002</v>
      </c>
      <c r="I5" s="29">
        <f t="shared" si="0"/>
        <v>265.04000000000002</v>
      </c>
    </row>
    <row r="6" spans="1:9">
      <c r="A6" s="61"/>
      <c r="B6" s="63"/>
      <c r="C6" s="66"/>
      <c r="D6" s="69"/>
      <c r="E6" s="72"/>
      <c r="F6" s="72"/>
      <c r="G6" s="4" t="s">
        <v>416</v>
      </c>
      <c r="H6" s="13">
        <v>1984</v>
      </c>
      <c r="I6" s="29" t="str">
        <f t="shared" si="0"/>
        <v>Descartado</v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866.3433193986474</v>
      </c>
      <c r="B20" s="19">
        <f>COUNT(H3:H17)</f>
        <v>4</v>
      </c>
      <c r="C20" s="20">
        <f>IF(B20&lt;2,"N/A",(A20/D20))</f>
        <v>1.2610345109949599</v>
      </c>
      <c r="D20" s="21">
        <f>ROUND(AVERAGE(H3:H17),2)</f>
        <v>687.01</v>
      </c>
      <c r="E20" s="22">
        <f>IFERROR(ROUND(IF(B20&lt;2,"N/A",(IF(C20&lt;=25%,"N/A",AVERAGE(I3:I17)))),2),"N/A")</f>
        <v>254.68</v>
      </c>
      <c r="F20" s="22">
        <f>ROUND(MEDIAN(H3:H17),2)</f>
        <v>290.02</v>
      </c>
      <c r="G20" s="23" t="str">
        <f>INDEX(G3:G17,MATCH(H20,H3:H17,0))</f>
        <v xml:space="preserve">PIA SOCIEDADE DE SAO PAULO </v>
      </c>
      <c r="H20" s="24">
        <f>MIN(H3:H17)</f>
        <v>184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254.68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509.36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115</v>
      </c>
      <c r="C3" s="65" t="s">
        <v>90</v>
      </c>
      <c r="D3" s="68">
        <v>2</v>
      </c>
      <c r="E3" s="71">
        <f>IF(C20&lt;=25%,D20,MIN(E20:F20))</f>
        <v>172.39</v>
      </c>
      <c r="F3" s="71">
        <f>MIN(H3:H17)</f>
        <v>83.16</v>
      </c>
      <c r="G3" s="4" t="s">
        <v>406</v>
      </c>
      <c r="H3" s="13">
        <v>83.16</v>
      </c>
      <c r="I3" s="29">
        <f>IF(H3="","",(IF($C$20&lt;25%,"N/A",IF(H3&lt;=($D$20+$A$20),H3,"Descartado"))))</f>
        <v>83.16</v>
      </c>
    </row>
    <row r="4" spans="1:9">
      <c r="A4" s="61"/>
      <c r="B4" s="63"/>
      <c r="C4" s="66"/>
      <c r="D4" s="69"/>
      <c r="E4" s="72"/>
      <c r="F4" s="72"/>
      <c r="G4" s="4" t="s">
        <v>405</v>
      </c>
      <c r="H4" s="13">
        <v>184</v>
      </c>
      <c r="I4" s="29">
        <f t="shared" ref="I4:I17" si="0">IF(H4="","",(IF($C$20&lt;25%,"N/A",IF(H4&lt;=($D$20+$A$20),H4,"Descartado"))))</f>
        <v>184</v>
      </c>
    </row>
    <row r="5" spans="1:9">
      <c r="A5" s="61"/>
      <c r="B5" s="63"/>
      <c r="C5" s="66"/>
      <c r="D5" s="69"/>
      <c r="E5" s="72"/>
      <c r="F5" s="72"/>
      <c r="G5" s="4" t="s">
        <v>407</v>
      </c>
      <c r="H5" s="13">
        <v>250</v>
      </c>
      <c r="I5" s="29">
        <f t="shared" si="0"/>
        <v>250</v>
      </c>
    </row>
    <row r="6" spans="1:9">
      <c r="A6" s="61"/>
      <c r="B6" s="63"/>
      <c r="C6" s="66"/>
      <c r="D6" s="69"/>
      <c r="E6" s="72"/>
      <c r="F6" s="72"/>
      <c r="G6" s="4" t="s">
        <v>376</v>
      </c>
      <c r="H6" s="13">
        <v>315</v>
      </c>
      <c r="I6" s="29" t="str">
        <f t="shared" si="0"/>
        <v>Descartado</v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98.951198746318056</v>
      </c>
      <c r="B20" s="19">
        <f>COUNT(H3:H17)</f>
        <v>4</v>
      </c>
      <c r="C20" s="20">
        <f>IF(B20&lt;2,"N/A",(A20/D20))</f>
        <v>0.47563544869408797</v>
      </c>
      <c r="D20" s="21">
        <f>ROUND(AVERAGE(H3:H17),2)</f>
        <v>208.04</v>
      </c>
      <c r="E20" s="22">
        <f>IFERROR(ROUND(IF(B20&lt;2,"N/A",(IF(C20&lt;=25%,"N/A",AVERAGE(I3:I17)))),2),"N/A")</f>
        <v>172.39</v>
      </c>
      <c r="F20" s="22">
        <f>ROUND(MEDIAN(H3:H17),2)</f>
        <v>217</v>
      </c>
      <c r="G20" s="23" t="str">
        <f>INDEX(G3:G17,MATCH(H20,H3:H17,0))</f>
        <v xml:space="preserve">HABIB DECORACOES DE ITAJUBA LTDA </v>
      </c>
      <c r="H20" s="24">
        <f>MIN(H3:H17)</f>
        <v>83.16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172.39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344.78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116</v>
      </c>
      <c r="C3" s="65" t="s">
        <v>90</v>
      </c>
      <c r="D3" s="68">
        <v>3</v>
      </c>
      <c r="E3" s="71">
        <f>IF(C20&lt;=25%,D20,MIN(E20:F20))</f>
        <v>92.87</v>
      </c>
      <c r="F3" s="71">
        <f>MIN(H3:H17)</f>
        <v>51</v>
      </c>
      <c r="G3" s="4" t="s">
        <v>299</v>
      </c>
      <c r="H3" s="13">
        <v>95.38</v>
      </c>
      <c r="I3" s="29">
        <f>IF(H3="","",(IF($C$20&lt;25%,"N/A",IF(H3&lt;=($D$20+$A$20),H3,"Descartado"))))</f>
        <v>95.38</v>
      </c>
    </row>
    <row r="4" spans="1:9">
      <c r="A4" s="61"/>
      <c r="B4" s="63"/>
      <c r="C4" s="66"/>
      <c r="D4" s="69"/>
      <c r="E4" s="72"/>
      <c r="F4" s="72"/>
      <c r="G4" s="4" t="s">
        <v>408</v>
      </c>
      <c r="H4" s="13">
        <v>51</v>
      </c>
      <c r="I4" s="29">
        <f t="shared" ref="I4:I17" si="0">IF(H4="","",(IF($C$20&lt;25%,"N/A",IF(H4&lt;=($D$20+$A$20),H4,"Descartado"))))</f>
        <v>51</v>
      </c>
    </row>
    <row r="5" spans="1:9">
      <c r="A5" s="61"/>
      <c r="B5" s="63"/>
      <c r="C5" s="66"/>
      <c r="D5" s="69"/>
      <c r="E5" s="72"/>
      <c r="F5" s="72"/>
      <c r="G5" s="4" t="s">
        <v>409</v>
      </c>
      <c r="H5" s="13">
        <v>82</v>
      </c>
      <c r="I5" s="29">
        <f t="shared" si="0"/>
        <v>82</v>
      </c>
    </row>
    <row r="6" spans="1:9">
      <c r="A6" s="61"/>
      <c r="B6" s="63"/>
      <c r="C6" s="66"/>
      <c r="D6" s="69"/>
      <c r="E6" s="72"/>
      <c r="F6" s="72"/>
      <c r="G6" s="4" t="s">
        <v>406</v>
      </c>
      <c r="H6" s="13">
        <v>143.1</v>
      </c>
      <c r="I6" s="29">
        <f t="shared" si="0"/>
        <v>143.1</v>
      </c>
    </row>
    <row r="7" spans="1:9">
      <c r="A7" s="61"/>
      <c r="B7" s="63"/>
      <c r="C7" s="66"/>
      <c r="D7" s="69"/>
      <c r="E7" s="72"/>
      <c r="F7" s="72"/>
      <c r="G7" s="4" t="s">
        <v>410</v>
      </c>
      <c r="H7" s="13">
        <v>250</v>
      </c>
      <c r="I7" s="29" t="str">
        <f t="shared" si="0"/>
        <v>Descartado</v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77.705334951983829</v>
      </c>
      <c r="B20" s="19">
        <f>COUNT(H3:H17)</f>
        <v>5</v>
      </c>
      <c r="C20" s="20">
        <f>IF(B20&lt;2,"N/A",(A20/D20))</f>
        <v>0.62514348312135026</v>
      </c>
      <c r="D20" s="21">
        <f>ROUND(AVERAGE(H3:H17),2)</f>
        <v>124.3</v>
      </c>
      <c r="E20" s="22">
        <f>IFERROR(ROUND(IF(B20&lt;2,"N/A",(IF(C20&lt;=25%,"N/A",AVERAGE(I3:I17)))),2),"N/A")</f>
        <v>92.87</v>
      </c>
      <c r="F20" s="22">
        <f>ROUND(MEDIAN(H3:H17),2)</f>
        <v>95.38</v>
      </c>
      <c r="G20" s="23" t="str">
        <f>INDEX(G3:G17,MATCH(H20,H3:H17,0))</f>
        <v xml:space="preserve">NM CONFECCOES LTDA </v>
      </c>
      <c r="H20" s="24">
        <f>MIN(H3:H17)</f>
        <v>51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92.87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278.61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6" sqref="G1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117</v>
      </c>
      <c r="C3" s="65" t="s">
        <v>90</v>
      </c>
      <c r="D3" s="68">
        <v>3</v>
      </c>
      <c r="E3" s="71">
        <f>IF(C20&lt;=25%,D20,MIN(E20:F20))</f>
        <v>41.63</v>
      </c>
      <c r="F3" s="71">
        <f>MIN(H3:H17)</f>
        <v>20</v>
      </c>
      <c r="G3" s="4" t="s">
        <v>305</v>
      </c>
      <c r="H3" s="13">
        <v>20</v>
      </c>
      <c r="I3" s="29">
        <f>IF(H3="","",(IF($C$20&lt;25%,"N/A",IF(H3&lt;=($D$20+$A$20),H3,"Descartado"))))</f>
        <v>20</v>
      </c>
    </row>
    <row r="4" spans="1:9">
      <c r="A4" s="61"/>
      <c r="B4" s="63"/>
      <c r="C4" s="66"/>
      <c r="D4" s="69"/>
      <c r="E4" s="72"/>
      <c r="F4" s="72"/>
      <c r="G4" s="4" t="s">
        <v>306</v>
      </c>
      <c r="H4" s="13">
        <v>21</v>
      </c>
      <c r="I4" s="29">
        <f t="shared" ref="I4:I17" si="0">IF(H4="","",(IF($C$20&lt;25%,"N/A",IF(H4&lt;=($D$20+$A$20),H4,"Descartado"))))</f>
        <v>21</v>
      </c>
    </row>
    <row r="5" spans="1:9">
      <c r="A5" s="61"/>
      <c r="B5" s="63"/>
      <c r="C5" s="66"/>
      <c r="D5" s="69"/>
      <c r="E5" s="72"/>
      <c r="F5" s="72"/>
      <c r="G5" s="4" t="s">
        <v>307</v>
      </c>
      <c r="H5" s="13">
        <v>25.62</v>
      </c>
      <c r="I5" s="29">
        <f t="shared" si="0"/>
        <v>25.62</v>
      </c>
    </row>
    <row r="6" spans="1:9">
      <c r="A6" s="61"/>
      <c r="B6" s="63"/>
      <c r="C6" s="66"/>
      <c r="D6" s="69"/>
      <c r="E6" s="72"/>
      <c r="F6" s="72"/>
      <c r="G6" s="4" t="s">
        <v>308</v>
      </c>
      <c r="H6" s="13">
        <v>29</v>
      </c>
      <c r="I6" s="29">
        <f t="shared" si="0"/>
        <v>29</v>
      </c>
    </row>
    <row r="7" spans="1:9">
      <c r="A7" s="61"/>
      <c r="B7" s="63"/>
      <c r="C7" s="66"/>
      <c r="D7" s="69"/>
      <c r="E7" s="72"/>
      <c r="F7" s="72"/>
      <c r="G7" s="4" t="s">
        <v>309</v>
      </c>
      <c r="H7" s="13">
        <v>30</v>
      </c>
      <c r="I7" s="29">
        <f t="shared" si="0"/>
        <v>30</v>
      </c>
    </row>
    <row r="8" spans="1:9">
      <c r="A8" s="61"/>
      <c r="B8" s="63"/>
      <c r="C8" s="66"/>
      <c r="D8" s="69"/>
      <c r="E8" s="72"/>
      <c r="F8" s="72"/>
      <c r="G8" s="4" t="s">
        <v>299</v>
      </c>
      <c r="H8" s="13">
        <v>38.9</v>
      </c>
      <c r="I8" s="29">
        <f t="shared" si="0"/>
        <v>38.9</v>
      </c>
    </row>
    <row r="9" spans="1:9">
      <c r="A9" s="61"/>
      <c r="B9" s="63"/>
      <c r="C9" s="66"/>
      <c r="D9" s="69"/>
      <c r="E9" s="72"/>
      <c r="F9" s="72"/>
      <c r="G9" s="4" t="s">
        <v>310</v>
      </c>
      <c r="H9" s="13">
        <v>41.63</v>
      </c>
      <c r="I9" s="29">
        <f t="shared" si="0"/>
        <v>41.63</v>
      </c>
    </row>
    <row r="10" spans="1:9">
      <c r="A10" s="61"/>
      <c r="B10" s="63"/>
      <c r="C10" s="66"/>
      <c r="D10" s="69"/>
      <c r="E10" s="72"/>
      <c r="F10" s="72"/>
      <c r="G10" s="4" t="s">
        <v>311</v>
      </c>
      <c r="H10" s="13">
        <v>44.92</v>
      </c>
      <c r="I10" s="29">
        <f t="shared" si="0"/>
        <v>44.92</v>
      </c>
    </row>
    <row r="11" spans="1:9">
      <c r="A11" s="61"/>
      <c r="B11" s="63"/>
      <c r="C11" s="66"/>
      <c r="D11" s="69"/>
      <c r="E11" s="72"/>
      <c r="F11" s="72"/>
      <c r="G11" s="4" t="s">
        <v>283</v>
      </c>
      <c r="H11" s="13">
        <v>55.08</v>
      </c>
      <c r="I11" s="29">
        <f t="shared" si="0"/>
        <v>55.08</v>
      </c>
    </row>
    <row r="12" spans="1:9">
      <c r="A12" s="61"/>
      <c r="B12" s="63"/>
      <c r="C12" s="66"/>
      <c r="D12" s="69"/>
      <c r="E12" s="72"/>
      <c r="F12" s="72"/>
      <c r="G12" s="4" t="s">
        <v>312</v>
      </c>
      <c r="H12" s="13">
        <v>65</v>
      </c>
      <c r="I12" s="29">
        <f t="shared" si="0"/>
        <v>65</v>
      </c>
    </row>
    <row r="13" spans="1:9">
      <c r="A13" s="61"/>
      <c r="B13" s="63"/>
      <c r="C13" s="66"/>
      <c r="D13" s="69"/>
      <c r="E13" s="72"/>
      <c r="F13" s="72"/>
      <c r="G13" s="4" t="s">
        <v>313</v>
      </c>
      <c r="H13" s="13">
        <v>73.5</v>
      </c>
      <c r="I13" s="29">
        <f t="shared" si="0"/>
        <v>73.5</v>
      </c>
    </row>
    <row r="14" spans="1:9">
      <c r="A14" s="61"/>
      <c r="B14" s="63"/>
      <c r="C14" s="66"/>
      <c r="D14" s="69"/>
      <c r="E14" s="72"/>
      <c r="F14" s="72"/>
      <c r="G14" s="4" t="s">
        <v>314</v>
      </c>
      <c r="H14" s="13">
        <v>100.319</v>
      </c>
      <c r="I14" s="29">
        <f t="shared" si="0"/>
        <v>100.319</v>
      </c>
    </row>
    <row r="15" spans="1:9">
      <c r="A15" s="61"/>
      <c r="B15" s="63"/>
      <c r="C15" s="66"/>
      <c r="D15" s="69"/>
      <c r="E15" s="72"/>
      <c r="F15" s="72"/>
      <c r="G15" s="4" t="s">
        <v>315</v>
      </c>
      <c r="H15" s="13">
        <v>230</v>
      </c>
      <c r="I15" s="29" t="str">
        <f t="shared" si="0"/>
        <v>Descartado</v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56.220687817445516</v>
      </c>
      <c r="B20" s="19">
        <f>COUNT(H3:H17)</f>
        <v>13</v>
      </c>
      <c r="C20" s="20">
        <f>IF(B20&lt;2,"N/A",(A20/D20))</f>
        <v>0.94314188588232706</v>
      </c>
      <c r="D20" s="21">
        <f>ROUND(AVERAGE(H3:H17),2)</f>
        <v>59.61</v>
      </c>
      <c r="E20" s="22">
        <f>IFERROR(ROUND(IF(B20&lt;2,"N/A",(IF(C20&lt;=25%,"N/A",AVERAGE(I3:I17)))),2),"N/A")</f>
        <v>45.41</v>
      </c>
      <c r="F20" s="22">
        <f>ROUND(MEDIAN(H3:H17),2)</f>
        <v>41.63</v>
      </c>
      <c r="G20" s="23" t="str">
        <f>INDEX(G3:G17,MATCH(H20,H3:H17,0))</f>
        <v>VANESSA KELLY BARBOSA PEREIRA 06210014496</v>
      </c>
      <c r="H20" s="24">
        <f>MIN(H3:H17)</f>
        <v>20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41.63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124.89000000000001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118</v>
      </c>
      <c r="C3" s="65" t="s">
        <v>90</v>
      </c>
      <c r="D3" s="68">
        <v>6</v>
      </c>
      <c r="E3" s="71">
        <f>IF(C20&lt;=25%,D20,MIN(E20:F20))</f>
        <v>40.01</v>
      </c>
      <c r="F3" s="71">
        <f>MIN(H3:H17)</f>
        <v>31</v>
      </c>
      <c r="G3" s="4" t="s">
        <v>299</v>
      </c>
      <c r="H3" s="13">
        <v>31</v>
      </c>
      <c r="I3" s="29">
        <f>IF(H3="","",(IF($C$20&lt;25%,"N/A",IF(H3&lt;=($D$20+$A$20),H3,"Descartado"))))</f>
        <v>31</v>
      </c>
    </row>
    <row r="4" spans="1:9">
      <c r="A4" s="61"/>
      <c r="B4" s="63"/>
      <c r="C4" s="66"/>
      <c r="D4" s="69"/>
      <c r="E4" s="72"/>
      <c r="F4" s="72"/>
      <c r="G4" s="4" t="s">
        <v>310</v>
      </c>
      <c r="H4" s="13">
        <v>41.33</v>
      </c>
      <c r="I4" s="29">
        <f t="shared" ref="I4:I17" si="0">IF(H4="","",(IF($C$20&lt;25%,"N/A",IF(H4&lt;=($D$20+$A$20),H4,"Descartado"))))</f>
        <v>41.33</v>
      </c>
    </row>
    <row r="5" spans="1:9">
      <c r="A5" s="61"/>
      <c r="B5" s="63"/>
      <c r="C5" s="66"/>
      <c r="D5" s="69"/>
      <c r="E5" s="72"/>
      <c r="F5" s="72"/>
      <c r="G5" s="4" t="s">
        <v>316</v>
      </c>
      <c r="H5" s="13">
        <v>47.7</v>
      </c>
      <c r="I5" s="29">
        <f t="shared" si="0"/>
        <v>47.7</v>
      </c>
    </row>
    <row r="6" spans="1:9">
      <c r="A6" s="61"/>
      <c r="B6" s="63"/>
      <c r="C6" s="66"/>
      <c r="D6" s="69"/>
      <c r="E6" s="72"/>
      <c r="F6" s="72"/>
      <c r="G6" s="4" t="s">
        <v>310</v>
      </c>
      <c r="H6" s="13">
        <v>119.9</v>
      </c>
      <c r="I6" s="29" t="str">
        <f t="shared" si="0"/>
        <v>Descartado</v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40.533392303959296</v>
      </c>
      <c r="B20" s="19">
        <f>COUNT(H3:H17)</f>
        <v>4</v>
      </c>
      <c r="C20" s="20">
        <f>IF(B20&lt;2,"N/A",(A20/D20))</f>
        <v>0.67578179899898794</v>
      </c>
      <c r="D20" s="21">
        <f>ROUND(AVERAGE(H3:H17),2)</f>
        <v>59.98</v>
      </c>
      <c r="E20" s="22">
        <f>IFERROR(ROUND(IF(B20&lt;2,"N/A",(IF(C20&lt;=25%,"N/A",AVERAGE(I3:I17)))),2),"N/A")</f>
        <v>40.01</v>
      </c>
      <c r="F20" s="22">
        <f>ROUND(MEDIAN(H3:H17),2)</f>
        <v>44.52</v>
      </c>
      <c r="G20" s="23" t="str">
        <f>INDEX(G3:G17,MATCH(H20,H3:H17,0))</f>
        <v>P H MENESES COMERCIO LTDA</v>
      </c>
      <c r="H20" s="24">
        <f>MIN(H3:H17)</f>
        <v>31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40.01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240.06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8" sqref="G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38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89</v>
      </c>
      <c r="C3" s="65" t="s">
        <v>90</v>
      </c>
      <c r="D3" s="68">
        <v>1000</v>
      </c>
      <c r="E3" s="71">
        <f>IF(C20&lt;=25%,D20,MIN(E20:F20))</f>
        <v>33.83</v>
      </c>
      <c r="F3" s="71">
        <f>MIN(H3:H17)</f>
        <v>20.14</v>
      </c>
      <c r="G3" s="4" t="s">
        <v>376</v>
      </c>
      <c r="H3" s="13">
        <v>20.14</v>
      </c>
      <c r="I3" s="29">
        <f>IF(H3="","",(IF($C$20&lt;25%,"N/A",IF(H3&lt;=($D$20+$A$20),H3,"Descartado"))))</f>
        <v>20.14</v>
      </c>
    </row>
    <row r="4" spans="1:9">
      <c r="A4" s="61"/>
      <c r="B4" s="63"/>
      <c r="C4" s="66"/>
      <c r="D4" s="69"/>
      <c r="E4" s="72"/>
      <c r="F4" s="72"/>
      <c r="G4" s="4" t="s">
        <v>377</v>
      </c>
      <c r="H4" s="13">
        <v>20.52</v>
      </c>
      <c r="I4" s="29">
        <f t="shared" ref="I4:I17" si="0">IF(H4="","",(IF($C$20&lt;25%,"N/A",IF(H4&lt;=($D$20+$A$20),H4,"Descartado"))))</f>
        <v>20.52</v>
      </c>
    </row>
    <row r="5" spans="1:9">
      <c r="A5" s="61"/>
      <c r="B5" s="63"/>
      <c r="C5" s="66"/>
      <c r="D5" s="69"/>
      <c r="E5" s="72"/>
      <c r="F5" s="72"/>
      <c r="G5" s="4" t="s">
        <v>378</v>
      </c>
      <c r="H5" s="13">
        <v>22.44</v>
      </c>
      <c r="I5" s="29">
        <f t="shared" si="0"/>
        <v>22.44</v>
      </c>
    </row>
    <row r="6" spans="1:9">
      <c r="A6" s="61"/>
      <c r="B6" s="63"/>
      <c r="C6" s="66"/>
      <c r="D6" s="69"/>
      <c r="E6" s="72"/>
      <c r="F6" s="72"/>
      <c r="G6" s="4" t="s">
        <v>379</v>
      </c>
      <c r="H6" s="13">
        <v>22.99</v>
      </c>
      <c r="I6" s="29">
        <f t="shared" si="0"/>
        <v>22.99</v>
      </c>
    </row>
    <row r="7" spans="1:9">
      <c r="A7" s="61"/>
      <c r="B7" s="63"/>
      <c r="C7" s="66"/>
      <c r="D7" s="69"/>
      <c r="E7" s="72"/>
      <c r="F7" s="72"/>
      <c r="G7" s="4" t="s">
        <v>380</v>
      </c>
      <c r="H7" s="13">
        <v>24</v>
      </c>
      <c r="I7" s="29">
        <f t="shared" si="0"/>
        <v>24</v>
      </c>
    </row>
    <row r="8" spans="1:9">
      <c r="A8" s="61"/>
      <c r="B8" s="63"/>
      <c r="C8" s="66"/>
      <c r="D8" s="69"/>
      <c r="E8" s="72"/>
      <c r="F8" s="72"/>
      <c r="G8" s="4" t="s">
        <v>381</v>
      </c>
      <c r="H8" s="13">
        <v>35</v>
      </c>
      <c r="I8" s="29">
        <f t="shared" si="0"/>
        <v>35</v>
      </c>
    </row>
    <row r="9" spans="1:9">
      <c r="A9" s="61"/>
      <c r="B9" s="63"/>
      <c r="C9" s="66"/>
      <c r="D9" s="69"/>
      <c r="E9" s="72"/>
      <c r="F9" s="72"/>
      <c r="G9" s="4" t="s">
        <v>382</v>
      </c>
      <c r="H9" s="13">
        <v>35.909999999999997</v>
      </c>
      <c r="I9" s="29">
        <f t="shared" si="0"/>
        <v>35.909999999999997</v>
      </c>
    </row>
    <row r="10" spans="1:9">
      <c r="A10" s="61"/>
      <c r="B10" s="63"/>
      <c r="C10" s="66"/>
      <c r="D10" s="69"/>
      <c r="E10" s="72"/>
      <c r="F10" s="72"/>
      <c r="G10" s="4" t="s">
        <v>383</v>
      </c>
      <c r="H10" s="13">
        <v>44.71</v>
      </c>
      <c r="I10" s="29">
        <f t="shared" si="0"/>
        <v>44.71</v>
      </c>
    </row>
    <row r="11" spans="1:9">
      <c r="A11" s="61"/>
      <c r="B11" s="63"/>
      <c r="C11" s="66"/>
      <c r="D11" s="69"/>
      <c r="E11" s="72"/>
      <c r="F11" s="72"/>
      <c r="G11" s="4" t="s">
        <v>384</v>
      </c>
      <c r="H11" s="13">
        <v>44.93</v>
      </c>
      <c r="I11" s="29">
        <f t="shared" si="0"/>
        <v>44.93</v>
      </c>
    </row>
    <row r="12" spans="1:9">
      <c r="A12" s="61"/>
      <c r="B12" s="63"/>
      <c r="C12" s="66"/>
      <c r="D12" s="69"/>
      <c r="E12" s="72"/>
      <c r="F12" s="72"/>
      <c r="G12" s="4" t="s">
        <v>385</v>
      </c>
      <c r="H12" s="13">
        <v>44.99</v>
      </c>
      <c r="I12" s="29">
        <f t="shared" si="0"/>
        <v>44.99</v>
      </c>
    </row>
    <row r="13" spans="1:9">
      <c r="A13" s="61"/>
      <c r="B13" s="63"/>
      <c r="C13" s="66"/>
      <c r="D13" s="69"/>
      <c r="E13" s="72"/>
      <c r="F13" s="72"/>
      <c r="G13" s="4" t="s">
        <v>386</v>
      </c>
      <c r="H13" s="13">
        <v>45</v>
      </c>
      <c r="I13" s="29">
        <f t="shared" si="0"/>
        <v>45</v>
      </c>
    </row>
    <row r="14" spans="1:9">
      <c r="A14" s="61"/>
      <c r="B14" s="63"/>
      <c r="C14" s="66"/>
      <c r="D14" s="69"/>
      <c r="E14" s="72"/>
      <c r="F14" s="72"/>
      <c r="G14" s="4" t="s">
        <v>387</v>
      </c>
      <c r="H14" s="13">
        <v>45.38</v>
      </c>
      <c r="I14" s="29">
        <f t="shared" si="0"/>
        <v>45.38</v>
      </c>
    </row>
    <row r="15" spans="1:9">
      <c r="A15" s="61"/>
      <c r="B15" s="63"/>
      <c r="C15" s="66"/>
      <c r="D15" s="69"/>
      <c r="E15" s="72"/>
      <c r="F15" s="72"/>
      <c r="G15" s="4" t="s">
        <v>388</v>
      </c>
      <c r="H15" s="13">
        <v>51</v>
      </c>
      <c r="I15" s="29" t="str">
        <f t="shared" si="0"/>
        <v>Descartado</v>
      </c>
    </row>
    <row r="16" spans="1:9">
      <c r="A16" s="61"/>
      <c r="B16" s="63"/>
      <c r="C16" s="66"/>
      <c r="D16" s="69"/>
      <c r="E16" s="72"/>
      <c r="F16" s="72"/>
      <c r="G16" s="4" t="s">
        <v>389</v>
      </c>
      <c r="H16" s="13">
        <v>52.95</v>
      </c>
      <c r="I16" s="29" t="str">
        <f t="shared" si="0"/>
        <v>Descartado</v>
      </c>
    </row>
    <row r="17" spans="1:11">
      <c r="A17" s="61"/>
      <c r="B17" s="64"/>
      <c r="C17" s="67"/>
      <c r="D17" s="70"/>
      <c r="E17" s="73"/>
      <c r="F17" s="73"/>
      <c r="G17" s="4" t="s">
        <v>390</v>
      </c>
      <c r="H17" s="13">
        <v>54.4</v>
      </c>
      <c r="I17" s="29" t="str">
        <f t="shared" si="0"/>
        <v>Descartado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12.552823131528159</v>
      </c>
      <c r="B20" s="19">
        <f>COUNT(H3:H17)</f>
        <v>15</v>
      </c>
      <c r="C20" s="20">
        <f>IF(B20&lt;2,"N/A",(A20/D20))</f>
        <v>0.33367419275726101</v>
      </c>
      <c r="D20" s="21">
        <f>ROUND(AVERAGE(H3:H17),2)</f>
        <v>37.619999999999997</v>
      </c>
      <c r="E20" s="22">
        <f>IFERROR(ROUND(IF(B20&lt;2,"N/A",(IF(C20&lt;=25%,"N/A",AVERAGE(I3:I17)))),2),"N/A")</f>
        <v>33.83</v>
      </c>
      <c r="F20" s="22">
        <f>ROUND(MEDIAN(H3:H17),2)</f>
        <v>44.71</v>
      </c>
      <c r="G20" s="23" t="str">
        <f>INDEX(G3:G17,MATCH(H20,H3:H17,0))</f>
        <v xml:space="preserve">MARCOS E BERTA LTDA </v>
      </c>
      <c r="H20" s="24">
        <f>MIN(H3:H17)</f>
        <v>20.14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33.83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33830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6" sqref="G1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119</v>
      </c>
      <c r="C3" s="65" t="s">
        <v>90</v>
      </c>
      <c r="D3" s="68">
        <v>10</v>
      </c>
      <c r="E3" s="71">
        <f>IF(C20&lt;=25%,D20,MIN(E20:F20))</f>
        <v>9.3800000000000008</v>
      </c>
      <c r="F3" s="71">
        <f>MIN(H3:H17)</f>
        <v>4.2</v>
      </c>
      <c r="G3" s="4" t="s">
        <v>285</v>
      </c>
      <c r="H3" s="13">
        <v>4.2</v>
      </c>
      <c r="I3" s="29">
        <f>IF(H3="","",(IF($C$20&lt;25%,"N/A",IF(H3&lt;=($D$20+$A$20),H3,"Descartado"))))</f>
        <v>4.2</v>
      </c>
    </row>
    <row r="4" spans="1:9">
      <c r="A4" s="61"/>
      <c r="B4" s="63"/>
      <c r="C4" s="66"/>
      <c r="D4" s="69"/>
      <c r="E4" s="72"/>
      <c r="F4" s="72"/>
      <c r="G4" s="4" t="s">
        <v>262</v>
      </c>
      <c r="H4" s="13">
        <v>5.48</v>
      </c>
      <c r="I4" s="29">
        <f t="shared" ref="I4:I17" si="0">IF(H4="","",(IF($C$20&lt;25%,"N/A",IF(H4&lt;=($D$20+$A$20),H4,"Descartado"))))</f>
        <v>5.48</v>
      </c>
    </row>
    <row r="5" spans="1:9">
      <c r="A5" s="61"/>
      <c r="B5" s="63"/>
      <c r="C5" s="66"/>
      <c r="D5" s="69"/>
      <c r="E5" s="72"/>
      <c r="F5" s="72"/>
      <c r="G5" s="4" t="s">
        <v>317</v>
      </c>
      <c r="H5" s="13">
        <v>6.15</v>
      </c>
      <c r="I5" s="29">
        <f t="shared" si="0"/>
        <v>6.15</v>
      </c>
    </row>
    <row r="6" spans="1:9">
      <c r="A6" s="61"/>
      <c r="B6" s="63"/>
      <c r="C6" s="66"/>
      <c r="D6" s="69"/>
      <c r="E6" s="72"/>
      <c r="F6" s="72"/>
      <c r="G6" s="4" t="s">
        <v>318</v>
      </c>
      <c r="H6" s="13">
        <v>6.27</v>
      </c>
      <c r="I6" s="29">
        <f t="shared" si="0"/>
        <v>6.27</v>
      </c>
    </row>
    <row r="7" spans="1:9">
      <c r="A7" s="61"/>
      <c r="B7" s="63"/>
      <c r="C7" s="66"/>
      <c r="D7" s="69"/>
      <c r="E7" s="72"/>
      <c r="F7" s="72"/>
      <c r="G7" s="4" t="s">
        <v>319</v>
      </c>
      <c r="H7" s="13">
        <v>6.28</v>
      </c>
      <c r="I7" s="29">
        <f t="shared" si="0"/>
        <v>6.28</v>
      </c>
    </row>
    <row r="8" spans="1:9">
      <c r="A8" s="61"/>
      <c r="B8" s="63"/>
      <c r="C8" s="66"/>
      <c r="D8" s="69"/>
      <c r="E8" s="72"/>
      <c r="F8" s="72"/>
      <c r="G8" s="4" t="s">
        <v>320</v>
      </c>
      <c r="H8" s="13">
        <v>7.5</v>
      </c>
      <c r="I8" s="29">
        <f t="shared" si="0"/>
        <v>7.5</v>
      </c>
    </row>
    <row r="9" spans="1:9">
      <c r="A9" s="61"/>
      <c r="B9" s="63"/>
      <c r="C9" s="66"/>
      <c r="D9" s="69"/>
      <c r="E9" s="72"/>
      <c r="F9" s="72"/>
      <c r="G9" s="4" t="s">
        <v>321</v>
      </c>
      <c r="H9" s="13">
        <v>9.3800000000000008</v>
      </c>
      <c r="I9" s="29">
        <f t="shared" si="0"/>
        <v>9.3800000000000008</v>
      </c>
    </row>
    <row r="10" spans="1:9">
      <c r="A10" s="61"/>
      <c r="B10" s="63"/>
      <c r="C10" s="66"/>
      <c r="D10" s="69"/>
      <c r="E10" s="72"/>
      <c r="F10" s="72"/>
      <c r="G10" s="4" t="s">
        <v>322</v>
      </c>
      <c r="H10" s="13">
        <v>15</v>
      </c>
      <c r="I10" s="29">
        <f t="shared" si="0"/>
        <v>15</v>
      </c>
    </row>
    <row r="11" spans="1:9">
      <c r="A11" s="61"/>
      <c r="B11" s="63"/>
      <c r="C11" s="66"/>
      <c r="D11" s="69"/>
      <c r="E11" s="72"/>
      <c r="F11" s="72"/>
      <c r="G11" s="4" t="s">
        <v>298</v>
      </c>
      <c r="H11" s="13">
        <v>17</v>
      </c>
      <c r="I11" s="29">
        <f t="shared" si="0"/>
        <v>17</v>
      </c>
    </row>
    <row r="12" spans="1:9">
      <c r="A12" s="61"/>
      <c r="B12" s="63"/>
      <c r="C12" s="66"/>
      <c r="D12" s="69"/>
      <c r="E12" s="72"/>
      <c r="F12" s="72"/>
      <c r="G12" s="4" t="s">
        <v>323</v>
      </c>
      <c r="H12" s="13">
        <v>24</v>
      </c>
      <c r="I12" s="29">
        <f t="shared" si="0"/>
        <v>24</v>
      </c>
    </row>
    <row r="13" spans="1:9">
      <c r="A13" s="61"/>
      <c r="B13" s="63"/>
      <c r="C13" s="66"/>
      <c r="D13" s="69"/>
      <c r="E13" s="72"/>
      <c r="F13" s="72"/>
      <c r="G13" s="4" t="s">
        <v>265</v>
      </c>
      <c r="H13" s="13">
        <v>24.9</v>
      </c>
      <c r="I13" s="29">
        <f t="shared" si="0"/>
        <v>24.9</v>
      </c>
    </row>
    <row r="14" spans="1:9">
      <c r="A14" s="61"/>
      <c r="B14" s="63"/>
      <c r="C14" s="66"/>
      <c r="D14" s="69"/>
      <c r="E14" s="72"/>
      <c r="F14" s="72"/>
      <c r="G14" s="4" t="s">
        <v>324</v>
      </c>
      <c r="H14" s="13">
        <v>28.06</v>
      </c>
      <c r="I14" s="29">
        <f t="shared" si="0"/>
        <v>28.06</v>
      </c>
    </row>
    <row r="15" spans="1:9">
      <c r="A15" s="61"/>
      <c r="B15" s="63"/>
      <c r="C15" s="66"/>
      <c r="D15" s="69"/>
      <c r="E15" s="72"/>
      <c r="F15" s="72"/>
      <c r="G15" s="4" t="s">
        <v>325</v>
      </c>
      <c r="H15" s="13">
        <v>89</v>
      </c>
      <c r="I15" s="29" t="str">
        <f t="shared" si="0"/>
        <v>Descartado</v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22.686987996624282</v>
      </c>
      <c r="B20" s="19">
        <f>COUNT(H3:H17)</f>
        <v>13</v>
      </c>
      <c r="C20" s="20">
        <f>IF(B20&lt;2,"N/A",(A20/D20))</f>
        <v>1.2125594867249749</v>
      </c>
      <c r="D20" s="21">
        <f>ROUND(AVERAGE(H3:H17),2)</f>
        <v>18.71</v>
      </c>
      <c r="E20" s="22">
        <f>IFERROR(ROUND(IF(B20&lt;2,"N/A",(IF(C20&lt;=25%,"N/A",AVERAGE(I3:I17)))),2),"N/A")</f>
        <v>12.85</v>
      </c>
      <c r="F20" s="22">
        <f>ROUND(MEDIAN(H3:H17),2)</f>
        <v>9.3800000000000008</v>
      </c>
      <c r="G20" s="23" t="str">
        <f>INDEX(G3:G17,MATCH(H20,H3:H17,0))</f>
        <v>INOVARE EQUIPAMENTOS E PLANEJAMENTO ADMINISTRATIVO LTDA</v>
      </c>
      <c r="H20" s="24">
        <f>MIN(H3:H17)</f>
        <v>4.2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9.3800000000000008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93.800000000000011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8" sqref="H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120</v>
      </c>
      <c r="C3" s="65" t="s">
        <v>90</v>
      </c>
      <c r="D3" s="68">
        <v>48</v>
      </c>
      <c r="E3" s="71">
        <f>IF(C20&lt;=25%,D20,MIN(E20:F20))</f>
        <v>1.68</v>
      </c>
      <c r="F3" s="71">
        <f>MIN(H3:H17)</f>
        <v>1.07</v>
      </c>
      <c r="G3" s="4" t="s">
        <v>317</v>
      </c>
      <c r="H3" s="13">
        <v>1.07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262</v>
      </c>
      <c r="H4" s="13">
        <v>1.18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326</v>
      </c>
      <c r="H5" s="13">
        <v>1.2075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265</v>
      </c>
      <c r="H6" s="13">
        <v>1.29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327</v>
      </c>
      <c r="H7" s="13">
        <v>1.49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266</v>
      </c>
      <c r="H8" s="13">
        <v>1.5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328</v>
      </c>
      <c r="H9" s="13">
        <v>1.65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329</v>
      </c>
      <c r="H10" s="13">
        <v>1.68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285</v>
      </c>
      <c r="H11" s="13">
        <v>1.69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 t="s">
        <v>320</v>
      </c>
      <c r="H12" s="13">
        <v>1.8</v>
      </c>
      <c r="I12" s="29" t="str">
        <f t="shared" si="0"/>
        <v>N/A</v>
      </c>
    </row>
    <row r="13" spans="1:9">
      <c r="A13" s="61"/>
      <c r="B13" s="63"/>
      <c r="C13" s="66"/>
      <c r="D13" s="69"/>
      <c r="E13" s="72"/>
      <c r="F13" s="72"/>
      <c r="G13" s="4" t="s">
        <v>296</v>
      </c>
      <c r="H13" s="13">
        <v>2</v>
      </c>
      <c r="I13" s="29" t="str">
        <f t="shared" si="0"/>
        <v>N/A</v>
      </c>
    </row>
    <row r="14" spans="1:9">
      <c r="A14" s="61"/>
      <c r="B14" s="63"/>
      <c r="C14" s="66"/>
      <c r="D14" s="69"/>
      <c r="E14" s="72"/>
      <c r="F14" s="72"/>
      <c r="G14" s="4" t="s">
        <v>330</v>
      </c>
      <c r="H14" s="13">
        <v>2.15</v>
      </c>
      <c r="I14" s="29" t="str">
        <f t="shared" si="0"/>
        <v>N/A</v>
      </c>
    </row>
    <row r="15" spans="1:9">
      <c r="A15" s="61"/>
      <c r="B15" s="63"/>
      <c r="C15" s="66"/>
      <c r="D15" s="69"/>
      <c r="E15" s="72"/>
      <c r="F15" s="72"/>
      <c r="G15" s="4" t="s">
        <v>211</v>
      </c>
      <c r="H15" s="13">
        <v>2.15</v>
      </c>
      <c r="I15" s="29" t="str">
        <f t="shared" si="0"/>
        <v>N/A</v>
      </c>
    </row>
    <row r="16" spans="1:9">
      <c r="A16" s="61"/>
      <c r="B16" s="63"/>
      <c r="C16" s="66"/>
      <c r="D16" s="69"/>
      <c r="E16" s="72"/>
      <c r="F16" s="72"/>
      <c r="G16" s="4" t="s">
        <v>331</v>
      </c>
      <c r="H16" s="13">
        <v>2.16</v>
      </c>
      <c r="I16" s="29" t="str">
        <f t="shared" si="0"/>
        <v>N/A</v>
      </c>
    </row>
    <row r="17" spans="1:11">
      <c r="A17" s="61"/>
      <c r="B17" s="64"/>
      <c r="C17" s="67"/>
      <c r="D17" s="70"/>
      <c r="E17" s="73"/>
      <c r="F17" s="73"/>
      <c r="G17" s="4" t="s">
        <v>332</v>
      </c>
      <c r="H17" s="13">
        <v>2.25</v>
      </c>
      <c r="I17" s="29" t="str">
        <f t="shared" si="0"/>
        <v>N/A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0.39465649620904486</v>
      </c>
      <c r="B20" s="19">
        <f>COUNT(H3:H17)</f>
        <v>15</v>
      </c>
      <c r="C20" s="20">
        <f>IF(B20&lt;2,"N/A",(A20/D20))</f>
        <v>0.23491458107681243</v>
      </c>
      <c r="D20" s="21">
        <f>ROUND(AVERAGE(H3:H17),2)</f>
        <v>1.68</v>
      </c>
      <c r="E20" s="22" t="str">
        <f>IFERROR(ROUND(IF(B20&lt;2,"N/A",(IF(C20&lt;=25%,"N/A",AVERAGE(I3:I17)))),2),"N/A")</f>
        <v>N/A</v>
      </c>
      <c r="F20" s="22">
        <f>ROUND(MEDIAN(H3:H17),2)</f>
        <v>1.68</v>
      </c>
      <c r="G20" s="23" t="str">
        <f>INDEX(G3:G17,MATCH(H20,H3:H17,0))</f>
        <v>PALMIRA DISTRIBUIDORA DE UTILIDADES DOMESTICAS LTDA</v>
      </c>
      <c r="H20" s="24">
        <f>MIN(H3:H17)</f>
        <v>1.07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1.68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80.64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8" sqref="H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121</v>
      </c>
      <c r="C3" s="65" t="s">
        <v>90</v>
      </c>
      <c r="D3" s="68">
        <v>48</v>
      </c>
      <c r="E3" s="71">
        <f>IF(C20&lt;=25%,D20,MIN(E20:F20))</f>
        <v>2.2799999999999998</v>
      </c>
      <c r="F3" s="71">
        <f>MIN(H3:H17)</f>
        <v>0.87</v>
      </c>
      <c r="G3" s="4" t="s">
        <v>294</v>
      </c>
      <c r="H3" s="13">
        <v>0.87</v>
      </c>
      <c r="I3" s="29">
        <f>IF(H3="","",(IF($C$20&lt;25%,"N/A",IF(H3&lt;=($D$20+$A$20),H3,"Descartado"))))</f>
        <v>0.87</v>
      </c>
    </row>
    <row r="4" spans="1:9">
      <c r="A4" s="61"/>
      <c r="B4" s="63"/>
      <c r="C4" s="66"/>
      <c r="D4" s="69"/>
      <c r="E4" s="72"/>
      <c r="F4" s="72"/>
      <c r="G4" s="4" t="s">
        <v>262</v>
      </c>
      <c r="H4" s="13">
        <v>1.44</v>
      </c>
      <c r="I4" s="29">
        <f t="shared" ref="I4:I17" si="0">IF(H4="","",(IF($C$20&lt;25%,"N/A",IF(H4&lt;=($D$20+$A$20),H4,"Descartado"))))</f>
        <v>1.44</v>
      </c>
    </row>
    <row r="5" spans="1:9">
      <c r="A5" s="61"/>
      <c r="B5" s="63"/>
      <c r="C5" s="66"/>
      <c r="D5" s="69"/>
      <c r="E5" s="72"/>
      <c r="F5" s="72"/>
      <c r="G5" s="4" t="s">
        <v>317</v>
      </c>
      <c r="H5" s="13">
        <v>1.74</v>
      </c>
      <c r="I5" s="29">
        <f t="shared" si="0"/>
        <v>1.74</v>
      </c>
    </row>
    <row r="6" spans="1:9">
      <c r="A6" s="61"/>
      <c r="B6" s="63"/>
      <c r="C6" s="66"/>
      <c r="D6" s="69"/>
      <c r="E6" s="72"/>
      <c r="F6" s="72"/>
      <c r="G6" s="4" t="s">
        <v>330</v>
      </c>
      <c r="H6" s="13">
        <v>2</v>
      </c>
      <c r="I6" s="29">
        <f t="shared" si="0"/>
        <v>2</v>
      </c>
    </row>
    <row r="7" spans="1:9">
      <c r="A7" s="61"/>
      <c r="B7" s="63"/>
      <c r="C7" s="66"/>
      <c r="D7" s="69"/>
      <c r="E7" s="72"/>
      <c r="F7" s="72"/>
      <c r="G7" s="4" t="s">
        <v>333</v>
      </c>
      <c r="H7" s="13">
        <v>2.15</v>
      </c>
      <c r="I7" s="29">
        <f t="shared" si="0"/>
        <v>2.15</v>
      </c>
    </row>
    <row r="8" spans="1:9">
      <c r="A8" s="61"/>
      <c r="B8" s="63"/>
      <c r="C8" s="66"/>
      <c r="D8" s="69"/>
      <c r="E8" s="72"/>
      <c r="F8" s="72"/>
      <c r="G8" s="4" t="s">
        <v>334</v>
      </c>
      <c r="H8" s="13">
        <v>2.23</v>
      </c>
      <c r="I8" s="29">
        <f t="shared" si="0"/>
        <v>2.23</v>
      </c>
    </row>
    <row r="9" spans="1:9">
      <c r="A9" s="61"/>
      <c r="B9" s="63"/>
      <c r="C9" s="66"/>
      <c r="D9" s="69"/>
      <c r="E9" s="72"/>
      <c r="F9" s="72"/>
      <c r="G9" s="4" t="s">
        <v>265</v>
      </c>
      <c r="H9" s="13">
        <v>2.39</v>
      </c>
      <c r="I9" s="29">
        <f t="shared" si="0"/>
        <v>2.39</v>
      </c>
    </row>
    <row r="10" spans="1:9">
      <c r="A10" s="61"/>
      <c r="B10" s="63"/>
      <c r="C10" s="66"/>
      <c r="D10" s="69"/>
      <c r="E10" s="72"/>
      <c r="F10" s="72"/>
      <c r="G10" s="4" t="s">
        <v>304</v>
      </c>
      <c r="H10" s="13">
        <v>2.4900000000000002</v>
      </c>
      <c r="I10" s="29">
        <f t="shared" si="0"/>
        <v>2.4900000000000002</v>
      </c>
    </row>
    <row r="11" spans="1:9">
      <c r="A11" s="61"/>
      <c r="B11" s="63"/>
      <c r="C11" s="66"/>
      <c r="D11" s="69"/>
      <c r="E11" s="72"/>
      <c r="F11" s="72"/>
      <c r="G11" s="4" t="s">
        <v>335</v>
      </c>
      <c r="H11" s="13">
        <v>2.69</v>
      </c>
      <c r="I11" s="29">
        <f t="shared" si="0"/>
        <v>2.69</v>
      </c>
    </row>
    <row r="12" spans="1:9">
      <c r="A12" s="61"/>
      <c r="B12" s="63"/>
      <c r="C12" s="66"/>
      <c r="D12" s="69"/>
      <c r="E12" s="72"/>
      <c r="F12" s="72"/>
      <c r="G12" s="4" t="s">
        <v>336</v>
      </c>
      <c r="H12" s="13">
        <v>2.95</v>
      </c>
      <c r="I12" s="29">
        <f t="shared" si="0"/>
        <v>2.95</v>
      </c>
    </row>
    <row r="13" spans="1:9">
      <c r="A13" s="61"/>
      <c r="B13" s="63"/>
      <c r="C13" s="66"/>
      <c r="D13" s="69"/>
      <c r="E13" s="72"/>
      <c r="F13" s="72"/>
      <c r="G13" s="4" t="s">
        <v>293</v>
      </c>
      <c r="H13" s="13">
        <v>2.99</v>
      </c>
      <c r="I13" s="29">
        <f t="shared" si="0"/>
        <v>2.99</v>
      </c>
    </row>
    <row r="14" spans="1:9">
      <c r="A14" s="61"/>
      <c r="B14" s="63"/>
      <c r="C14" s="66"/>
      <c r="D14" s="69"/>
      <c r="E14" s="72"/>
      <c r="F14" s="72"/>
      <c r="G14" s="4" t="s">
        <v>338</v>
      </c>
      <c r="H14" s="13">
        <v>3.45</v>
      </c>
      <c r="I14" s="29">
        <f t="shared" si="0"/>
        <v>3.45</v>
      </c>
    </row>
    <row r="15" spans="1:9">
      <c r="A15" s="61"/>
      <c r="B15" s="63"/>
      <c r="C15" s="66"/>
      <c r="D15" s="69"/>
      <c r="E15" s="72"/>
      <c r="F15" s="72"/>
      <c r="G15" s="4" t="s">
        <v>323</v>
      </c>
      <c r="H15" s="13">
        <v>4.3</v>
      </c>
      <c r="I15" s="29" t="str">
        <f t="shared" si="0"/>
        <v>Descartado</v>
      </c>
    </row>
    <row r="16" spans="1:9">
      <c r="A16" s="61"/>
      <c r="B16" s="63"/>
      <c r="C16" s="66"/>
      <c r="D16" s="69"/>
      <c r="E16" s="72"/>
      <c r="F16" s="72"/>
      <c r="G16" s="4" t="s">
        <v>284</v>
      </c>
      <c r="H16" s="13">
        <v>4.57</v>
      </c>
      <c r="I16" s="29" t="str">
        <f t="shared" si="0"/>
        <v>Descartado</v>
      </c>
    </row>
    <row r="17" spans="1:11">
      <c r="A17" s="61"/>
      <c r="B17" s="64"/>
      <c r="C17" s="67"/>
      <c r="D17" s="70"/>
      <c r="E17" s="73"/>
      <c r="F17" s="73"/>
      <c r="G17" s="4" t="s">
        <v>328</v>
      </c>
      <c r="H17" s="13">
        <v>5.98</v>
      </c>
      <c r="I17" s="29" t="str">
        <f t="shared" si="0"/>
        <v>Descartado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1.3183962118530881</v>
      </c>
      <c r="B20" s="19">
        <f>COUNT(H3:H17)</f>
        <v>15</v>
      </c>
      <c r="C20" s="20">
        <f>IF(B20&lt;2,"N/A",(A20/D20))</f>
        <v>0.46751638718194616</v>
      </c>
      <c r="D20" s="21">
        <f>ROUND(AVERAGE(H3:H17),2)</f>
        <v>2.82</v>
      </c>
      <c r="E20" s="22">
        <f>IFERROR(ROUND(IF(B20&lt;2,"N/A",(IF(C20&lt;=25%,"N/A",AVERAGE(I3:I17)))),2),"N/A")</f>
        <v>2.2799999999999998</v>
      </c>
      <c r="F20" s="22">
        <f>ROUND(MEDIAN(H3:H17),2)</f>
        <v>2.4900000000000002</v>
      </c>
      <c r="G20" s="23" t="str">
        <f>INDEX(G3:G17,MATCH(H20,H3:H17,0))</f>
        <v>MULTIPRESENTES - UTILIDADES DOMESTICAS DE ASSIS LTDA</v>
      </c>
      <c r="H20" s="24">
        <f>MIN(H3:H17)</f>
        <v>0.87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2.2799999999999998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109.44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122</v>
      </c>
      <c r="C3" s="65" t="s">
        <v>90</v>
      </c>
      <c r="D3" s="68">
        <v>48</v>
      </c>
      <c r="E3" s="71">
        <f>IF(C20&lt;=25%,D20,MIN(E20:F20))</f>
        <v>2.38</v>
      </c>
      <c r="F3" s="71">
        <f>MIN(H3:H17)</f>
        <v>0.79</v>
      </c>
      <c r="G3" s="4" t="s">
        <v>262</v>
      </c>
      <c r="H3" s="13">
        <v>0.79</v>
      </c>
      <c r="I3" s="29">
        <f>IF(H3="","",(IF($C$20&lt;25%,"N/A",IF(H3&lt;=($D$20+$A$20),H3,"Descartado"))))</f>
        <v>0.79</v>
      </c>
    </row>
    <row r="4" spans="1:9">
      <c r="A4" s="61"/>
      <c r="B4" s="63"/>
      <c r="C4" s="66"/>
      <c r="D4" s="69"/>
      <c r="E4" s="72"/>
      <c r="F4" s="72"/>
      <c r="G4" s="4" t="s">
        <v>339</v>
      </c>
      <c r="H4" s="13">
        <v>1.1000000000000001</v>
      </c>
      <c r="I4" s="29">
        <f t="shared" ref="I4:I17" si="0">IF(H4="","",(IF($C$20&lt;25%,"N/A",IF(H4&lt;=($D$20+$A$20),H4,"Descartado"))))</f>
        <v>1.1000000000000001</v>
      </c>
    </row>
    <row r="5" spans="1:9">
      <c r="A5" s="61"/>
      <c r="B5" s="63"/>
      <c r="C5" s="66"/>
      <c r="D5" s="69"/>
      <c r="E5" s="72"/>
      <c r="F5" s="72"/>
      <c r="G5" s="4" t="s">
        <v>285</v>
      </c>
      <c r="H5" s="13">
        <v>1.1000000000000001</v>
      </c>
      <c r="I5" s="29">
        <f t="shared" si="0"/>
        <v>1.1000000000000001</v>
      </c>
    </row>
    <row r="6" spans="1:9">
      <c r="A6" s="61"/>
      <c r="B6" s="63"/>
      <c r="C6" s="66"/>
      <c r="D6" s="69"/>
      <c r="E6" s="72"/>
      <c r="F6" s="72"/>
      <c r="G6" s="4" t="s">
        <v>340</v>
      </c>
      <c r="H6" s="13">
        <v>2.16</v>
      </c>
      <c r="I6" s="29">
        <f t="shared" si="0"/>
        <v>2.16</v>
      </c>
    </row>
    <row r="7" spans="1:9">
      <c r="A7" s="61"/>
      <c r="B7" s="63"/>
      <c r="C7" s="66"/>
      <c r="D7" s="69"/>
      <c r="E7" s="72"/>
      <c r="F7" s="72"/>
      <c r="G7" s="4" t="s">
        <v>337</v>
      </c>
      <c r="H7" s="13">
        <v>2.2400000000000002</v>
      </c>
      <c r="I7" s="29">
        <f t="shared" si="0"/>
        <v>2.2400000000000002</v>
      </c>
    </row>
    <row r="8" spans="1:9">
      <c r="A8" s="61"/>
      <c r="B8" s="63"/>
      <c r="C8" s="66"/>
      <c r="D8" s="69"/>
      <c r="E8" s="72"/>
      <c r="F8" s="72"/>
      <c r="G8" s="4" t="s">
        <v>284</v>
      </c>
      <c r="H8" s="13">
        <v>2.5099999999999998</v>
      </c>
      <c r="I8" s="29">
        <f t="shared" si="0"/>
        <v>2.5099999999999998</v>
      </c>
    </row>
    <row r="9" spans="1:9">
      <c r="A9" s="61"/>
      <c r="B9" s="63"/>
      <c r="C9" s="66"/>
      <c r="D9" s="69"/>
      <c r="E9" s="72"/>
      <c r="F9" s="72"/>
      <c r="G9" s="4" t="s">
        <v>341</v>
      </c>
      <c r="H9" s="13">
        <v>2.6696</v>
      </c>
      <c r="I9" s="29">
        <f t="shared" si="0"/>
        <v>2.6696</v>
      </c>
    </row>
    <row r="10" spans="1:9">
      <c r="A10" s="61"/>
      <c r="B10" s="63"/>
      <c r="C10" s="66"/>
      <c r="D10" s="69"/>
      <c r="E10" s="72"/>
      <c r="F10" s="72"/>
      <c r="G10" s="4" t="s">
        <v>268</v>
      </c>
      <c r="H10" s="13">
        <v>4.6900000000000004</v>
      </c>
      <c r="I10" s="29">
        <f t="shared" si="0"/>
        <v>4.6900000000000004</v>
      </c>
    </row>
    <row r="11" spans="1:9">
      <c r="A11" s="61"/>
      <c r="B11" s="63"/>
      <c r="C11" s="66"/>
      <c r="D11" s="69"/>
      <c r="E11" s="72"/>
      <c r="F11" s="72"/>
      <c r="G11" s="4" t="s">
        <v>321</v>
      </c>
      <c r="H11" s="13">
        <v>5.75</v>
      </c>
      <c r="I11" s="29">
        <f t="shared" si="0"/>
        <v>5.75</v>
      </c>
    </row>
    <row r="12" spans="1:9">
      <c r="A12" s="61"/>
      <c r="B12" s="63"/>
      <c r="C12" s="66"/>
      <c r="D12" s="69"/>
      <c r="E12" s="72"/>
      <c r="F12" s="72"/>
      <c r="G12" s="4" t="s">
        <v>342</v>
      </c>
      <c r="H12" s="13">
        <v>19.399999999999999</v>
      </c>
      <c r="I12" s="29" t="str">
        <f t="shared" si="0"/>
        <v>Descartado</v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5.5549312121353536</v>
      </c>
      <c r="B20" s="19">
        <f>COUNT(H3:H17)</f>
        <v>10</v>
      </c>
      <c r="C20" s="20">
        <f>IF(B20&lt;2,"N/A",(A20/D20))</f>
        <v>1.3101252858809795</v>
      </c>
      <c r="D20" s="21">
        <f>ROUND(AVERAGE(H3:H17),2)</f>
        <v>4.24</v>
      </c>
      <c r="E20" s="22">
        <f>IFERROR(ROUND(IF(B20&lt;2,"N/A",(IF(C20&lt;=25%,"N/A",AVERAGE(I3:I17)))),2),"N/A")</f>
        <v>2.56</v>
      </c>
      <c r="F20" s="22">
        <f>ROUND(MEDIAN(H3:H17),2)</f>
        <v>2.38</v>
      </c>
      <c r="G20" s="23" t="str">
        <f>INDEX(G3:G17,MATCH(H20,H3:H17,0))</f>
        <v>NOVA MESA COMERCIO DE UTILIDADES E ALIMENTOS LTDA</v>
      </c>
      <c r="H20" s="24">
        <f>MIN(H3:H17)</f>
        <v>0.79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2.38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114.24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6" sqref="G1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69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123</v>
      </c>
      <c r="C3" s="65" t="s">
        <v>90</v>
      </c>
      <c r="D3" s="68">
        <v>48</v>
      </c>
      <c r="E3" s="71">
        <f>IF(C20&lt;=25%,D20,MIN(E20:F20))</f>
        <v>2</v>
      </c>
      <c r="F3" s="71">
        <f>MIN(H3:H17)</f>
        <v>1.04</v>
      </c>
      <c r="G3" s="4" t="s">
        <v>291</v>
      </c>
      <c r="H3" s="13">
        <v>1.04</v>
      </c>
      <c r="I3" s="29">
        <f>IF(H3="","",(IF($C$20&lt;25%,"N/A",IF(H3&lt;=($D$20+$A$20),H3,"Descartado"))))</f>
        <v>1.04</v>
      </c>
    </row>
    <row r="4" spans="1:9">
      <c r="A4" s="61"/>
      <c r="B4" s="63"/>
      <c r="C4" s="66"/>
      <c r="D4" s="69"/>
      <c r="E4" s="72"/>
      <c r="F4" s="72"/>
      <c r="G4" s="4" t="s">
        <v>262</v>
      </c>
      <c r="H4" s="13">
        <v>1.18</v>
      </c>
      <c r="I4" s="29">
        <f t="shared" ref="I4:I17" si="0">IF(H4="","",(IF($C$20&lt;25%,"N/A",IF(H4&lt;=($D$20+$A$20),H4,"Descartado"))))</f>
        <v>1.18</v>
      </c>
    </row>
    <row r="5" spans="1:9">
      <c r="A5" s="61"/>
      <c r="B5" s="63"/>
      <c r="C5" s="66"/>
      <c r="D5" s="69"/>
      <c r="E5" s="72"/>
      <c r="F5" s="72"/>
      <c r="G5" s="4" t="s">
        <v>285</v>
      </c>
      <c r="H5" s="13">
        <v>1.4</v>
      </c>
      <c r="I5" s="29">
        <f t="shared" si="0"/>
        <v>1.4</v>
      </c>
    </row>
    <row r="6" spans="1:9">
      <c r="A6" s="61"/>
      <c r="B6" s="63"/>
      <c r="C6" s="66"/>
      <c r="D6" s="69"/>
      <c r="E6" s="72"/>
      <c r="F6" s="72"/>
      <c r="G6" s="4" t="s">
        <v>337</v>
      </c>
      <c r="H6" s="13">
        <v>1.5</v>
      </c>
      <c r="I6" s="29">
        <f t="shared" si="0"/>
        <v>1.5</v>
      </c>
    </row>
    <row r="7" spans="1:9">
      <c r="A7" s="61"/>
      <c r="B7" s="63"/>
      <c r="C7" s="66"/>
      <c r="D7" s="69"/>
      <c r="E7" s="72"/>
      <c r="F7" s="72"/>
      <c r="G7" s="4" t="s">
        <v>333</v>
      </c>
      <c r="H7" s="13">
        <v>1.55</v>
      </c>
      <c r="I7" s="29">
        <f t="shared" si="0"/>
        <v>1.55</v>
      </c>
    </row>
    <row r="8" spans="1:9">
      <c r="A8" s="61"/>
      <c r="B8" s="63"/>
      <c r="C8" s="66"/>
      <c r="D8" s="69"/>
      <c r="E8" s="72"/>
      <c r="F8" s="72"/>
      <c r="G8" s="4" t="s">
        <v>273</v>
      </c>
      <c r="H8" s="13">
        <v>1.74</v>
      </c>
      <c r="I8" s="29">
        <f t="shared" si="0"/>
        <v>1.74</v>
      </c>
    </row>
    <row r="9" spans="1:9">
      <c r="A9" s="61"/>
      <c r="B9" s="63"/>
      <c r="C9" s="66"/>
      <c r="D9" s="69"/>
      <c r="E9" s="72"/>
      <c r="F9" s="72"/>
      <c r="G9" s="4" t="s">
        <v>343</v>
      </c>
      <c r="H9" s="13">
        <v>1.8</v>
      </c>
      <c r="I9" s="29">
        <f t="shared" si="0"/>
        <v>1.8</v>
      </c>
    </row>
    <row r="10" spans="1:9">
      <c r="A10" s="61"/>
      <c r="B10" s="63"/>
      <c r="C10" s="66"/>
      <c r="D10" s="69"/>
      <c r="E10" s="72"/>
      <c r="F10" s="72"/>
      <c r="G10" s="4" t="s">
        <v>293</v>
      </c>
      <c r="H10" s="13">
        <v>2</v>
      </c>
      <c r="I10" s="29">
        <f t="shared" si="0"/>
        <v>2</v>
      </c>
    </row>
    <row r="11" spans="1:9">
      <c r="A11" s="61"/>
      <c r="B11" s="63"/>
      <c r="C11" s="66"/>
      <c r="D11" s="69"/>
      <c r="E11" s="72"/>
      <c r="F11" s="72"/>
      <c r="G11" s="4" t="s">
        <v>344</v>
      </c>
      <c r="H11" s="13">
        <v>2</v>
      </c>
      <c r="I11" s="29">
        <f t="shared" si="0"/>
        <v>2</v>
      </c>
    </row>
    <row r="12" spans="1:9">
      <c r="A12" s="61"/>
      <c r="B12" s="63"/>
      <c r="C12" s="66"/>
      <c r="D12" s="69"/>
      <c r="E12" s="72"/>
      <c r="F12" s="72"/>
      <c r="G12" s="4" t="s">
        <v>345</v>
      </c>
      <c r="H12" s="13">
        <v>2.6</v>
      </c>
      <c r="I12" s="29">
        <f t="shared" si="0"/>
        <v>2.6</v>
      </c>
    </row>
    <row r="13" spans="1:9">
      <c r="A13" s="61"/>
      <c r="B13" s="63"/>
      <c r="C13" s="66"/>
      <c r="D13" s="69"/>
      <c r="E13" s="72"/>
      <c r="F13" s="72"/>
      <c r="G13" s="4" t="s">
        <v>346</v>
      </c>
      <c r="H13" s="13">
        <v>2.7961999999999998</v>
      </c>
      <c r="I13" s="29">
        <f t="shared" si="0"/>
        <v>2.7961999999999998</v>
      </c>
    </row>
    <row r="14" spans="1:9">
      <c r="A14" s="61"/>
      <c r="B14" s="63"/>
      <c r="C14" s="66"/>
      <c r="D14" s="69"/>
      <c r="E14" s="72"/>
      <c r="F14" s="72"/>
      <c r="G14" s="4" t="s">
        <v>347</v>
      </c>
      <c r="H14" s="13">
        <v>3.2</v>
      </c>
      <c r="I14" s="29">
        <f t="shared" si="0"/>
        <v>3.2</v>
      </c>
    </row>
    <row r="15" spans="1:9">
      <c r="A15" s="61"/>
      <c r="B15" s="63"/>
      <c r="C15" s="66"/>
      <c r="D15" s="69"/>
      <c r="E15" s="72"/>
      <c r="F15" s="72"/>
      <c r="G15" s="4" t="s">
        <v>318</v>
      </c>
      <c r="H15" s="13">
        <v>3.23</v>
      </c>
      <c r="I15" s="29">
        <f t="shared" si="0"/>
        <v>3.23</v>
      </c>
    </row>
    <row r="16" spans="1:9">
      <c r="A16" s="61"/>
      <c r="B16" s="63"/>
      <c r="C16" s="66"/>
      <c r="D16" s="69"/>
      <c r="E16" s="72"/>
      <c r="F16" s="72"/>
      <c r="G16" s="4" t="s">
        <v>321</v>
      </c>
      <c r="H16" s="13">
        <v>5.75</v>
      </c>
      <c r="I16" s="29" t="str">
        <f t="shared" si="0"/>
        <v>Descartado</v>
      </c>
    </row>
    <row r="17" spans="1:11">
      <c r="A17" s="61"/>
      <c r="B17" s="64"/>
      <c r="C17" s="67"/>
      <c r="D17" s="70"/>
      <c r="E17" s="73"/>
      <c r="F17" s="73"/>
      <c r="G17" s="4" t="s">
        <v>348</v>
      </c>
      <c r="H17" s="13">
        <v>10.199999999999999</v>
      </c>
      <c r="I17" s="29" t="str">
        <f t="shared" si="0"/>
        <v>Descartado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2.3631924796765924</v>
      </c>
      <c r="B20" s="19">
        <f>COUNT(H3:H17)</f>
        <v>15</v>
      </c>
      <c r="C20" s="20">
        <f>IF(B20&lt;2,"N/A",(A20/D20))</f>
        <v>0.84399731417021162</v>
      </c>
      <c r="D20" s="21">
        <f>ROUND(AVERAGE(H3:H17),2)</f>
        <v>2.8</v>
      </c>
      <c r="E20" s="22">
        <f>IFERROR(ROUND(IF(B20&lt;2,"N/A",(IF(C20&lt;=25%,"N/A",AVERAGE(I3:I17)))),2),"N/A")</f>
        <v>2</v>
      </c>
      <c r="F20" s="22">
        <f>ROUND(MEDIAN(H3:H17),2)</f>
        <v>2</v>
      </c>
      <c r="G20" s="23" t="str">
        <f>INDEX(G3:G17,MATCH(H20,H3:H17,0))</f>
        <v>UEDAMA COMERCIO DE PRODUTOS ALIMENTICIOS LTDA</v>
      </c>
      <c r="H20" s="24">
        <f>MIN(H3:H17)</f>
        <v>1.04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96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4" sqref="G1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124</v>
      </c>
      <c r="C3" s="65" t="s">
        <v>90</v>
      </c>
      <c r="D3" s="68">
        <v>48</v>
      </c>
      <c r="E3" s="71">
        <f>IF(C20&lt;=25%,D20,MIN(E20:F20))</f>
        <v>1.29</v>
      </c>
      <c r="F3" s="71">
        <f>MIN(H3:H17)</f>
        <v>0.77</v>
      </c>
      <c r="G3" s="4" t="s">
        <v>317</v>
      </c>
      <c r="H3" s="13">
        <v>0.77</v>
      </c>
      <c r="I3" s="29">
        <f>IF(H3="","",(IF($C$20&lt;25%,"N/A",IF(H3&lt;=($D$20+$A$20),H3,"Descartado"))))</f>
        <v>0.77</v>
      </c>
    </row>
    <row r="4" spans="1:9">
      <c r="A4" s="61"/>
      <c r="B4" s="63"/>
      <c r="C4" s="66"/>
      <c r="D4" s="69"/>
      <c r="E4" s="72"/>
      <c r="F4" s="72"/>
      <c r="G4" s="4" t="s">
        <v>285</v>
      </c>
      <c r="H4" s="13">
        <v>0.8</v>
      </c>
      <c r="I4" s="29">
        <f t="shared" ref="I4:I17" si="0">IF(H4="","",(IF($C$20&lt;25%,"N/A",IF(H4&lt;=($D$20+$A$20),H4,"Descartado"))))</f>
        <v>0.8</v>
      </c>
    </row>
    <row r="5" spans="1:9">
      <c r="A5" s="61"/>
      <c r="B5" s="63"/>
      <c r="C5" s="66"/>
      <c r="D5" s="69"/>
      <c r="E5" s="72"/>
      <c r="F5" s="72"/>
      <c r="G5" s="4" t="s">
        <v>262</v>
      </c>
      <c r="H5" s="13">
        <v>0.84</v>
      </c>
      <c r="I5" s="29">
        <f t="shared" si="0"/>
        <v>0.84</v>
      </c>
    </row>
    <row r="6" spans="1:9">
      <c r="A6" s="61"/>
      <c r="B6" s="63"/>
      <c r="C6" s="66"/>
      <c r="D6" s="69"/>
      <c r="E6" s="72"/>
      <c r="F6" s="72"/>
      <c r="G6" s="4" t="s">
        <v>333</v>
      </c>
      <c r="H6" s="13">
        <v>0.85</v>
      </c>
      <c r="I6" s="29">
        <f t="shared" si="0"/>
        <v>0.85</v>
      </c>
    </row>
    <row r="7" spans="1:9">
      <c r="A7" s="61"/>
      <c r="B7" s="63"/>
      <c r="C7" s="66"/>
      <c r="D7" s="69"/>
      <c r="E7" s="72"/>
      <c r="F7" s="72"/>
      <c r="G7" s="4" t="s">
        <v>349</v>
      </c>
      <c r="H7" s="13">
        <v>1.03</v>
      </c>
      <c r="I7" s="29">
        <f t="shared" si="0"/>
        <v>1.03</v>
      </c>
    </row>
    <row r="8" spans="1:9">
      <c r="A8" s="61"/>
      <c r="B8" s="63"/>
      <c r="C8" s="66"/>
      <c r="D8" s="69"/>
      <c r="E8" s="72"/>
      <c r="F8" s="72"/>
      <c r="G8" s="4" t="s">
        <v>350</v>
      </c>
      <c r="H8" s="13">
        <v>1.49</v>
      </c>
      <c r="I8" s="29">
        <f t="shared" si="0"/>
        <v>1.49</v>
      </c>
    </row>
    <row r="9" spans="1:9">
      <c r="A9" s="61"/>
      <c r="B9" s="63"/>
      <c r="C9" s="66"/>
      <c r="D9" s="69"/>
      <c r="E9" s="72"/>
      <c r="F9" s="72"/>
      <c r="G9" s="4" t="s">
        <v>351</v>
      </c>
      <c r="H9" s="13">
        <v>1.5</v>
      </c>
      <c r="I9" s="29">
        <f t="shared" si="0"/>
        <v>1.5</v>
      </c>
    </row>
    <row r="10" spans="1:9">
      <c r="A10" s="61"/>
      <c r="B10" s="63"/>
      <c r="C10" s="66"/>
      <c r="D10" s="69"/>
      <c r="E10" s="72"/>
      <c r="F10" s="72"/>
      <c r="G10" s="4" t="s">
        <v>268</v>
      </c>
      <c r="H10" s="13">
        <v>2.16</v>
      </c>
      <c r="I10" s="29">
        <f t="shared" si="0"/>
        <v>2.16</v>
      </c>
    </row>
    <row r="11" spans="1:9">
      <c r="A11" s="61"/>
      <c r="B11" s="63"/>
      <c r="C11" s="66"/>
      <c r="D11" s="69"/>
      <c r="E11" s="72"/>
      <c r="F11" s="72"/>
      <c r="G11" s="4" t="s">
        <v>328</v>
      </c>
      <c r="H11" s="13">
        <v>2.2000000000000002</v>
      </c>
      <c r="I11" s="29">
        <f t="shared" si="0"/>
        <v>2.2000000000000002</v>
      </c>
    </row>
    <row r="12" spans="1:9">
      <c r="A12" s="61"/>
      <c r="B12" s="63"/>
      <c r="C12" s="66"/>
      <c r="D12" s="69"/>
      <c r="E12" s="72"/>
      <c r="F12" s="72"/>
      <c r="G12" s="4" t="s">
        <v>343</v>
      </c>
      <c r="H12" s="13">
        <v>11.6</v>
      </c>
      <c r="I12" s="29" t="str">
        <f t="shared" si="0"/>
        <v>Descartado</v>
      </c>
    </row>
    <row r="13" spans="1:9">
      <c r="A13" s="61"/>
      <c r="B13" s="63"/>
      <c r="C13" s="66"/>
      <c r="D13" s="69"/>
      <c r="E13" s="72"/>
      <c r="F13" s="72"/>
      <c r="G13" s="4" t="s">
        <v>352</v>
      </c>
      <c r="H13" s="13">
        <v>12.6</v>
      </c>
      <c r="I13" s="29" t="str">
        <f t="shared" si="0"/>
        <v>Descartado</v>
      </c>
    </row>
    <row r="14" spans="1:9">
      <c r="A14" s="61"/>
      <c r="B14" s="63"/>
      <c r="C14" s="66"/>
      <c r="D14" s="69"/>
      <c r="E14" s="72"/>
      <c r="F14" s="72"/>
      <c r="G14" s="4" t="s">
        <v>342</v>
      </c>
      <c r="H14" s="13">
        <v>21.64</v>
      </c>
      <c r="I14" s="29" t="str">
        <f t="shared" si="0"/>
        <v>Descartado</v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6.7687651619909088</v>
      </c>
      <c r="B20" s="19">
        <f>COUNT(H3:H17)</f>
        <v>12</v>
      </c>
      <c r="C20" s="20">
        <f>IF(B20&lt;2,"N/A",(A20/D20))</f>
        <v>1.413103374110837</v>
      </c>
      <c r="D20" s="21">
        <f>ROUND(AVERAGE(H3:H17),2)</f>
        <v>4.79</v>
      </c>
      <c r="E20" s="22">
        <f>IFERROR(ROUND(IF(B20&lt;2,"N/A",(IF(C20&lt;=25%,"N/A",AVERAGE(I3:I17)))),2),"N/A")</f>
        <v>1.29</v>
      </c>
      <c r="F20" s="22">
        <f>ROUND(MEDIAN(H3:H17),2)</f>
        <v>1.5</v>
      </c>
      <c r="G20" s="23" t="str">
        <f>INDEX(G3:G17,MATCH(H20,H3:H17,0))</f>
        <v>PALMIRA DISTRIBUIDORA DE UTILIDADES DOMESTICAS LTDA</v>
      </c>
      <c r="H20" s="24">
        <f>MIN(H3:H17)</f>
        <v>0.77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1.29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61.92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125</v>
      </c>
      <c r="C3" s="65" t="s">
        <v>90</v>
      </c>
      <c r="D3" s="68">
        <v>5</v>
      </c>
      <c r="E3" s="71">
        <f>IF(C20&lt;=25%,D20,MIN(E20:F20))</f>
        <v>89.24</v>
      </c>
      <c r="F3" s="71">
        <f>MIN(H3:H17)</f>
        <v>36.9</v>
      </c>
      <c r="G3" s="4" t="s">
        <v>411</v>
      </c>
      <c r="H3" s="13">
        <v>36.9</v>
      </c>
      <c r="I3" s="29">
        <f>IF(H3="","",(IF($C$20&lt;25%,"N/A",IF(H3&lt;=($D$20+$A$20),H3,"Descartado"))))</f>
        <v>36.9</v>
      </c>
    </row>
    <row r="4" spans="1:9">
      <c r="A4" s="61"/>
      <c r="B4" s="63"/>
      <c r="C4" s="66"/>
      <c r="D4" s="69"/>
      <c r="E4" s="72"/>
      <c r="F4" s="72"/>
      <c r="G4" s="4" t="s">
        <v>412</v>
      </c>
      <c r="H4" s="13">
        <v>96.59</v>
      </c>
      <c r="I4" s="29">
        <f t="shared" ref="I4:I17" si="0">IF(H4="","",(IF($C$20&lt;25%,"N/A",IF(H4&lt;=($D$20+$A$20),H4,"Descartado"))))</f>
        <v>96.59</v>
      </c>
    </row>
    <row r="5" spans="1:9">
      <c r="A5" s="61"/>
      <c r="B5" s="63"/>
      <c r="C5" s="66"/>
      <c r="D5" s="69"/>
      <c r="E5" s="72"/>
      <c r="F5" s="72"/>
      <c r="G5" s="4" t="s">
        <v>413</v>
      </c>
      <c r="H5" s="13">
        <v>99.98</v>
      </c>
      <c r="I5" s="29">
        <f t="shared" si="0"/>
        <v>99.98</v>
      </c>
    </row>
    <row r="6" spans="1:9">
      <c r="A6" s="61"/>
      <c r="B6" s="63"/>
      <c r="C6" s="66"/>
      <c r="D6" s="69"/>
      <c r="E6" s="72"/>
      <c r="F6" s="72"/>
      <c r="G6" s="4" t="s">
        <v>414</v>
      </c>
      <c r="H6" s="13">
        <v>123.5</v>
      </c>
      <c r="I6" s="29">
        <f t="shared" si="0"/>
        <v>123.5</v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36.889895974372152</v>
      </c>
      <c r="B20" s="19">
        <f>COUNT(H3:H17)</f>
        <v>4</v>
      </c>
      <c r="C20" s="20">
        <f>IF(B20&lt;2,"N/A",(A20/D20))</f>
        <v>0.41337848469713306</v>
      </c>
      <c r="D20" s="21">
        <f>ROUND(AVERAGE(H3:H17),2)</f>
        <v>89.24</v>
      </c>
      <c r="E20" s="22">
        <f>IFERROR(ROUND(IF(B20&lt;2,"N/A",(IF(C20&lt;=25%,"N/A",AVERAGE(I3:I17)))),2),"N/A")</f>
        <v>89.24</v>
      </c>
      <c r="F20" s="22">
        <f>ROUND(MEDIAN(H3:H17),2)</f>
        <v>98.29</v>
      </c>
      <c r="G20" s="23" t="str">
        <f>INDEX(G3:G17,MATCH(H20,H3:H17,0))</f>
        <v xml:space="preserve">INOVARE GOURMET LTDA </v>
      </c>
      <c r="H20" s="24">
        <f>MIN(H3:H17)</f>
        <v>36.9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89.24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446.2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3" sqref="G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126</v>
      </c>
      <c r="C3" s="65" t="s">
        <v>90</v>
      </c>
      <c r="D3" s="68">
        <v>5</v>
      </c>
      <c r="E3" s="71">
        <f>IF(C20&lt;=25%,D20,MIN(E20:F20))</f>
        <v>69.150000000000006</v>
      </c>
      <c r="F3" s="71">
        <f>MIN(H3:H17)</f>
        <v>22.98</v>
      </c>
      <c r="G3" s="4" t="s">
        <v>353</v>
      </c>
      <c r="H3" s="13">
        <v>22.98</v>
      </c>
      <c r="I3" s="29">
        <f>IF(H3="","",(IF($C$20&lt;25%,"N/A",IF(H3&lt;=($D$20+$A$20),H3,"Descartado"))))</f>
        <v>22.98</v>
      </c>
    </row>
    <row r="4" spans="1:9">
      <c r="A4" s="61"/>
      <c r="B4" s="63"/>
      <c r="C4" s="66"/>
      <c r="D4" s="69"/>
      <c r="E4" s="72"/>
      <c r="F4" s="72"/>
      <c r="G4" s="4" t="s">
        <v>354</v>
      </c>
      <c r="H4" s="13">
        <v>27.42</v>
      </c>
      <c r="I4" s="29">
        <f t="shared" ref="I4:I17" si="0">IF(H4="","",(IF($C$20&lt;25%,"N/A",IF(H4&lt;=($D$20+$A$20),H4,"Descartado"))))</f>
        <v>27.42</v>
      </c>
    </row>
    <row r="5" spans="1:9">
      <c r="A5" s="61"/>
      <c r="B5" s="63"/>
      <c r="C5" s="66"/>
      <c r="D5" s="69"/>
      <c r="E5" s="72"/>
      <c r="F5" s="72"/>
      <c r="G5" s="4" t="s">
        <v>355</v>
      </c>
      <c r="H5" s="13">
        <v>36.799999999999997</v>
      </c>
      <c r="I5" s="29">
        <f t="shared" si="0"/>
        <v>36.799999999999997</v>
      </c>
    </row>
    <row r="6" spans="1:9">
      <c r="A6" s="61"/>
      <c r="B6" s="63"/>
      <c r="C6" s="66"/>
      <c r="D6" s="69"/>
      <c r="E6" s="72"/>
      <c r="F6" s="72"/>
      <c r="G6" s="4" t="s">
        <v>317</v>
      </c>
      <c r="H6" s="13">
        <v>65.989999999999995</v>
      </c>
      <c r="I6" s="29">
        <f t="shared" si="0"/>
        <v>65.989999999999995</v>
      </c>
    </row>
    <row r="7" spans="1:9">
      <c r="A7" s="61"/>
      <c r="B7" s="63"/>
      <c r="C7" s="66"/>
      <c r="D7" s="69"/>
      <c r="E7" s="72"/>
      <c r="F7" s="72"/>
      <c r="G7" s="4" t="s">
        <v>356</v>
      </c>
      <c r="H7" s="13">
        <v>79</v>
      </c>
      <c r="I7" s="29">
        <f t="shared" si="0"/>
        <v>79</v>
      </c>
    </row>
    <row r="8" spans="1:9">
      <c r="A8" s="61"/>
      <c r="B8" s="63"/>
      <c r="C8" s="66"/>
      <c r="D8" s="69"/>
      <c r="E8" s="72"/>
      <c r="F8" s="72"/>
      <c r="G8" s="4" t="s">
        <v>262</v>
      </c>
      <c r="H8" s="13">
        <v>101</v>
      </c>
      <c r="I8" s="29">
        <f t="shared" si="0"/>
        <v>101</v>
      </c>
    </row>
    <row r="9" spans="1:9">
      <c r="A9" s="61"/>
      <c r="B9" s="63"/>
      <c r="C9" s="66"/>
      <c r="D9" s="69"/>
      <c r="E9" s="72"/>
      <c r="F9" s="72"/>
      <c r="G9" s="4" t="s">
        <v>357</v>
      </c>
      <c r="H9" s="13">
        <v>105</v>
      </c>
      <c r="I9" s="29">
        <f t="shared" si="0"/>
        <v>105</v>
      </c>
    </row>
    <row r="10" spans="1:9">
      <c r="A10" s="61"/>
      <c r="B10" s="63"/>
      <c r="C10" s="66"/>
      <c r="D10" s="69"/>
      <c r="E10" s="72"/>
      <c r="F10" s="72"/>
      <c r="G10" s="4" t="s">
        <v>358</v>
      </c>
      <c r="H10" s="13">
        <v>115</v>
      </c>
      <c r="I10" s="29">
        <f t="shared" si="0"/>
        <v>115</v>
      </c>
    </row>
    <row r="11" spans="1:9">
      <c r="A11" s="61"/>
      <c r="B11" s="63"/>
      <c r="C11" s="66"/>
      <c r="D11" s="69"/>
      <c r="E11" s="72"/>
      <c r="F11" s="72"/>
      <c r="G11" s="4" t="s">
        <v>359</v>
      </c>
      <c r="H11" s="13">
        <v>210</v>
      </c>
      <c r="I11" s="29" t="str">
        <f t="shared" si="0"/>
        <v>Descartado</v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58.162695184380084</v>
      </c>
      <c r="B20" s="19">
        <f>COUNT(H3:H17)</f>
        <v>9</v>
      </c>
      <c r="C20" s="20">
        <f>IF(B20&lt;2,"N/A",(A20/D20))</f>
        <v>0.68588083943844436</v>
      </c>
      <c r="D20" s="21">
        <f>ROUND(AVERAGE(H3:H17),2)</f>
        <v>84.8</v>
      </c>
      <c r="E20" s="22">
        <f>IFERROR(ROUND(IF(B20&lt;2,"N/A",(IF(C20&lt;=25%,"N/A",AVERAGE(I3:I17)))),2),"N/A")</f>
        <v>69.150000000000006</v>
      </c>
      <c r="F20" s="22">
        <f>ROUND(MEDIAN(H3:H17),2)</f>
        <v>79</v>
      </c>
      <c r="G20" s="23" t="str">
        <f>INDEX(G3:G17,MATCH(H20,H3:H17,0))</f>
        <v>SUPREMA DENTAL IMPORTACAO, EXPORTACAO E COMERCIO DE PRODUTOS ODONTOLOGICOS LTDA</v>
      </c>
      <c r="H20" s="24">
        <f>MIN(H3:H17)</f>
        <v>22.98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69.150000000000006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345.75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108</v>
      </c>
      <c r="C3" s="65" t="s">
        <v>90</v>
      </c>
      <c r="D3" s="68">
        <v>45000</v>
      </c>
      <c r="E3" s="71">
        <f>IF(C20&lt;=25%,D20,MIN(E20:F20))</f>
        <v>3.11</v>
      </c>
      <c r="F3" s="71">
        <f>MIN(H3:H17)</f>
        <v>1.3</v>
      </c>
      <c r="G3" s="4" t="s">
        <v>248</v>
      </c>
      <c r="H3" s="13">
        <v>1.3</v>
      </c>
      <c r="I3" s="29">
        <f>IF(H3="","",(IF($C$20&lt;25%,"N/A",IF(H3&lt;=($D$20+$A$20),H3,"Descartado"))))</f>
        <v>1.3</v>
      </c>
    </row>
    <row r="4" spans="1:9">
      <c r="A4" s="61"/>
      <c r="B4" s="63"/>
      <c r="C4" s="66"/>
      <c r="D4" s="69"/>
      <c r="E4" s="72"/>
      <c r="F4" s="72"/>
      <c r="G4" s="4" t="s">
        <v>249</v>
      </c>
      <c r="H4" s="13">
        <v>1.46</v>
      </c>
      <c r="I4" s="29">
        <f t="shared" ref="I4:I17" si="0">IF(H4="","",(IF($C$20&lt;25%,"N/A",IF(H4&lt;=($D$20+$A$20),H4,"Descartado"))))</f>
        <v>1.46</v>
      </c>
    </row>
    <row r="5" spans="1:9">
      <c r="A5" s="61"/>
      <c r="B5" s="63"/>
      <c r="C5" s="66"/>
      <c r="D5" s="69"/>
      <c r="E5" s="72"/>
      <c r="F5" s="72"/>
      <c r="G5" s="4" t="s">
        <v>250</v>
      </c>
      <c r="H5" s="13">
        <v>1.48</v>
      </c>
      <c r="I5" s="29">
        <f t="shared" si="0"/>
        <v>1.48</v>
      </c>
    </row>
    <row r="6" spans="1:9">
      <c r="A6" s="61"/>
      <c r="B6" s="63"/>
      <c r="C6" s="66"/>
      <c r="D6" s="69"/>
      <c r="E6" s="72"/>
      <c r="F6" s="72"/>
      <c r="G6" s="4" t="s">
        <v>251</v>
      </c>
      <c r="H6" s="13">
        <v>1.88</v>
      </c>
      <c r="I6" s="29">
        <f t="shared" si="0"/>
        <v>1.88</v>
      </c>
    </row>
    <row r="7" spans="1:9">
      <c r="A7" s="61"/>
      <c r="B7" s="63"/>
      <c r="C7" s="66"/>
      <c r="D7" s="69"/>
      <c r="E7" s="72"/>
      <c r="F7" s="72"/>
      <c r="G7" s="4" t="s">
        <v>252</v>
      </c>
      <c r="H7" s="13">
        <v>2.7</v>
      </c>
      <c r="I7" s="29">
        <f t="shared" si="0"/>
        <v>2.7</v>
      </c>
    </row>
    <row r="8" spans="1:9">
      <c r="A8" s="61"/>
      <c r="B8" s="63"/>
      <c r="C8" s="66"/>
      <c r="D8" s="69"/>
      <c r="E8" s="72"/>
      <c r="F8" s="72"/>
      <c r="G8" s="4" t="s">
        <v>253</v>
      </c>
      <c r="H8" s="13">
        <v>2.9</v>
      </c>
      <c r="I8" s="29">
        <f t="shared" si="0"/>
        <v>2.9</v>
      </c>
    </row>
    <row r="9" spans="1:9">
      <c r="A9" s="61"/>
      <c r="B9" s="63"/>
      <c r="C9" s="66"/>
      <c r="D9" s="69"/>
      <c r="E9" s="72"/>
      <c r="F9" s="72"/>
      <c r="G9" s="4" t="s">
        <v>254</v>
      </c>
      <c r="H9" s="13">
        <v>2.99</v>
      </c>
      <c r="I9" s="29">
        <f t="shared" si="0"/>
        <v>2.99</v>
      </c>
    </row>
    <row r="10" spans="1:9">
      <c r="A10" s="61"/>
      <c r="B10" s="63"/>
      <c r="C10" s="66"/>
      <c r="D10" s="69"/>
      <c r="E10" s="72"/>
      <c r="F10" s="72"/>
      <c r="G10" s="4" t="s">
        <v>255</v>
      </c>
      <c r="H10" s="13">
        <v>3.22</v>
      </c>
      <c r="I10" s="29">
        <f t="shared" si="0"/>
        <v>3.22</v>
      </c>
    </row>
    <row r="11" spans="1:9">
      <c r="A11" s="61"/>
      <c r="B11" s="63"/>
      <c r="C11" s="66"/>
      <c r="D11" s="69"/>
      <c r="E11" s="72"/>
      <c r="F11" s="72"/>
      <c r="G11" s="4" t="s">
        <v>256</v>
      </c>
      <c r="H11" s="13">
        <v>3.25</v>
      </c>
      <c r="I11" s="29">
        <f t="shared" si="0"/>
        <v>3.25</v>
      </c>
    </row>
    <row r="12" spans="1:9">
      <c r="A12" s="61"/>
      <c r="B12" s="63"/>
      <c r="C12" s="66"/>
      <c r="D12" s="69"/>
      <c r="E12" s="72"/>
      <c r="F12" s="72"/>
      <c r="G12" s="4" t="s">
        <v>257</v>
      </c>
      <c r="H12" s="13">
        <v>3.8</v>
      </c>
      <c r="I12" s="29">
        <f t="shared" si="0"/>
        <v>3.8</v>
      </c>
    </row>
    <row r="13" spans="1:9">
      <c r="A13" s="61"/>
      <c r="B13" s="63"/>
      <c r="C13" s="66"/>
      <c r="D13" s="69"/>
      <c r="E13" s="72"/>
      <c r="F13" s="72"/>
      <c r="G13" s="4" t="s">
        <v>258</v>
      </c>
      <c r="H13" s="13">
        <v>4.3330000000000002</v>
      </c>
      <c r="I13" s="29">
        <f t="shared" si="0"/>
        <v>4.3330000000000002</v>
      </c>
    </row>
    <row r="14" spans="1:9">
      <c r="A14" s="61"/>
      <c r="B14" s="63"/>
      <c r="C14" s="66"/>
      <c r="D14" s="69"/>
      <c r="E14" s="72"/>
      <c r="F14" s="72"/>
      <c r="G14" s="4" t="s">
        <v>259</v>
      </c>
      <c r="H14" s="13">
        <v>4.9000000000000004</v>
      </c>
      <c r="I14" s="29">
        <f t="shared" si="0"/>
        <v>4.9000000000000004</v>
      </c>
    </row>
    <row r="15" spans="1:9">
      <c r="A15" s="61"/>
      <c r="B15" s="63"/>
      <c r="C15" s="66"/>
      <c r="D15" s="69"/>
      <c r="E15" s="72"/>
      <c r="F15" s="72"/>
      <c r="G15" s="4" t="s">
        <v>260</v>
      </c>
      <c r="H15" s="13">
        <v>8.9</v>
      </c>
      <c r="I15" s="29">
        <f t="shared" si="0"/>
        <v>8.9</v>
      </c>
    </row>
    <row r="16" spans="1:9">
      <c r="A16" s="61"/>
      <c r="B16" s="63"/>
      <c r="C16" s="66"/>
      <c r="D16" s="69"/>
      <c r="E16" s="72"/>
      <c r="F16" s="72"/>
      <c r="G16" s="4" t="s">
        <v>261</v>
      </c>
      <c r="H16" s="13">
        <v>19</v>
      </c>
      <c r="I16" s="29" t="str">
        <f t="shared" si="0"/>
        <v>Descartado</v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4.6158513775424392</v>
      </c>
      <c r="B20" s="19">
        <f>COUNT(H3:H17)</f>
        <v>14</v>
      </c>
      <c r="C20" s="20">
        <f>IF(B20&lt;2,"N/A",(A20/D20))</f>
        <v>1.0396061661131619</v>
      </c>
      <c r="D20" s="21">
        <f>ROUND(AVERAGE(H3:H17),2)</f>
        <v>4.4400000000000004</v>
      </c>
      <c r="E20" s="22">
        <f>IFERROR(ROUND(IF(B20&lt;2,"N/A",(IF(C20&lt;=25%,"N/A",AVERAGE(I3:I17)))),2),"N/A")</f>
        <v>3.32</v>
      </c>
      <c r="F20" s="22">
        <f>ROUND(MEDIAN(H3:H17),2)</f>
        <v>3.11</v>
      </c>
      <c r="G20" s="23" t="str">
        <f>INDEX(G3:G17,MATCH(H20,H3:H17,0))</f>
        <v>GOMES E COSTA LTDA</v>
      </c>
      <c r="H20" s="24">
        <f>MIN(H3:H17)</f>
        <v>1.3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3.11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139950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39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91</v>
      </c>
      <c r="C3" s="65" t="s">
        <v>90</v>
      </c>
      <c r="D3" s="68">
        <v>200</v>
      </c>
      <c r="E3" s="71">
        <f>IF(C20&lt;=25%,D20,MIN(E20:F20))</f>
        <v>49.42</v>
      </c>
      <c r="F3" s="71">
        <f>MIN(H3:H17)</f>
        <v>35</v>
      </c>
      <c r="G3" s="4" t="s">
        <v>127</v>
      </c>
      <c r="H3" s="13">
        <v>61</v>
      </c>
      <c r="I3" s="29">
        <f>IF(H3="","",(IF($C$20&lt;25%,"N/A",IF(H3&lt;=($D$20+$A$20),H3,"Descartado"))))</f>
        <v>61</v>
      </c>
    </row>
    <row r="4" spans="1:9">
      <c r="A4" s="61"/>
      <c r="B4" s="63"/>
      <c r="C4" s="66"/>
      <c r="D4" s="69"/>
      <c r="E4" s="72"/>
      <c r="F4" s="72"/>
      <c r="G4" s="4" t="s">
        <v>128</v>
      </c>
      <c r="H4" s="13">
        <v>40</v>
      </c>
      <c r="I4" s="29">
        <f t="shared" ref="I4:I17" si="0">IF(H4="","",(IF($C$20&lt;25%,"N/A",IF(H4&lt;=($D$20+$A$20),H4,"Descartado"))))</f>
        <v>40</v>
      </c>
    </row>
    <row r="5" spans="1:9">
      <c r="A5" s="61"/>
      <c r="B5" s="63"/>
      <c r="C5" s="66"/>
      <c r="D5" s="69"/>
      <c r="E5" s="72"/>
      <c r="F5" s="72"/>
      <c r="G5" s="4" t="s">
        <v>129</v>
      </c>
      <c r="H5" s="13">
        <v>61.68</v>
      </c>
      <c r="I5" s="29">
        <f t="shared" si="0"/>
        <v>61.68</v>
      </c>
    </row>
    <row r="6" spans="1:9">
      <c r="A6" s="61"/>
      <c r="B6" s="63"/>
      <c r="C6" s="66"/>
      <c r="D6" s="69"/>
      <c r="E6" s="72"/>
      <c r="F6" s="72"/>
      <c r="G6" s="4" t="s">
        <v>130</v>
      </c>
      <c r="H6" s="13">
        <v>35</v>
      </c>
      <c r="I6" s="29">
        <f t="shared" si="0"/>
        <v>35</v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13.917336910007831</v>
      </c>
      <c r="B20" s="19">
        <f>COUNT(H3:H17)</f>
        <v>4</v>
      </c>
      <c r="C20" s="20">
        <f>IF(B20&lt;2,"N/A",(A20/D20))</f>
        <v>0.28161345426968498</v>
      </c>
      <c r="D20" s="21">
        <f>ROUND(AVERAGE(H3:H17),2)</f>
        <v>49.42</v>
      </c>
      <c r="E20" s="22">
        <f>IFERROR(ROUND(IF(B20&lt;2,"N/A",(IF(C20&lt;=25%,"N/A",AVERAGE(I3:I17)))),2),"N/A")</f>
        <v>49.42</v>
      </c>
      <c r="F20" s="22">
        <f>ROUND(MEDIAN(H3:H17),2)</f>
        <v>50.5</v>
      </c>
      <c r="G20" s="23" t="str">
        <f>INDEX(G3:G17,MATCH(H20,H3:H17,0))</f>
        <v>J  SARCEDOTE  SANTOS</v>
      </c>
      <c r="H20" s="24">
        <f>MIN(H3:H17)</f>
        <v>35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49.42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9884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79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80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81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82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83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84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6" sqref="G1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92</v>
      </c>
      <c r="C3" s="65" t="s">
        <v>93</v>
      </c>
      <c r="D3" s="68">
        <v>4000</v>
      </c>
      <c r="E3" s="71">
        <f>IF(C20&lt;=25%,D20,MIN(E20:F20))</f>
        <v>1.18</v>
      </c>
      <c r="F3" s="71">
        <f>MIN(H3:H17)</f>
        <v>0.69</v>
      </c>
      <c r="G3" s="4" t="s">
        <v>131</v>
      </c>
      <c r="H3" s="13">
        <v>1.1200000000000001</v>
      </c>
      <c r="I3" s="29">
        <f>IF(H3="","",(IF($C$20&lt;25%,"N/A",IF(H3&lt;=($D$20+$A$20),H3,"Descartado"))))</f>
        <v>1.1200000000000001</v>
      </c>
    </row>
    <row r="4" spans="1:9">
      <c r="A4" s="61"/>
      <c r="B4" s="63"/>
      <c r="C4" s="66"/>
      <c r="D4" s="69"/>
      <c r="E4" s="72"/>
      <c r="F4" s="72"/>
      <c r="G4" s="4" t="s">
        <v>132</v>
      </c>
      <c r="H4" s="13">
        <v>1.2</v>
      </c>
      <c r="I4" s="29">
        <f t="shared" ref="I4:I17" si="0">IF(H4="","",(IF($C$20&lt;25%,"N/A",IF(H4&lt;=($D$20+$A$20),H4,"Descartado"))))</f>
        <v>1.2</v>
      </c>
    </row>
    <row r="5" spans="1:9">
      <c r="A5" s="61"/>
      <c r="B5" s="63"/>
      <c r="C5" s="66"/>
      <c r="D5" s="69"/>
      <c r="E5" s="72"/>
      <c r="F5" s="72"/>
      <c r="G5" s="4" t="s">
        <v>133</v>
      </c>
      <c r="H5" s="13">
        <v>1.04</v>
      </c>
      <c r="I5" s="29">
        <f t="shared" si="0"/>
        <v>1.04</v>
      </c>
    </row>
    <row r="6" spans="1:9">
      <c r="A6" s="61"/>
      <c r="B6" s="63"/>
      <c r="C6" s="66"/>
      <c r="D6" s="69"/>
      <c r="E6" s="72"/>
      <c r="F6" s="72"/>
      <c r="G6" s="4" t="s">
        <v>134</v>
      </c>
      <c r="H6" s="13">
        <v>0.99</v>
      </c>
      <c r="I6" s="29">
        <f t="shared" si="0"/>
        <v>0.99</v>
      </c>
    </row>
    <row r="7" spans="1:9">
      <c r="A7" s="61"/>
      <c r="B7" s="63"/>
      <c r="C7" s="66"/>
      <c r="D7" s="69"/>
      <c r="E7" s="72"/>
      <c r="F7" s="72"/>
      <c r="G7" s="4" t="s">
        <v>135</v>
      </c>
      <c r="H7" s="13">
        <v>1.8</v>
      </c>
      <c r="I7" s="29">
        <f t="shared" si="0"/>
        <v>1.8</v>
      </c>
    </row>
    <row r="8" spans="1:9">
      <c r="A8" s="61"/>
      <c r="B8" s="63"/>
      <c r="C8" s="66"/>
      <c r="D8" s="69"/>
      <c r="E8" s="72"/>
      <c r="F8" s="72"/>
      <c r="G8" s="4" t="s">
        <v>136</v>
      </c>
      <c r="H8" s="13">
        <v>1.78</v>
      </c>
      <c r="I8" s="29">
        <f t="shared" si="0"/>
        <v>1.78</v>
      </c>
    </row>
    <row r="9" spans="1:9">
      <c r="A9" s="61"/>
      <c r="B9" s="63"/>
      <c r="C9" s="66"/>
      <c r="D9" s="69"/>
      <c r="E9" s="72"/>
      <c r="F9" s="72"/>
      <c r="G9" s="4" t="s">
        <v>137</v>
      </c>
      <c r="H9" s="13">
        <v>2.4900000000000002</v>
      </c>
      <c r="I9" s="29" t="str">
        <f t="shared" si="0"/>
        <v>Descartado</v>
      </c>
    </row>
    <row r="10" spans="1:9">
      <c r="A10" s="61"/>
      <c r="B10" s="63"/>
      <c r="C10" s="66"/>
      <c r="D10" s="69"/>
      <c r="E10" s="72"/>
      <c r="F10" s="72"/>
      <c r="G10" s="4" t="s">
        <v>138</v>
      </c>
      <c r="H10" s="13">
        <v>1.4</v>
      </c>
      <c r="I10" s="29">
        <f t="shared" si="0"/>
        <v>1.4</v>
      </c>
    </row>
    <row r="11" spans="1:9">
      <c r="A11" s="61"/>
      <c r="B11" s="63"/>
      <c r="C11" s="66"/>
      <c r="D11" s="69"/>
      <c r="E11" s="72"/>
      <c r="F11" s="72"/>
      <c r="G11" s="4" t="s">
        <v>139</v>
      </c>
      <c r="H11" s="13">
        <v>1.1599999999999999</v>
      </c>
      <c r="I11" s="29">
        <f t="shared" si="0"/>
        <v>1.1599999999999999</v>
      </c>
    </row>
    <row r="12" spans="1:9">
      <c r="A12" s="61"/>
      <c r="B12" s="63"/>
      <c r="C12" s="66"/>
      <c r="D12" s="69"/>
      <c r="E12" s="72"/>
      <c r="F12" s="72"/>
      <c r="G12" s="4" t="s">
        <v>140</v>
      </c>
      <c r="H12" s="13">
        <v>0.9</v>
      </c>
      <c r="I12" s="29">
        <f t="shared" si="0"/>
        <v>0.9</v>
      </c>
    </row>
    <row r="13" spans="1:9">
      <c r="A13" s="61"/>
      <c r="B13" s="63"/>
      <c r="C13" s="66"/>
      <c r="D13" s="69"/>
      <c r="E13" s="72"/>
      <c r="F13" s="72"/>
      <c r="G13" s="4" t="s">
        <v>141</v>
      </c>
      <c r="H13" s="13">
        <v>0.69</v>
      </c>
      <c r="I13" s="29">
        <f t="shared" si="0"/>
        <v>0.69</v>
      </c>
    </row>
    <row r="14" spans="1:9">
      <c r="A14" s="61"/>
      <c r="B14" s="63"/>
      <c r="C14" s="66"/>
      <c r="D14" s="69"/>
      <c r="E14" s="72"/>
      <c r="F14" s="72"/>
      <c r="G14" s="4" t="s">
        <v>142</v>
      </c>
      <c r="H14" s="13">
        <v>1.42</v>
      </c>
      <c r="I14" s="29">
        <f t="shared" si="0"/>
        <v>1.42</v>
      </c>
    </row>
    <row r="15" spans="1:9">
      <c r="A15" s="61"/>
      <c r="B15" s="63"/>
      <c r="C15" s="66"/>
      <c r="D15" s="69"/>
      <c r="E15" s="72"/>
      <c r="F15" s="72"/>
      <c r="G15" s="4" t="s">
        <v>143</v>
      </c>
      <c r="H15" s="13">
        <v>0.85</v>
      </c>
      <c r="I15" s="29">
        <f t="shared" si="0"/>
        <v>0.85</v>
      </c>
    </row>
    <row r="16" spans="1:9">
      <c r="A16" s="61"/>
      <c r="B16" s="63"/>
      <c r="C16" s="66"/>
      <c r="D16" s="69"/>
      <c r="E16" s="72"/>
      <c r="F16" s="72"/>
      <c r="G16" s="4" t="s">
        <v>144</v>
      </c>
      <c r="H16" s="13">
        <v>3.39</v>
      </c>
      <c r="I16" s="29" t="str">
        <f t="shared" si="0"/>
        <v>Descartado</v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0.73143431273502157</v>
      </c>
      <c r="B20" s="19">
        <f>COUNT(H3:H17)</f>
        <v>14</v>
      </c>
      <c r="C20" s="20">
        <f>IF(B20&lt;2,"N/A",(A20/D20))</f>
        <v>0.50443745705863563</v>
      </c>
      <c r="D20" s="21">
        <f>ROUND(AVERAGE(H3:H17),2)</f>
        <v>1.45</v>
      </c>
      <c r="E20" s="22">
        <f>IFERROR(ROUND(IF(B20&lt;2,"N/A",(IF(C20&lt;=25%,"N/A",AVERAGE(I3:I17)))),2),"N/A")</f>
        <v>1.2</v>
      </c>
      <c r="F20" s="22">
        <f>ROUND(MEDIAN(H3:H17),2)</f>
        <v>1.18</v>
      </c>
      <c r="G20" s="23" t="str">
        <f>INDEX(G3:G17,MATCH(H20,H3:H17,0))</f>
        <v>MEGA LICIT COMERCIO VAREJISTA LTDA</v>
      </c>
      <c r="H20" s="24">
        <f>MIN(H3:H17)</f>
        <v>0.69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1.18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4720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85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/>
      <c r="C3" s="65"/>
      <c r="D3" s="68"/>
      <c r="E3" s="71" t="e">
        <f>IF(C20&lt;=25%,D20,MIN(E20:F20))</f>
        <v>#NUM!</v>
      </c>
      <c r="F3" s="7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1"/>
      <c r="B4" s="63"/>
      <c r="C4" s="66"/>
      <c r="D4" s="69"/>
      <c r="E4" s="72"/>
      <c r="F4" s="7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1"/>
      <c r="B5" s="63"/>
      <c r="C5" s="66"/>
      <c r="D5" s="69"/>
      <c r="E5" s="72"/>
      <c r="F5" s="72"/>
      <c r="G5" s="4"/>
      <c r="H5" s="13"/>
      <c r="I5" s="29" t="str">
        <f t="shared" si="0"/>
        <v/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57"/>
      <c r="E23" s="5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B47" sqref="B47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3" width="9.140625" style="2"/>
    <col min="14" max="16384" width="9.140625" style="1"/>
  </cols>
  <sheetData>
    <row r="1" spans="1:6" ht="15.75">
      <c r="A1" s="74" t="s">
        <v>13</v>
      </c>
      <c r="B1" s="74"/>
      <c r="C1" s="74"/>
      <c r="D1" s="74"/>
      <c r="E1" s="74"/>
      <c r="F1" s="74"/>
    </row>
    <row r="2" spans="1:6" ht="25.5">
      <c r="A2" s="40" t="s">
        <v>14</v>
      </c>
      <c r="B2" s="40" t="s">
        <v>15</v>
      </c>
      <c r="C2" s="40" t="s">
        <v>16</v>
      </c>
      <c r="D2" s="40" t="s">
        <v>17</v>
      </c>
      <c r="E2" s="40" t="s">
        <v>12</v>
      </c>
      <c r="F2" s="40" t="s">
        <v>18</v>
      </c>
    </row>
    <row r="3" spans="1:6" ht="63.75">
      <c r="A3" s="46">
        <v>1</v>
      </c>
      <c r="B3" s="47" t="str">
        <f>Item1!B3</f>
        <v>Copo plástico descartável – para água
Capacidade: 200 ml;
Material: Poliestireno;
De acordo com norma NBR 14865, da ABNT.
Acondicionados em tiras de 100 unidades.</v>
      </c>
      <c r="C3" s="46" t="str">
        <f>Item1!C3</f>
        <v>centena</v>
      </c>
      <c r="D3" s="46">
        <f>Item1!D3</f>
        <v>6000</v>
      </c>
      <c r="E3" s="48">
        <f>Item1!E3</f>
        <v>3.83</v>
      </c>
      <c r="F3" s="48">
        <f t="shared" ref="F3:F34" si="0">(ROUND(E3,2)*D3)</f>
        <v>22980</v>
      </c>
    </row>
    <row r="4" spans="1:6" ht="63.75">
      <c r="A4" s="46">
        <v>2</v>
      </c>
      <c r="B4" s="47" t="str">
        <f>Item2!B3</f>
        <v>Copo plástico descartável – para café
Capacidade: 50 ml;
Material: Poliestireno;
De acordo com norma NBR 14865, da ABNT.
Acondicionados em tiras de 100 unidades.</v>
      </c>
      <c r="C4" s="46" t="str">
        <f>Item2!C3</f>
        <v>centena</v>
      </c>
      <c r="D4" s="46">
        <f>Item2!D3</f>
        <v>5000</v>
      </c>
      <c r="E4" s="48">
        <f>Item2!E3</f>
        <v>1.71</v>
      </c>
      <c r="F4" s="48">
        <f t="shared" si="0"/>
        <v>8550</v>
      </c>
    </row>
    <row r="5" spans="1:6" ht="114.75">
      <c r="A5" s="46">
        <v>3</v>
      </c>
      <c r="B5" s="47" t="str">
        <f>Item3!B3</f>
        <v>Garrafa térmica de pressão
Capacidade: 1 litro;
Material: plástico;
Com alça;
Conservar líquidos quentes;
Conservação térmica de, no mínimo, 8 horas;
Ampola de Vidro;
Indicação expressa de conformidade com a norma NBR 13282/98 da ABNT
Marca/Modelo de Referência: Aladin/Invicta/Termolar</v>
      </c>
      <c r="C5" s="46" t="str">
        <f>Item3!C3</f>
        <v>unidade</v>
      </c>
      <c r="D5" s="46">
        <f>Item3!D3</f>
        <v>1000</v>
      </c>
      <c r="E5" s="48">
        <f>Item3!E3</f>
        <v>33.83</v>
      </c>
      <c r="F5" s="48">
        <f t="shared" si="0"/>
        <v>33830</v>
      </c>
    </row>
    <row r="6" spans="1:6" ht="114.75">
      <c r="A6" s="46">
        <v>4</v>
      </c>
      <c r="B6" s="47" t="str">
        <f>Item4!B3</f>
        <v>Garrafa térmica de pressão
Capacidade: 500 ml;
Material: plástico;
Com alça;
Conservar líquidos quentes;
Conservação térmica de, no mínimo, 8 horas;
Ampola de Vidro;
Indicação expressa de conformidade com a norma NBR 13282/98 da ABNT;
Marca/Modelo de Referência: Aladin/Invicta/Termolar</v>
      </c>
      <c r="C6" s="46" t="str">
        <f>Item4!C3</f>
        <v>unidade</v>
      </c>
      <c r="D6" s="46">
        <f>Item4!D3</f>
        <v>200</v>
      </c>
      <c r="E6" s="48">
        <f>Item4!E3</f>
        <v>49.42</v>
      </c>
      <c r="F6" s="48">
        <f t="shared" si="0"/>
        <v>9884</v>
      </c>
    </row>
    <row r="7" spans="1:6" ht="63.75">
      <c r="A7" s="46">
        <v>5</v>
      </c>
      <c r="B7" s="47" t="str">
        <f>Item5!B3</f>
        <v>Guardanapo de papel
100% em fibras virgens;
Cor branca (alva);
Dimensões mínimas: 20 x 23 cm;
Em embalagem plástica contendo no mínimo 48 unidades</v>
      </c>
      <c r="C7" s="46" t="str">
        <f>Item5!C3</f>
        <v>pacote</v>
      </c>
      <c r="D7" s="46">
        <f>Item5!D3</f>
        <v>4000</v>
      </c>
      <c r="E7" s="48">
        <f>Item5!E3</f>
        <v>1.18</v>
      </c>
      <c r="F7" s="48">
        <f t="shared" si="0"/>
        <v>4720</v>
      </c>
    </row>
    <row r="8" spans="1:6" ht="102">
      <c r="A8" s="46">
        <v>6</v>
      </c>
      <c r="B8" s="47" t="str">
        <f>Item6!B3</f>
        <v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objetos.
O material deverá estar acondicionado em caixas com até 12 unidades;</v>
      </c>
      <c r="C8" s="46" t="str">
        <f>Item6!C3</f>
        <v>frasco</v>
      </c>
      <c r="D8" s="46">
        <f>Item6!D3</f>
        <v>8000</v>
      </c>
      <c r="E8" s="48">
        <f>Item6!E3</f>
        <v>5.28</v>
      </c>
      <c r="F8" s="48">
        <f t="shared" si="0"/>
        <v>42240</v>
      </c>
    </row>
    <row r="9" spans="1:6" ht="76.5">
      <c r="A9" s="46">
        <v>7</v>
      </c>
      <c r="B9" s="47" t="str">
        <f>Item7!B3</f>
        <v>Cesto para lixo
Em plástico;
Capacidade: 9 L
Medidas: 26cm x 28,2cm (D x A);
Cor preta;
Variação permitida: ± 1,5 cm</v>
      </c>
      <c r="C9" s="46" t="str">
        <f>Item7!C3</f>
        <v>unidade</v>
      </c>
      <c r="D9" s="46">
        <f>Item7!D3</f>
        <v>500</v>
      </c>
      <c r="E9" s="48">
        <f>Item7!E3</f>
        <v>39.67</v>
      </c>
      <c r="F9" s="48">
        <f t="shared" si="0"/>
        <v>19835</v>
      </c>
    </row>
    <row r="10" spans="1:6" ht="89.25">
      <c r="A10" s="46">
        <v>8</v>
      </c>
      <c r="B10" s="47" t="str">
        <f>Item8!B3</f>
        <v xml:space="preserve">Detergente líquido
Com tensoativo biodegradável;
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 Limpol e Ypê. </v>
      </c>
      <c r="C10" s="46" t="str">
        <f>Item8!C3</f>
        <v>frasco</v>
      </c>
      <c r="D10" s="46">
        <f>Item8!D3</f>
        <v>500</v>
      </c>
      <c r="E10" s="48">
        <f>Item8!E3</f>
        <v>1.5</v>
      </c>
      <c r="F10" s="48">
        <f t="shared" si="0"/>
        <v>750</v>
      </c>
    </row>
    <row r="11" spans="1:6" ht="51">
      <c r="A11" s="46">
        <v>9</v>
      </c>
      <c r="B11" s="47" t="str">
        <f>Item9!B3</f>
        <v>Esponja dupla face
Em poliuretano e fibra têxtil;
Dimensões: 105 x 70 x 22 mm (comprimento, largura e espessura), admitida variação de ± 5 mm.
O material deverá estar acondicionado em caixas/fardos com até 120 unidades</v>
      </c>
      <c r="C11" s="46" t="str">
        <f>Item9!C3</f>
        <v>unidade</v>
      </c>
      <c r="D11" s="46">
        <f>Item9!D3</f>
        <v>5000</v>
      </c>
      <c r="E11" s="48">
        <f>Item9!E3</f>
        <v>0.53</v>
      </c>
      <c r="F11" s="48">
        <f t="shared" si="0"/>
        <v>2650</v>
      </c>
    </row>
    <row r="12" spans="1:6" ht="63.75">
      <c r="A12" s="46">
        <v>10</v>
      </c>
      <c r="B12" s="47" t="str">
        <f>Item10!B3</f>
        <v>Flanela
100% Algodão;
Cor branca;
Dimensões: 29 x 29 cm (altura x largura). Variação permitida: ± 2cm;
O material deverá estar acondicionado em caixas/fardos com até 100 unidades</v>
      </c>
      <c r="C12" s="46" t="str">
        <f>Item10!C3</f>
        <v>unidade</v>
      </c>
      <c r="D12" s="46">
        <f>Item10!D3</f>
        <v>3500</v>
      </c>
      <c r="E12" s="48">
        <f>Item10!E3</f>
        <v>2.16</v>
      </c>
      <c r="F12" s="48">
        <f t="shared" si="0"/>
        <v>7560.0000000000009</v>
      </c>
    </row>
    <row r="13" spans="1:6" ht="114.75">
      <c r="A13" s="46">
        <v>11</v>
      </c>
      <c r="B13" s="47" t="str">
        <f>Item11!B3</f>
        <v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v>
      </c>
      <c r="C13" s="46" t="str">
        <f>Item11!C3</f>
        <v>frasco</v>
      </c>
      <c r="D13" s="46">
        <f>Item11!D3</f>
        <v>5000</v>
      </c>
      <c r="E13" s="48">
        <f>Item11!E3</f>
        <v>2.88</v>
      </c>
      <c r="F13" s="48">
        <f t="shared" si="0"/>
        <v>14400</v>
      </c>
    </row>
    <row r="14" spans="1:6" ht="76.5">
      <c r="A14" s="46">
        <v>12</v>
      </c>
      <c r="B14" s="47" t="str">
        <f>Item12!B3</f>
        <v>Pá coletora lixo
Material da base: zinco;
Material do cabo: madeira;
Comprimento do cabo: 60 cm;
Para limpeza doméstica;
Variação permitida: ± 5 cm</v>
      </c>
      <c r="C14" s="46" t="str">
        <f>Item12!C3</f>
        <v>unidade</v>
      </c>
      <c r="D14" s="46">
        <f>Item12!D3</f>
        <v>100</v>
      </c>
      <c r="E14" s="48">
        <f>Item12!E3</f>
        <v>5.63</v>
      </c>
      <c r="F14" s="48">
        <f t="shared" si="0"/>
        <v>563</v>
      </c>
    </row>
    <row r="15" spans="1:6" ht="102">
      <c r="A15" s="46">
        <v>13</v>
      </c>
      <c r="B15" s="47" t="str">
        <f>Item13!B3</f>
        <v>Pano para limpeza
100% algodão;
Tipo saco, duplo, lavado e alvejado;
Com alta absorção;
Dimensões: 65 x 42 cm;
Cor branca;
Variação permitida: ± 5cm;
O material deverá estar acondicionado em fardos com até 25 unidades</v>
      </c>
      <c r="C15" s="46" t="str">
        <f>Item13!C3</f>
        <v>unidade</v>
      </c>
      <c r="D15" s="46">
        <f>Item13!D3</f>
        <v>3000</v>
      </c>
      <c r="E15" s="48">
        <f>Item13!E3</f>
        <v>2.2999999999999998</v>
      </c>
      <c r="F15" s="48">
        <f t="shared" si="0"/>
        <v>6899.9999999999991</v>
      </c>
    </row>
    <row r="16" spans="1:6" ht="102">
      <c r="A16" s="46">
        <v>14</v>
      </c>
      <c r="B16" s="47" t="str">
        <f>Item14!B3</f>
        <v>Papel higiênico
Celulose virgem – 100% celulose;
Dimensões: mínimo de 30 m x 10 cm;
Dermatologicamente testado; Picotado;
Folha dupla;
Sem perfume;
Cor branca (alva);
Pacote com 4 unidades.</v>
      </c>
      <c r="C16" s="46" t="str">
        <f>Item14!C3</f>
        <v>pacote</v>
      </c>
      <c r="D16" s="46">
        <f>Item14!D3</f>
        <v>15000</v>
      </c>
      <c r="E16" s="48">
        <f>Item14!E3</f>
        <v>3.34</v>
      </c>
      <c r="F16" s="48">
        <f t="shared" si="0"/>
        <v>50100</v>
      </c>
    </row>
    <row r="17" spans="1:6" ht="114.75">
      <c r="A17" s="46">
        <v>15</v>
      </c>
      <c r="B17" s="47" t="str">
        <f>Item15!B3</f>
        <v>Papel toalha
Cor branca (alva); 
Duas dobras; 
Texturizado;
Dimensões: folhas com 22 cm x 22 cm;
Tipo interfolhado;
Macio e absorvente;
Pacote com 1000 folhas;
Variação permitida: ± 3.0 cm</v>
      </c>
      <c r="C17" s="46" t="str">
        <f>Item15!C3</f>
        <v>pacote</v>
      </c>
      <c r="D17" s="46">
        <f>Item15!D3</f>
        <v>6000</v>
      </c>
      <c r="E17" s="48">
        <f>Item15!E3</f>
        <v>9.2200000000000006</v>
      </c>
      <c r="F17" s="48">
        <f t="shared" si="0"/>
        <v>55320.000000000007</v>
      </c>
    </row>
    <row r="18" spans="1:6" ht="102">
      <c r="A18" s="46">
        <v>16</v>
      </c>
      <c r="B18" s="47" t="str">
        <f>Item16!B3</f>
        <v>Sabão em pó
Composição: alquil benzeno sulfato de sódio, corante;
Embalagem com 500 g;
Embalagem com impressão do nome do fabricante e indicação de registro na ANVISA/MS;
Tensoativo aniônico biodegradável;
Prazo de validade impresso na embalagem e não inferior a 11 meses contados da data de recebimento definitivo;
O material deverá estar acondicionado em caixas/fardos com até 24 unidades</v>
      </c>
      <c r="C18" s="46" t="str">
        <f>Item16!C3</f>
        <v>unidade</v>
      </c>
      <c r="D18" s="46">
        <f>Item16!D3</f>
        <v>1500</v>
      </c>
      <c r="E18" s="48">
        <f>Item16!E3</f>
        <v>2.5299999999999998</v>
      </c>
      <c r="F18" s="48">
        <f t="shared" si="0"/>
        <v>3794.9999999999995</v>
      </c>
    </row>
    <row r="19" spans="1:6" ht="76.5">
      <c r="A19" s="46">
        <v>17</v>
      </c>
      <c r="B19" s="47" t="str">
        <f>Item17!B3</f>
        <v>Saco plástico para lixo
Cor preta;
Capacidade de 30 Litros;
Resistente ao peso mínimo de 5 Kg;
Cada pacote deverá conter 100 sacos;
O material deverá estar acondicionado em caixas/fardos com até 150 pacotes</v>
      </c>
      <c r="C19" s="46" t="str">
        <f>Item17!C3</f>
        <v>pacote</v>
      </c>
      <c r="D19" s="46">
        <f>Item17!D3</f>
        <v>4500</v>
      </c>
      <c r="E19" s="48">
        <f>Item17!E3</f>
        <v>8.35</v>
      </c>
      <c r="F19" s="48">
        <f t="shared" si="0"/>
        <v>37575</v>
      </c>
    </row>
    <row r="20" spans="1:6" ht="76.5">
      <c r="A20" s="46">
        <v>18</v>
      </c>
      <c r="B20" s="47" t="str">
        <f>Item18!B3</f>
        <v>Vassoura 
Cerdas em Piaçava (natural ou sintética);
Com cabo
Comprimento do cabo: mínimo de 1,15m;
Cepa com 20 cm, admitida variação de ± 2 cm;
Comprimento das cerdas: mínimo 11 cm.</v>
      </c>
      <c r="C20" s="46" t="str">
        <f>Item18!C3</f>
        <v>unidade</v>
      </c>
      <c r="D20" s="46">
        <f>Item18!D3</f>
        <v>600</v>
      </c>
      <c r="E20" s="48">
        <f>Item18!E3</f>
        <v>6.65</v>
      </c>
      <c r="F20" s="48">
        <f t="shared" si="0"/>
        <v>3990</v>
      </c>
    </row>
    <row r="21" spans="1:6" ht="51">
      <c r="A21" s="46">
        <v>19</v>
      </c>
      <c r="B21" s="47" t="str">
        <f>Item19!B3</f>
        <v>Pano microfibra 
Para Limpeza de Lente/LCD/Tela
Dimensões 13 X 13 cm, podendo variar em ± 2cm;
Acondicionado em pacotes com 100 unidades</v>
      </c>
      <c r="C21" s="46" t="str">
        <f>Item19!C3</f>
        <v>unidade</v>
      </c>
      <c r="D21" s="46">
        <f>Item19!D3</f>
        <v>15000</v>
      </c>
      <c r="E21" s="48">
        <f>Item19!E3</f>
        <v>3.11</v>
      </c>
      <c r="F21" s="48">
        <f t="shared" si="0"/>
        <v>46650</v>
      </c>
    </row>
    <row r="22" spans="1:6" ht="63.75">
      <c r="A22" s="46">
        <v>20</v>
      </c>
      <c r="B22" s="47" t="str">
        <f>Item20!B3</f>
        <v>Xícara para café com pires
Porcelana branca lisa
Capacidade: 50ml, podendo variar em ± 10ml
Formato redondo
Acondicionada em caixa de papelão</v>
      </c>
      <c r="C22" s="46" t="str">
        <f>Item20!C3</f>
        <v>unidade</v>
      </c>
      <c r="D22" s="46">
        <f>Item20!D3</f>
        <v>60</v>
      </c>
      <c r="E22" s="48">
        <f>Item20!E3</f>
        <v>11.68</v>
      </c>
      <c r="F22" s="48">
        <f t="shared" si="0"/>
        <v>700.8</v>
      </c>
    </row>
    <row r="23" spans="1:6" ht="63.75">
      <c r="A23" s="46">
        <v>21</v>
      </c>
      <c r="B23" s="47" t="str">
        <f>Item21!B3</f>
        <v>Jarra para água/suco
Em vidro transparente incolor
Com tampa
Capacidade : 1,5l
Acondicionada em embalagem individual</v>
      </c>
      <c r="C23" s="46" t="str">
        <f>Item21!C3</f>
        <v>unidade</v>
      </c>
      <c r="D23" s="46">
        <f>Item21!D3</f>
        <v>6</v>
      </c>
      <c r="E23" s="48">
        <f>Item21!E3</f>
        <v>25.42</v>
      </c>
      <c r="F23" s="48">
        <f t="shared" si="0"/>
        <v>152.52000000000001</v>
      </c>
    </row>
    <row r="24" spans="1:6" ht="63.75">
      <c r="A24" s="46">
        <v>22</v>
      </c>
      <c r="B24" s="47" t="str">
        <f>Item22!B3</f>
        <v>Jarra para água/suco
Em vidro transparente incolor
Sem tampa
Capacidade : 1,5l
Acondicionada em embalagem individual</v>
      </c>
      <c r="C24" s="46" t="str">
        <f>Item22!C3</f>
        <v>unidade</v>
      </c>
      <c r="D24" s="46">
        <f>Item22!D3</f>
        <v>6</v>
      </c>
      <c r="E24" s="48">
        <f>Item22!E3</f>
        <v>19.02</v>
      </c>
      <c r="F24" s="48">
        <f t="shared" si="0"/>
        <v>114.12</v>
      </c>
    </row>
    <row r="25" spans="1:6" ht="51">
      <c r="A25" s="46">
        <v>23</v>
      </c>
      <c r="B25" s="47" t="str">
        <f>Item23!B3</f>
        <v>Taça para água/suco
Em vidro liso e incolor
Transparente
Capacidade: 250 ml</v>
      </c>
      <c r="C25" s="46" t="str">
        <f>Item23!C3</f>
        <v>unidade</v>
      </c>
      <c r="D25" s="46">
        <f>Item23!D3</f>
        <v>60</v>
      </c>
      <c r="E25" s="48">
        <f>Item23!E3</f>
        <v>7.03</v>
      </c>
      <c r="F25" s="48">
        <f t="shared" si="0"/>
        <v>421.8</v>
      </c>
    </row>
    <row r="26" spans="1:6" ht="51">
      <c r="A26" s="46">
        <v>24</v>
      </c>
      <c r="B26" s="47" t="str">
        <f>Item24!B3</f>
        <v>Taça para sobremesa
Em vidro liso e incolor
Transparente 
Capacidade: 200 ml</v>
      </c>
      <c r="C26" s="46" t="str">
        <f>Item24!C3</f>
        <v>unidade</v>
      </c>
      <c r="D26" s="46">
        <f>Item24!D3</f>
        <v>36</v>
      </c>
      <c r="E26" s="48">
        <f>Item24!E3</f>
        <v>7.51</v>
      </c>
      <c r="F26" s="48">
        <f t="shared" si="0"/>
        <v>270.36</v>
      </c>
    </row>
    <row r="27" spans="1:6" ht="38.25">
      <c r="A27" s="46">
        <v>25</v>
      </c>
      <c r="B27" s="47" t="str">
        <f>Item25!B3</f>
        <v>Toalha branca 
Tecido tipo linho bordada em branco 
3,60 X 2,00m</v>
      </c>
      <c r="C27" s="46" t="str">
        <f>Item25!C3</f>
        <v>unidade</v>
      </c>
      <c r="D27" s="46">
        <f>Item25!D3</f>
        <v>2</v>
      </c>
      <c r="E27" s="48">
        <f>Item25!E3</f>
        <v>254.68</v>
      </c>
      <c r="F27" s="48">
        <f t="shared" si="0"/>
        <v>509.36</v>
      </c>
    </row>
    <row r="28" spans="1:6" ht="38.25">
      <c r="A28" s="46">
        <v>26</v>
      </c>
      <c r="B28" s="47" t="str">
        <f>Item26!B3</f>
        <v>Toalha branca de tecido 
Tecido tipo linho bordada em branco 
3,00m X 2,00m</v>
      </c>
      <c r="C28" s="46" t="str">
        <f>Item26!C3</f>
        <v>unidade</v>
      </c>
      <c r="D28" s="46">
        <f>Item26!D3</f>
        <v>2</v>
      </c>
      <c r="E28" s="48">
        <f>Item26!E3</f>
        <v>172.39</v>
      </c>
      <c r="F28" s="48">
        <f t="shared" si="0"/>
        <v>344.78</v>
      </c>
    </row>
    <row r="29" spans="1:6" ht="38.25">
      <c r="A29" s="46">
        <v>27</v>
      </c>
      <c r="B29" s="47" t="str">
        <f>Item27!B3</f>
        <v>Toalha branca lisa 
Tecido tipo oxford 
4,50m X 3,00m</v>
      </c>
      <c r="C29" s="46" t="str">
        <f>Item27!C3</f>
        <v>unidade</v>
      </c>
      <c r="D29" s="46">
        <f>Item27!D3</f>
        <v>3</v>
      </c>
      <c r="E29" s="48">
        <f>Item27!E3</f>
        <v>92.87</v>
      </c>
      <c r="F29" s="48">
        <f t="shared" si="0"/>
        <v>278.61</v>
      </c>
    </row>
    <row r="30" spans="1:6" ht="51">
      <c r="A30" s="46">
        <v>28</v>
      </c>
      <c r="B30" s="47" t="str">
        <f>Item28!B3</f>
        <v>Toalha branca lisa 
Tecido tipo oxford 
Redonda
3,20m de diâmetro</v>
      </c>
      <c r="C30" s="46" t="str">
        <f>Item28!C3</f>
        <v>unidade</v>
      </c>
      <c r="D30" s="46">
        <f>Item28!D3</f>
        <v>3</v>
      </c>
      <c r="E30" s="48">
        <f>Item28!E3</f>
        <v>41.63</v>
      </c>
      <c r="F30" s="48">
        <f t="shared" si="0"/>
        <v>124.89000000000001</v>
      </c>
    </row>
    <row r="31" spans="1:6" ht="38.25">
      <c r="A31" s="46">
        <v>29</v>
      </c>
      <c r="B31" s="47" t="str">
        <f>Item29!B3</f>
        <v>Toalha branca lisa 
Tecido tipo oxford 
3,00 m X 2,00m</v>
      </c>
      <c r="C31" s="46" t="str">
        <f>Item29!C3</f>
        <v>unidade</v>
      </c>
      <c r="D31" s="46">
        <f>Item29!D3</f>
        <v>6</v>
      </c>
      <c r="E31" s="48">
        <f>Item29!E3</f>
        <v>40.01</v>
      </c>
      <c r="F31" s="48">
        <f t="shared" si="0"/>
        <v>240.06</v>
      </c>
    </row>
    <row r="32" spans="1:6" ht="38.25">
      <c r="A32" s="46">
        <v>30</v>
      </c>
      <c r="B32" s="47" t="str">
        <f>Item30!B3</f>
        <v>Colher grande de servir 
Toda em aço inox
26 cm</v>
      </c>
      <c r="C32" s="46" t="str">
        <f>Item30!C3</f>
        <v>unidade</v>
      </c>
      <c r="D32" s="46">
        <f>Item30!D3</f>
        <v>10</v>
      </c>
      <c r="E32" s="48">
        <f>Item30!E3</f>
        <v>9.3800000000000008</v>
      </c>
      <c r="F32" s="48">
        <f t="shared" si="0"/>
        <v>93.800000000000011</v>
      </c>
    </row>
    <row r="33" spans="1:6" ht="25.5">
      <c r="A33" s="46">
        <v>31</v>
      </c>
      <c r="B33" s="47" t="str">
        <f>Item31!B3</f>
        <v>Garfo de almoço 
Toda em aço inox</v>
      </c>
      <c r="C33" s="46" t="str">
        <f>Item31!C3</f>
        <v>unidade</v>
      </c>
      <c r="D33" s="46">
        <f>Item31!D3</f>
        <v>48</v>
      </c>
      <c r="E33" s="48">
        <f>Item31!E3</f>
        <v>1.68</v>
      </c>
      <c r="F33" s="48">
        <f t="shared" si="0"/>
        <v>80.64</v>
      </c>
    </row>
    <row r="34" spans="1:6" ht="25.5">
      <c r="A34" s="46">
        <v>32</v>
      </c>
      <c r="B34" s="47" t="str">
        <f>Item32!B3</f>
        <v>Faca de almoço 
Toda em aço inox</v>
      </c>
      <c r="C34" s="46" t="str">
        <f>Item32!C3</f>
        <v>unidade</v>
      </c>
      <c r="D34" s="46">
        <f>Item32!D3</f>
        <v>48</v>
      </c>
      <c r="E34" s="48">
        <f>Item32!E3</f>
        <v>2.2799999999999998</v>
      </c>
      <c r="F34" s="48">
        <f t="shared" si="0"/>
        <v>109.44</v>
      </c>
    </row>
    <row r="35" spans="1:6" ht="25.5">
      <c r="A35" s="46">
        <v>33</v>
      </c>
      <c r="B35" s="47" t="str">
        <f>Item33!B3</f>
        <v>Garfo de sobremesa 
Toda em aço inox</v>
      </c>
      <c r="C35" s="46" t="str">
        <f>Item33!C3</f>
        <v>unidade</v>
      </c>
      <c r="D35" s="46">
        <f>Item33!D3</f>
        <v>48</v>
      </c>
      <c r="E35" s="48">
        <f>Item33!E3</f>
        <v>2.38</v>
      </c>
      <c r="F35" s="48">
        <f t="shared" ref="F35:F39" si="1">(ROUND(E35,2)*D35)</f>
        <v>114.24</v>
      </c>
    </row>
    <row r="36" spans="1:6" ht="25.5">
      <c r="A36" s="46">
        <v>34</v>
      </c>
      <c r="B36" s="47" t="str">
        <f>Item34!B3</f>
        <v>Faca de sobremesa
Toda em aço inox</v>
      </c>
      <c r="C36" s="46" t="str">
        <f>Item34!C3</f>
        <v>unidade</v>
      </c>
      <c r="D36" s="46">
        <f>Item34!D3</f>
        <v>48</v>
      </c>
      <c r="E36" s="48">
        <f>Item34!E3</f>
        <v>2</v>
      </c>
      <c r="F36" s="48">
        <f t="shared" si="1"/>
        <v>96</v>
      </c>
    </row>
    <row r="37" spans="1:6" ht="25.5">
      <c r="A37" s="46">
        <v>35</v>
      </c>
      <c r="B37" s="47" t="str">
        <f>Item35!B3</f>
        <v>Colherinha de café
Toda em aço inox</v>
      </c>
      <c r="C37" s="46" t="str">
        <f>Item35!C3</f>
        <v>unidade</v>
      </c>
      <c r="D37" s="46">
        <f>Item35!D3</f>
        <v>48</v>
      </c>
      <c r="E37" s="48">
        <f>Item35!E3</f>
        <v>1.29</v>
      </c>
      <c r="F37" s="48">
        <f t="shared" si="1"/>
        <v>61.92</v>
      </c>
    </row>
    <row r="38" spans="1:6" ht="51">
      <c r="A38" s="46">
        <v>36</v>
      </c>
      <c r="B38" s="47" t="str">
        <f>Item36!B3</f>
        <v>Bandeja aço inox 
Retangular 
Com alça de aço inox 
40 cm</v>
      </c>
      <c r="C38" s="46" t="str">
        <f>Item36!C3</f>
        <v>unidade</v>
      </c>
      <c r="D38" s="46">
        <f>Item36!D3</f>
        <v>5</v>
      </c>
      <c r="E38" s="48">
        <f>Item36!E3</f>
        <v>89.24</v>
      </c>
      <c r="F38" s="48">
        <f t="shared" si="1"/>
        <v>446.2</v>
      </c>
    </row>
    <row r="39" spans="1:6" ht="51">
      <c r="A39" s="46">
        <v>37</v>
      </c>
      <c r="B39" s="47" t="str">
        <f>Item37!B3</f>
        <v>Bandeja aço inox 
Retangular 
Com alça em aço inox
50 cm</v>
      </c>
      <c r="C39" s="46" t="str">
        <f>Item37!C3</f>
        <v>unidade</v>
      </c>
      <c r="D39" s="46">
        <f>Item37!D3</f>
        <v>5</v>
      </c>
      <c r="E39" s="48">
        <f>Item37!E3</f>
        <v>69.150000000000006</v>
      </c>
      <c r="F39" s="48">
        <f t="shared" si="1"/>
        <v>345.75</v>
      </c>
    </row>
    <row r="40" spans="1:6" ht="51">
      <c r="A40" s="41">
        <v>38</v>
      </c>
      <c r="B40" s="42" t="str">
        <f>Item38!B3</f>
        <v>Pano microfibra 
Para Limpeza de Lente/LCD/Tela
Dimensões 13 X 13 cm, podendo variar em ± 2cm;
Acondicionado em pacotes com 100 unidades</v>
      </c>
      <c r="C40" s="41" t="str">
        <f>Item38!C3</f>
        <v>unidade</v>
      </c>
      <c r="D40" s="41">
        <f>Item38!D3</f>
        <v>45000</v>
      </c>
      <c r="E40" s="43">
        <f>Item38!E3</f>
        <v>3.11</v>
      </c>
      <c r="F40" s="43">
        <f t="shared" ref="F40" si="2">(ROUND(E40,2)*D40)</f>
        <v>139950</v>
      </c>
    </row>
    <row r="41" spans="1:6" ht="15.75">
      <c r="A41" s="38"/>
      <c r="B41" s="38"/>
      <c r="C41" s="75" t="s">
        <v>19</v>
      </c>
      <c r="D41" s="76"/>
      <c r="E41" s="77"/>
      <c r="F41" s="39">
        <f>SUM(F3:F40)</f>
        <v>516747.29</v>
      </c>
    </row>
  </sheetData>
  <mergeCells count="2">
    <mergeCell ref="A1:F1"/>
    <mergeCell ref="C41:E41"/>
  </mergeCells>
  <pageMargins left="0.51181102362204722" right="0.51181102362204722" top="1.299212598425197" bottom="0.78740157480314965" header="0.31496062992125984" footer="0.31496062992125984"/>
  <pageSetup paperSize="9" scale="91" fitToHeight="0" orientation="landscape" r:id="rId1"/>
  <headerFooter>
    <oddHeader>&amp;C&amp;G</oddHeader>
    <oddFooter>&amp;LEstimativa em &amp;D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view="pageBreakPreview" topLeftCell="A64" zoomScaleNormal="100" zoomScaleSheetLayoutView="100" workbookViewId="0">
      <selection activeCell="E84" sqref="E84"/>
    </sheetView>
  </sheetViews>
  <sheetFormatPr defaultRowHeight="12.75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4" t="s">
        <v>20</v>
      </c>
      <c r="B1" s="74"/>
      <c r="C1" s="74"/>
      <c r="D1" s="74"/>
      <c r="E1" s="74"/>
      <c r="F1" s="74"/>
    </row>
    <row r="2" spans="1:6" s="2" customFormat="1" ht="25.5">
      <c r="A2" s="40" t="s">
        <v>14</v>
      </c>
      <c r="B2" s="40" t="s">
        <v>15</v>
      </c>
      <c r="C2" s="40" t="s">
        <v>16</v>
      </c>
      <c r="D2" s="40" t="s">
        <v>17</v>
      </c>
      <c r="E2" s="40" t="s">
        <v>12</v>
      </c>
      <c r="F2" s="40" t="s">
        <v>18</v>
      </c>
    </row>
    <row r="3" spans="1:6" s="2" customFormat="1" ht="17.25">
      <c r="A3" s="44" t="s">
        <v>21</v>
      </c>
      <c r="B3" s="78" t="str">
        <f>Item1!G20</f>
        <v xml:space="preserve">LIMP DESC COMERCIO DE MATERIAIS DE LIMPEZA E DESCARTAVEIS EM GERAL LTDA </v>
      </c>
      <c r="C3" s="79"/>
      <c r="D3" s="79"/>
      <c r="E3" s="79"/>
      <c r="F3" s="80"/>
    </row>
    <row r="4" spans="1:6" s="2" customFormat="1" ht="63.75">
      <c r="A4" s="41">
        <v>1</v>
      </c>
      <c r="B4" s="42" t="str">
        <f>Item1!B3</f>
        <v>Copo plástico descartável – para água
Capacidade: 200 ml;
Material: Poliestireno;
De acordo com norma NBR 14865, da ABNT.
Acondicionados em tiras de 100 unidades.</v>
      </c>
      <c r="C4" s="41" t="str">
        <f>Item1!C3</f>
        <v>centena</v>
      </c>
      <c r="D4" s="41">
        <f>Item1!D3</f>
        <v>6000</v>
      </c>
      <c r="E4" s="43">
        <f>Item1!F3</f>
        <v>2.62</v>
      </c>
      <c r="F4" s="43">
        <f>(ROUND(E4,2)*D4)</f>
        <v>15720</v>
      </c>
    </row>
    <row r="5" spans="1:6" s="2" customFormat="1" ht="17.25">
      <c r="A5" s="44" t="s">
        <v>21</v>
      </c>
      <c r="B5" s="78" t="str">
        <f>Item2!G20</f>
        <v xml:space="preserve">MARLON DOS SANTOS 07494537961 </v>
      </c>
      <c r="C5" s="79"/>
      <c r="D5" s="79"/>
      <c r="E5" s="79"/>
      <c r="F5" s="80"/>
    </row>
    <row r="6" spans="1:6" ht="63.75">
      <c r="A6" s="41">
        <v>2</v>
      </c>
      <c r="B6" s="42" t="str">
        <f>Item2!B3</f>
        <v>Copo plástico descartável – para café
Capacidade: 50 ml;
Material: Poliestireno;
De acordo com norma NBR 14865, da ABNT.
Acondicionados em tiras de 100 unidades.</v>
      </c>
      <c r="C6" s="41" t="str">
        <f>Item2!C3</f>
        <v>centena</v>
      </c>
      <c r="D6" s="41">
        <f>Item2!D3</f>
        <v>5000</v>
      </c>
      <c r="E6" s="43">
        <f>Item2!F3</f>
        <v>0.33739999999999998</v>
      </c>
      <c r="F6" s="43">
        <f>(ROUND(E6,2)*D6)</f>
        <v>1700.0000000000002</v>
      </c>
    </row>
    <row r="7" spans="1:6" ht="17.25">
      <c r="A7" s="44" t="s">
        <v>21</v>
      </c>
      <c r="B7" s="81" t="str">
        <f>Item3!G20</f>
        <v xml:space="preserve">MARCOS E BERTA LTDA </v>
      </c>
      <c r="C7" s="82"/>
      <c r="D7" s="82"/>
      <c r="E7" s="82"/>
      <c r="F7" s="83"/>
    </row>
    <row r="8" spans="1:6" ht="114.75">
      <c r="A8" s="41">
        <v>3</v>
      </c>
      <c r="B8" s="42" t="str">
        <f>Item3!B3</f>
        <v>Garrafa térmica de pressão
Capacidade: 1 litro;
Material: plástico;
Com alça;
Conservar líquidos quentes;
Conservação térmica de, no mínimo, 8 horas;
Ampola de Vidro;
Indicação expressa de conformidade com a norma NBR 13282/98 da ABNT
Marca/Modelo de Referência: Aladin/Invicta/Termolar</v>
      </c>
      <c r="C8" s="41" t="str">
        <f>Item3!C3</f>
        <v>unidade</v>
      </c>
      <c r="D8" s="41">
        <f>Item3!D3</f>
        <v>1000</v>
      </c>
      <c r="E8" s="43">
        <f>Item3!F3</f>
        <v>20.14</v>
      </c>
      <c r="F8" s="43">
        <f>(ROUND(E8,2)*D8)</f>
        <v>20140</v>
      </c>
    </row>
    <row r="9" spans="1:6" ht="12.75" customHeight="1">
      <c r="A9" s="44" t="s">
        <v>21</v>
      </c>
      <c r="B9" s="81" t="str">
        <f>Item4!G20</f>
        <v>J  SARCEDOTE  SANTOS</v>
      </c>
      <c r="C9" s="82"/>
      <c r="D9" s="82"/>
      <c r="E9" s="82"/>
      <c r="F9" s="83"/>
    </row>
    <row r="10" spans="1:6" ht="114.75">
      <c r="A10" s="41">
        <v>4</v>
      </c>
      <c r="B10" s="42" t="str">
        <f>Item4!B3</f>
        <v>Garrafa térmica de pressão
Capacidade: 500 ml;
Material: plástico;
Com alça;
Conservar líquidos quentes;
Conservação térmica de, no mínimo, 8 horas;
Ampola de Vidro;
Indicação expressa de conformidade com a norma NBR 13282/98 da ABNT;
Marca/Modelo de Referência: Aladin/Invicta/Termolar</v>
      </c>
      <c r="C10" s="41" t="str">
        <f>Item4!C3</f>
        <v>unidade</v>
      </c>
      <c r="D10" s="41">
        <f>Item4!D3</f>
        <v>200</v>
      </c>
      <c r="E10" s="43">
        <f>Item4!F3</f>
        <v>35</v>
      </c>
      <c r="F10" s="43">
        <f>(ROUND(E10,2)*D10)</f>
        <v>7000</v>
      </c>
    </row>
    <row r="11" spans="1:6" ht="17.25">
      <c r="A11" s="44" t="s">
        <v>21</v>
      </c>
      <c r="B11" s="78" t="str">
        <f>Item5!G20</f>
        <v>MEGA LICIT COMERCIO VAREJISTA LTDA</v>
      </c>
      <c r="C11" s="79"/>
      <c r="D11" s="79"/>
      <c r="E11" s="79"/>
      <c r="F11" s="80"/>
    </row>
    <row r="12" spans="1:6" ht="63.75">
      <c r="A12" s="41">
        <v>5</v>
      </c>
      <c r="B12" s="42" t="str">
        <f>Item5!B3</f>
        <v>Guardanapo de papel
100% em fibras virgens;
Cor branca (alva);
Dimensões mínimas: 20 x 23 cm;
Em embalagem plástica contendo no mínimo 48 unidades</v>
      </c>
      <c r="C12" s="41" t="str">
        <f>Item5!C3</f>
        <v>pacote</v>
      </c>
      <c r="D12" s="41">
        <f>Item5!D3</f>
        <v>4000</v>
      </c>
      <c r="E12" s="43">
        <f>Item5!F3</f>
        <v>0.69</v>
      </c>
      <c r="F12" s="43">
        <f>(ROUND(E12,2)*D12)</f>
        <v>2760</v>
      </c>
    </row>
    <row r="13" spans="1:6" ht="17.25">
      <c r="A13" s="44" t="s">
        <v>21</v>
      </c>
      <c r="B13" s="78" t="str">
        <f>Item6!G20</f>
        <v>DZYRREE COMERCIO DE COSMETICOS E SANEANTES LTDA</v>
      </c>
      <c r="C13" s="79"/>
      <c r="D13" s="79"/>
      <c r="E13" s="79"/>
      <c r="F13" s="80"/>
    </row>
    <row r="14" spans="1:6" ht="102">
      <c r="A14" s="41">
        <v>6</v>
      </c>
      <c r="B14" s="42" t="str">
        <f>Item6!B3</f>
        <v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objetos.
O material deverá estar acondicionado em caixas com até 12 unidades;</v>
      </c>
      <c r="C14" s="41" t="str">
        <f>Item6!C3</f>
        <v>frasco</v>
      </c>
      <c r="D14" s="41">
        <f>Item6!D3</f>
        <v>8000</v>
      </c>
      <c r="E14" s="43">
        <f>Item6!F3</f>
        <v>4.3499999999999996</v>
      </c>
      <c r="F14" s="43">
        <f>(ROUND(E14,2)*D14)</f>
        <v>34800</v>
      </c>
    </row>
    <row r="15" spans="1:6" ht="17.25">
      <c r="A15" s="44" t="s">
        <v>21</v>
      </c>
      <c r="B15" s="78" t="str">
        <f>Item7!G20</f>
        <v>FORLIMP COMERCIO E DISTRIBUICAO DE PRODUTOS DE PERFUMARIA E LIMPEZA EIRELI</v>
      </c>
      <c r="C15" s="79"/>
      <c r="D15" s="79"/>
      <c r="E15" s="79"/>
      <c r="F15" s="80"/>
    </row>
    <row r="16" spans="1:6" ht="76.5">
      <c r="A16" s="41">
        <v>7</v>
      </c>
      <c r="B16" s="42" t="str">
        <f>Item7!B3</f>
        <v>Cesto para lixo
Em plástico;
Capacidade: 9 L
Medidas: 26cm x 28,2cm (D x A);
Cor preta;
Variação permitida: ± 1,5 cm</v>
      </c>
      <c r="C16" s="41" t="str">
        <f>Item7!C3</f>
        <v>unidade</v>
      </c>
      <c r="D16" s="41">
        <f>Item7!D3</f>
        <v>500</v>
      </c>
      <c r="E16" s="43">
        <f>Item7!F3</f>
        <v>31</v>
      </c>
      <c r="F16" s="43">
        <f>(ROUND(E16,2)*D16)</f>
        <v>15500</v>
      </c>
    </row>
    <row r="17" spans="1:6" ht="17.25">
      <c r="A17" s="44" t="s">
        <v>21</v>
      </c>
      <c r="B17" s="78" t="str">
        <f>Item8!G20</f>
        <v>RCP COMERCIO DE ELETRODOMESTICOS LTDA</v>
      </c>
      <c r="C17" s="79"/>
      <c r="D17" s="79"/>
      <c r="E17" s="79"/>
      <c r="F17" s="80"/>
    </row>
    <row r="18" spans="1:6" ht="89.25">
      <c r="A18" s="41">
        <v>8</v>
      </c>
      <c r="B18" s="42" t="str">
        <f>Item8!B3</f>
        <v xml:space="preserve">Detergente líquido
Com tensoativo biodegradável;
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 Limpol e Ypê. </v>
      </c>
      <c r="C18" s="41" t="str">
        <f>Item8!C3</f>
        <v>frasco</v>
      </c>
      <c r="D18" s="41">
        <f>Item8!D3</f>
        <v>500</v>
      </c>
      <c r="E18" s="43">
        <f>Item8!F3</f>
        <v>1.34</v>
      </c>
      <c r="F18" s="43">
        <f>(ROUND(E18,2)*D18)</f>
        <v>670</v>
      </c>
    </row>
    <row r="19" spans="1:6" ht="17.25">
      <c r="A19" s="44" t="s">
        <v>21</v>
      </c>
      <c r="B19" s="78" t="str">
        <f>Item9!G20</f>
        <v>ACM DISTRIBUIDORA DE MATERIAIS E SERVICOS LTDA</v>
      </c>
      <c r="C19" s="79"/>
      <c r="D19" s="79"/>
      <c r="E19" s="79"/>
      <c r="F19" s="80"/>
    </row>
    <row r="20" spans="1:6" ht="51">
      <c r="A20" s="41">
        <v>9</v>
      </c>
      <c r="B20" s="42" t="str">
        <f>Item9!B3</f>
        <v>Esponja dupla face
Em poliuretano e fibra têxtil;
Dimensões: 105 x 70 x 22 mm (comprimento, largura e espessura), admitida variação de ± 5 mm.
O material deverá estar acondicionado em caixas/fardos com até 120 unidades</v>
      </c>
      <c r="C20" s="41" t="str">
        <f>Item9!C3</f>
        <v>unidade</v>
      </c>
      <c r="D20" s="41">
        <f>Item9!D3</f>
        <v>5000</v>
      </c>
      <c r="E20" s="43">
        <f>Item9!F3</f>
        <v>0.24</v>
      </c>
      <c r="F20" s="43">
        <f>(ROUND(E20,2)*D20)</f>
        <v>1200</v>
      </c>
    </row>
    <row r="21" spans="1:6" ht="17.25">
      <c r="A21" s="44" t="s">
        <v>21</v>
      </c>
      <c r="B21" s="78" t="str">
        <f>Item10!G20</f>
        <v xml:space="preserve">NEVALTO DE SOUSA PEREIRA </v>
      </c>
      <c r="C21" s="79"/>
      <c r="D21" s="79"/>
      <c r="E21" s="79"/>
      <c r="F21" s="80"/>
    </row>
    <row r="22" spans="1:6" ht="63.75">
      <c r="A22" s="41">
        <v>10</v>
      </c>
      <c r="B22" s="42" t="str">
        <f>Item10!B3</f>
        <v>Flanela
100% Algodão;
Cor branca;
Dimensões: 29 x 29 cm (altura x largura). Variação permitida: ± 2cm;
O material deverá estar acondicionado em caixas/fardos com até 100 unidades</v>
      </c>
      <c r="C22" s="41" t="str">
        <f>Item10!C3</f>
        <v>unidade</v>
      </c>
      <c r="D22" s="41">
        <f>Item10!D3</f>
        <v>3500</v>
      </c>
      <c r="E22" s="43">
        <f>Item10!F3</f>
        <v>1</v>
      </c>
      <c r="F22" s="43">
        <f>(ROUND(E22,2)*D22)</f>
        <v>3500</v>
      </c>
    </row>
    <row r="23" spans="1:6" ht="17.25">
      <c r="A23" s="44" t="s">
        <v>21</v>
      </c>
      <c r="B23" s="78" t="str">
        <f>Item11!G20</f>
        <v>N63 COMERCIO DE PRODUTOS DE LIMPEZA LTDA</v>
      </c>
      <c r="C23" s="79"/>
      <c r="D23" s="79"/>
      <c r="E23" s="79"/>
      <c r="F23" s="80"/>
    </row>
    <row r="24" spans="1:6" ht="114.75">
      <c r="A24" s="41">
        <v>11</v>
      </c>
      <c r="B24" s="42" t="str">
        <f>Item11!B3</f>
        <v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v>
      </c>
      <c r="C24" s="41" t="str">
        <f>Item11!C3</f>
        <v>frasco</v>
      </c>
      <c r="D24" s="41">
        <f>Item11!D3</f>
        <v>5000</v>
      </c>
      <c r="E24" s="43">
        <f>Item11!F3</f>
        <v>2.2200000000000002</v>
      </c>
      <c r="F24" s="43">
        <f>(ROUND(E24,2)*D24)</f>
        <v>11100.000000000002</v>
      </c>
    </row>
    <row r="25" spans="1:6" ht="17.25">
      <c r="A25" s="44" t="s">
        <v>21</v>
      </c>
      <c r="B25" s="78" t="str">
        <f>Item12!G20</f>
        <v>UNICA SANEANTES LTDA</v>
      </c>
      <c r="C25" s="79"/>
      <c r="D25" s="79"/>
      <c r="E25" s="79"/>
      <c r="F25" s="80"/>
    </row>
    <row r="26" spans="1:6" ht="76.5">
      <c r="A26" s="41">
        <v>12</v>
      </c>
      <c r="B26" s="42" t="str">
        <f>Item12!B3</f>
        <v>Pá coletora lixo
Material da base: zinco;
Material do cabo: madeira;
Comprimento do cabo: 60 cm;
Para limpeza doméstica;
Variação permitida: ± 5 cm</v>
      </c>
      <c r="C26" s="41" t="str">
        <f>Item12!C3</f>
        <v>unidade</v>
      </c>
      <c r="D26" s="41">
        <f>Item12!D3</f>
        <v>100</v>
      </c>
      <c r="E26" s="43">
        <f>Item12!F3</f>
        <v>3.65</v>
      </c>
      <c r="F26" s="43">
        <f>(ROUND(E26,2)*D26)</f>
        <v>365</v>
      </c>
    </row>
    <row r="27" spans="1:6" ht="17.25">
      <c r="A27" s="44" t="s">
        <v>21</v>
      </c>
      <c r="B27" s="78" t="str">
        <f>Item13!G20</f>
        <v>EXCLUSIVA SERVICOS E COMERCIO LTDA</v>
      </c>
      <c r="C27" s="79"/>
      <c r="D27" s="79"/>
      <c r="E27" s="79"/>
      <c r="F27" s="80"/>
    </row>
    <row r="28" spans="1:6" ht="102">
      <c r="A28" s="41">
        <v>13</v>
      </c>
      <c r="B28" s="42" t="str">
        <f>Item13!B3</f>
        <v>Pano para limpeza
100% algodão;
Tipo saco, duplo, lavado e alvejado;
Com alta absorção;
Dimensões: 65 x 42 cm;
Cor branca;
Variação permitida: ± 5cm;
O material deverá estar acondicionado em fardos com até 25 unidades</v>
      </c>
      <c r="C28" s="41" t="str">
        <f>Item13!C3</f>
        <v>unidade</v>
      </c>
      <c r="D28" s="41">
        <f>Item13!D3</f>
        <v>3000</v>
      </c>
      <c r="E28" s="43">
        <f>Item13!F3</f>
        <v>1.5</v>
      </c>
      <c r="F28" s="43">
        <f>(ROUND(E28,2)*D28)</f>
        <v>4500</v>
      </c>
    </row>
    <row r="29" spans="1:6" ht="17.25">
      <c r="A29" s="44" t="s">
        <v>21</v>
      </c>
      <c r="B29" s="78" t="str">
        <f>Item14!G20</f>
        <v>TRES LAGOAS COMERCIO DE SACARIAS E EMBALAGENS LTDA</v>
      </c>
      <c r="C29" s="79"/>
      <c r="D29" s="79"/>
      <c r="E29" s="79"/>
      <c r="F29" s="80"/>
    </row>
    <row r="30" spans="1:6" ht="102">
      <c r="A30" s="41">
        <v>14</v>
      </c>
      <c r="B30" s="42" t="str">
        <f>Item14!B3</f>
        <v>Papel higiênico
Celulose virgem – 100% celulose;
Dimensões: mínimo de 30 m x 10 cm;
Dermatologicamente testado; Picotado;
Folha dupla;
Sem perfume;
Cor branca (alva);
Pacote com 4 unidades.</v>
      </c>
      <c r="C30" s="41" t="str">
        <f>Item14!C3</f>
        <v>pacote</v>
      </c>
      <c r="D30" s="41">
        <f>Item14!D3</f>
        <v>15000</v>
      </c>
      <c r="E30" s="43">
        <f>Item14!F3</f>
        <v>1.74</v>
      </c>
      <c r="F30" s="43">
        <f>(ROUND(E30,2)*D30)</f>
        <v>26100</v>
      </c>
    </row>
    <row r="31" spans="1:6" ht="17.25">
      <c r="A31" s="44" t="s">
        <v>21</v>
      </c>
      <c r="B31" s="78" t="str">
        <f>Item15!G20</f>
        <v xml:space="preserve">ALAN RUDNEY CABRAL DE LIMA </v>
      </c>
      <c r="C31" s="79"/>
      <c r="D31" s="79"/>
      <c r="E31" s="79"/>
      <c r="F31" s="80"/>
    </row>
    <row r="32" spans="1:6" ht="114.75">
      <c r="A32" s="41">
        <v>15</v>
      </c>
      <c r="B32" s="42" t="str">
        <f>Item15!B3</f>
        <v>Papel toalha
Cor branca (alva); 
Duas dobras; 
Texturizado;
Dimensões: folhas com 22 cm x 22 cm;
Tipo interfolhado;
Macio e absorvente;
Pacote com 1000 folhas;
Variação permitida: ± 3.0 cm</v>
      </c>
      <c r="C32" s="41" t="str">
        <f>Item15!C3</f>
        <v>pacote</v>
      </c>
      <c r="D32" s="41">
        <f>Item15!D3</f>
        <v>6000</v>
      </c>
      <c r="E32" s="43">
        <f>Item15!F3</f>
        <v>5.99</v>
      </c>
      <c r="F32" s="43">
        <f>(ROUND(E32,2)*D32)</f>
        <v>35940</v>
      </c>
    </row>
    <row r="33" spans="1:6" ht="17.25">
      <c r="A33" s="44" t="s">
        <v>21</v>
      </c>
      <c r="B33" s="78" t="str">
        <f>Item16!G20</f>
        <v>INDUSTRIA E COMERCIO DE PRODUTOS DE LIMPEZA CAMPINENSE LTDA</v>
      </c>
      <c r="C33" s="79"/>
      <c r="D33" s="79"/>
      <c r="E33" s="79"/>
      <c r="F33" s="80"/>
    </row>
    <row r="34" spans="1:6" ht="102">
      <c r="A34" s="41">
        <v>16</v>
      </c>
      <c r="B34" s="42" t="str">
        <f>Item16!B3</f>
        <v>Sabão em pó
Composição: alquil benzeno sulfato de sódio, corante;
Embalagem com 500 g;
Embalagem com impressão do nome do fabricante e indicação de registro na ANVISA/MS;
Tensoativo aniônico biodegradável;
Prazo de validade impresso na embalagem e não inferior a 11 meses contados da data de recebimento definitivo;
O material deverá estar acondicionado em caixas/fardos com até 24 unidades</v>
      </c>
      <c r="C34" s="41" t="str">
        <f>Item16!C3</f>
        <v>unidade</v>
      </c>
      <c r="D34" s="41">
        <f>Item16!D3</f>
        <v>1500</v>
      </c>
      <c r="E34" s="43">
        <f>Item16!F3</f>
        <v>1.69</v>
      </c>
      <c r="F34" s="43">
        <f>(ROUND(E34,2)*D34)</f>
        <v>2535</v>
      </c>
    </row>
    <row r="35" spans="1:6" ht="17.25">
      <c r="A35" s="44" t="s">
        <v>21</v>
      </c>
      <c r="B35" s="78" t="str">
        <f>Item17!G20</f>
        <v>MAXXI COMERCIAL DE ALIMENTOS LTDA</v>
      </c>
      <c r="C35" s="79"/>
      <c r="D35" s="79"/>
      <c r="E35" s="79"/>
      <c r="F35" s="80"/>
    </row>
    <row r="36" spans="1:6" ht="76.5">
      <c r="A36" s="41">
        <v>17</v>
      </c>
      <c r="B36" s="42" t="str">
        <f>Item17!B3</f>
        <v>Saco plástico para lixo
Cor preta;
Capacidade de 30 Litros;
Resistente ao peso mínimo de 5 Kg;
Cada pacote deverá conter 100 sacos;
O material deverá estar acondicionado em caixas/fardos com até 150 pacotes</v>
      </c>
      <c r="C36" s="41" t="str">
        <f>Item17!C3</f>
        <v>pacote</v>
      </c>
      <c r="D36" s="41">
        <f>Item17!D3</f>
        <v>4500</v>
      </c>
      <c r="E36" s="43">
        <f>Item17!F3</f>
        <v>4.8</v>
      </c>
      <c r="F36" s="43">
        <f>(ROUND(E36,2)*D36)</f>
        <v>21600</v>
      </c>
    </row>
    <row r="37" spans="1:6" ht="17.25">
      <c r="A37" s="44" t="s">
        <v>21</v>
      </c>
      <c r="B37" s="78" t="str">
        <f>Item18!G20</f>
        <v>COMERCIAL RIOS PRODUTOS DE LIMPEZA, DESCARTAVEIS E PAPELARIA LTDA</v>
      </c>
      <c r="C37" s="79"/>
      <c r="D37" s="79"/>
      <c r="E37" s="79"/>
      <c r="F37" s="80"/>
    </row>
    <row r="38" spans="1:6" ht="76.5">
      <c r="A38" s="41">
        <v>18</v>
      </c>
      <c r="B38" s="42" t="str">
        <f>Item18!B3</f>
        <v>Vassoura 
Cerdas em Piaçava (natural ou sintética);
Com cabo
Comprimento do cabo: mínimo de 1,15m;
Cepa com 20 cm, admitida variação de ± 2 cm;
Comprimento das cerdas: mínimo 11 cm.</v>
      </c>
      <c r="C38" s="41" t="str">
        <f>Item18!C3</f>
        <v>unidade</v>
      </c>
      <c r="D38" s="41">
        <f>Item18!D3</f>
        <v>600</v>
      </c>
      <c r="E38" s="43">
        <f>Item18!F3</f>
        <v>6.26</v>
      </c>
      <c r="F38" s="43">
        <f>(ROUND(E38,2)*D38)</f>
        <v>3756</v>
      </c>
    </row>
    <row r="39" spans="1:6" ht="17.25">
      <c r="A39" s="44" t="s">
        <v>21</v>
      </c>
      <c r="B39" s="78" t="str">
        <f>Item19!G20</f>
        <v>GOMES E COSTA LTDA</v>
      </c>
      <c r="C39" s="79"/>
      <c r="D39" s="79"/>
      <c r="E39" s="79"/>
      <c r="F39" s="80"/>
    </row>
    <row r="40" spans="1:6" ht="51">
      <c r="A40" s="41">
        <v>19</v>
      </c>
      <c r="B40" s="42" t="str">
        <f>Item19!B3</f>
        <v>Pano microfibra 
Para Limpeza de Lente/LCD/Tela
Dimensões 13 X 13 cm, podendo variar em ± 2cm;
Acondicionado em pacotes com 100 unidades</v>
      </c>
      <c r="C40" s="41" t="str">
        <f>Item19!C3</f>
        <v>unidade</v>
      </c>
      <c r="D40" s="41">
        <f>Item19!D3</f>
        <v>15000</v>
      </c>
      <c r="E40" s="43">
        <f>Item19!F3</f>
        <v>1.3</v>
      </c>
      <c r="F40" s="43">
        <f>(ROUND(E40,2)*D40)</f>
        <v>19500</v>
      </c>
    </row>
    <row r="41" spans="1:6" ht="17.25">
      <c r="A41" s="44" t="s">
        <v>21</v>
      </c>
      <c r="B41" s="78" t="str">
        <f>Item20!G20</f>
        <v>NOVA MESA COMERCIO DE UTILIDADES E ALIMENTOS LTDA</v>
      </c>
      <c r="C41" s="79"/>
      <c r="D41" s="79"/>
      <c r="E41" s="79"/>
      <c r="F41" s="80"/>
    </row>
    <row r="42" spans="1:6" ht="63.75">
      <c r="A42" s="41">
        <v>20</v>
      </c>
      <c r="B42" s="42" t="str">
        <f>Item20!B3</f>
        <v>Xícara para café com pires
Porcelana branca lisa
Capacidade: 50ml, podendo variar em ± 10ml
Formato redondo
Acondicionada em caixa de papelão</v>
      </c>
      <c r="C42" s="41" t="str">
        <f>Item20!C3</f>
        <v>unidade</v>
      </c>
      <c r="D42" s="41">
        <f>Item20!D3</f>
        <v>60</v>
      </c>
      <c r="E42" s="43">
        <f>Item20!F3</f>
        <v>9.1300000000000008</v>
      </c>
      <c r="F42" s="43">
        <f>(ROUND(E42,2)*D42)</f>
        <v>547.80000000000007</v>
      </c>
    </row>
    <row r="43" spans="1:6" ht="17.25">
      <c r="A43" s="44" t="s">
        <v>21</v>
      </c>
      <c r="B43" s="78" t="str">
        <f>Item21!G20</f>
        <v>SANTANA WERNECK COMERCIAL LTDA</v>
      </c>
      <c r="C43" s="79"/>
      <c r="D43" s="79"/>
      <c r="E43" s="79"/>
      <c r="F43" s="80"/>
    </row>
    <row r="44" spans="1:6" ht="63.75">
      <c r="A44" s="41">
        <v>21</v>
      </c>
      <c r="B44" s="42" t="str">
        <f>Item21!B3</f>
        <v>Jarra para água/suco
Em vidro transparente incolor
Com tampa
Capacidade : 1,5l
Acondicionada em embalagem individual</v>
      </c>
      <c r="C44" s="41" t="str">
        <f>Item21!C3</f>
        <v>unidade</v>
      </c>
      <c r="D44" s="41">
        <f>Item21!D3</f>
        <v>6</v>
      </c>
      <c r="E44" s="43">
        <f>Item21!F3</f>
        <v>18</v>
      </c>
      <c r="F44" s="43">
        <f>(ROUND(E44,2)*D44)</f>
        <v>108</v>
      </c>
    </row>
    <row r="45" spans="1:6" ht="17.25">
      <c r="A45" s="44" t="s">
        <v>21</v>
      </c>
      <c r="B45" s="78" t="str">
        <f>Item22!G20</f>
        <v>EMPORIO FAHL LTDA</v>
      </c>
      <c r="C45" s="79"/>
      <c r="D45" s="79"/>
      <c r="E45" s="79"/>
      <c r="F45" s="80"/>
    </row>
    <row r="46" spans="1:6" ht="63.75">
      <c r="A46" s="41">
        <v>22</v>
      </c>
      <c r="B46" s="42" t="str">
        <f>Item22!B3</f>
        <v>Jarra para água/suco
Em vidro transparente incolor
Sem tampa
Capacidade : 1,5l
Acondicionada em embalagem individual</v>
      </c>
      <c r="C46" s="41" t="str">
        <f>Item22!C3</f>
        <v>unidade</v>
      </c>
      <c r="D46" s="41">
        <f>Item22!D3</f>
        <v>6</v>
      </c>
      <c r="E46" s="43">
        <f>Item22!F3</f>
        <v>16</v>
      </c>
      <c r="F46" s="43">
        <f>(ROUND(E46,2)*D46)</f>
        <v>96</v>
      </c>
    </row>
    <row r="47" spans="1:6" ht="17.25">
      <c r="A47" s="44" t="s">
        <v>21</v>
      </c>
      <c r="B47" s="78" t="str">
        <f>Item23!G20</f>
        <v>LEAL DISTRIBUIDORA DE MATERIAL DE LIMPEZA E ESCRITORIO LTDA</v>
      </c>
      <c r="C47" s="79"/>
      <c r="D47" s="79"/>
      <c r="E47" s="79"/>
      <c r="F47" s="80"/>
    </row>
    <row r="48" spans="1:6" ht="51">
      <c r="A48" s="41">
        <v>23</v>
      </c>
      <c r="B48" s="42" t="str">
        <f>Item23!B3</f>
        <v>Taça para água/suco
Em vidro liso e incolor
Transparente
Capacidade: 250 ml</v>
      </c>
      <c r="C48" s="41" t="str">
        <f>Item23!C3</f>
        <v>unidade</v>
      </c>
      <c r="D48" s="41">
        <f>Item23!D3</f>
        <v>60</v>
      </c>
      <c r="E48" s="43">
        <f>Item23!F3</f>
        <v>4.5</v>
      </c>
      <c r="F48" s="43">
        <f>(ROUND(E48,2)*D48)</f>
        <v>270</v>
      </c>
    </row>
    <row r="49" spans="1:6" ht="17.25">
      <c r="A49" s="44" t="s">
        <v>21</v>
      </c>
      <c r="B49" s="78" t="str">
        <f>Item24!G20</f>
        <v>INOVARE EQUIPAMENTOS E PLANEJAMENTO ADMINISTRATIVO LTDA</v>
      </c>
      <c r="C49" s="79"/>
      <c r="D49" s="79"/>
      <c r="E49" s="79"/>
      <c r="F49" s="80"/>
    </row>
    <row r="50" spans="1:6" ht="51">
      <c r="A50" s="41">
        <v>24</v>
      </c>
      <c r="B50" s="42" t="str">
        <f>Item24!B3</f>
        <v>Taça para sobremesa
Em vidro liso e incolor
Transparente 
Capacidade: 200 ml</v>
      </c>
      <c r="C50" s="41" t="str">
        <f>Item24!C3</f>
        <v>unidade</v>
      </c>
      <c r="D50" s="41">
        <f>Item24!D3</f>
        <v>36</v>
      </c>
      <c r="E50" s="43">
        <f>Item24!F3</f>
        <v>4.75</v>
      </c>
      <c r="F50" s="43">
        <f>(ROUND(E50,2)*D50)</f>
        <v>171</v>
      </c>
    </row>
    <row r="51" spans="1:6" ht="17.25">
      <c r="A51" s="44" t="s">
        <v>21</v>
      </c>
      <c r="B51" s="78" t="str">
        <f>Item25!G20</f>
        <v xml:space="preserve">PIA SOCIEDADE DE SAO PAULO </v>
      </c>
      <c r="C51" s="79"/>
      <c r="D51" s="79"/>
      <c r="E51" s="79"/>
      <c r="F51" s="80"/>
    </row>
    <row r="52" spans="1:6" ht="38.25">
      <c r="A52" s="41">
        <v>25</v>
      </c>
      <c r="B52" s="42" t="str">
        <f>Item25!B3</f>
        <v>Toalha branca 
Tecido tipo linho bordada em branco 
3,60 X 2,00m</v>
      </c>
      <c r="C52" s="41" t="str">
        <f>Item25!C3</f>
        <v>unidade</v>
      </c>
      <c r="D52" s="41">
        <f>Item25!D3</f>
        <v>2</v>
      </c>
      <c r="E52" s="43">
        <f>Item25!F3</f>
        <v>184</v>
      </c>
      <c r="F52" s="43">
        <f>(ROUND(E52,2)*D52)</f>
        <v>368</v>
      </c>
    </row>
    <row r="53" spans="1:6" ht="17.25">
      <c r="A53" s="44" t="s">
        <v>21</v>
      </c>
      <c r="B53" s="78" t="str">
        <f>Item26!G20</f>
        <v xml:space="preserve">HABIB DECORACOES DE ITAJUBA LTDA </v>
      </c>
      <c r="C53" s="79"/>
      <c r="D53" s="79"/>
      <c r="E53" s="79"/>
      <c r="F53" s="80"/>
    </row>
    <row r="54" spans="1:6" ht="38.25">
      <c r="A54" s="41">
        <v>26</v>
      </c>
      <c r="B54" s="42" t="str">
        <f>Item26!B3</f>
        <v>Toalha branca de tecido 
Tecido tipo linho bordada em branco 
3,00m X 2,00m</v>
      </c>
      <c r="C54" s="41" t="str">
        <f>Item26!C3</f>
        <v>unidade</v>
      </c>
      <c r="D54" s="41">
        <f>Item26!D3</f>
        <v>2</v>
      </c>
      <c r="E54" s="43">
        <f>Item26!F3</f>
        <v>83.16</v>
      </c>
      <c r="F54" s="43">
        <f>(ROUND(E54,2)*D54)</f>
        <v>166.32</v>
      </c>
    </row>
    <row r="55" spans="1:6" ht="17.25">
      <c r="A55" s="44" t="s">
        <v>21</v>
      </c>
      <c r="B55" s="78" t="str">
        <f>Item27!G20</f>
        <v xml:space="preserve">NM CONFECCOES LTDA </v>
      </c>
      <c r="C55" s="79"/>
      <c r="D55" s="79"/>
      <c r="E55" s="79"/>
      <c r="F55" s="80"/>
    </row>
    <row r="56" spans="1:6" ht="38.25">
      <c r="A56" s="41">
        <v>27</v>
      </c>
      <c r="B56" s="42" t="str">
        <f>Item27!B3</f>
        <v>Toalha branca lisa 
Tecido tipo oxford 
4,50m X 3,00m</v>
      </c>
      <c r="C56" s="41" t="str">
        <f>Item27!C3</f>
        <v>unidade</v>
      </c>
      <c r="D56" s="41">
        <f>Item27!D3</f>
        <v>3</v>
      </c>
      <c r="E56" s="43">
        <f>Item27!F3</f>
        <v>51</v>
      </c>
      <c r="F56" s="43">
        <f>(ROUND(E56,2)*D56)</f>
        <v>153</v>
      </c>
    </row>
    <row r="57" spans="1:6" ht="17.25">
      <c r="A57" s="44" t="s">
        <v>21</v>
      </c>
      <c r="B57" s="78" t="str">
        <f>Item28!G20</f>
        <v>VANESSA KELLY BARBOSA PEREIRA 06210014496</v>
      </c>
      <c r="C57" s="79"/>
      <c r="D57" s="79"/>
      <c r="E57" s="79"/>
      <c r="F57" s="80"/>
    </row>
    <row r="58" spans="1:6" ht="51">
      <c r="A58" s="41">
        <v>28</v>
      </c>
      <c r="B58" s="42" t="str">
        <f>Item28!B3</f>
        <v>Toalha branca lisa 
Tecido tipo oxford 
Redonda
3,20m de diâmetro</v>
      </c>
      <c r="C58" s="41" t="str">
        <f>Item28!C3</f>
        <v>unidade</v>
      </c>
      <c r="D58" s="41">
        <f>Item28!D3</f>
        <v>3</v>
      </c>
      <c r="E58" s="43">
        <f>Item28!F3</f>
        <v>20</v>
      </c>
      <c r="F58" s="43">
        <f>(ROUND(E58,2)*D58)</f>
        <v>60</v>
      </c>
    </row>
    <row r="59" spans="1:6" ht="17.25">
      <c r="A59" s="44" t="s">
        <v>21</v>
      </c>
      <c r="B59" s="78" t="str">
        <f>Item29!G20</f>
        <v>P H MENESES COMERCIO LTDA</v>
      </c>
      <c r="C59" s="79"/>
      <c r="D59" s="79"/>
      <c r="E59" s="79"/>
      <c r="F59" s="80"/>
    </row>
    <row r="60" spans="1:6" ht="38.25">
      <c r="A60" s="41">
        <v>29</v>
      </c>
      <c r="B60" s="42" t="str">
        <f>Item29!B3</f>
        <v>Toalha branca lisa 
Tecido tipo oxford 
3,00 m X 2,00m</v>
      </c>
      <c r="C60" s="41" t="str">
        <f>Item29!C3</f>
        <v>unidade</v>
      </c>
      <c r="D60" s="41">
        <f>Item29!D3</f>
        <v>6</v>
      </c>
      <c r="E60" s="43">
        <f>Item29!F3</f>
        <v>31</v>
      </c>
      <c r="F60" s="43">
        <f>(ROUND(E60,2)*D60)</f>
        <v>186</v>
      </c>
    </row>
    <row r="61" spans="1:6" ht="17.25">
      <c r="A61" s="44" t="s">
        <v>21</v>
      </c>
      <c r="B61" s="78" t="str">
        <f>Item30!G20</f>
        <v>INOVARE EQUIPAMENTOS E PLANEJAMENTO ADMINISTRATIVO LTDA</v>
      </c>
      <c r="C61" s="79"/>
      <c r="D61" s="79"/>
      <c r="E61" s="79"/>
      <c r="F61" s="80"/>
    </row>
    <row r="62" spans="1:6" ht="38.25">
      <c r="A62" s="41">
        <v>30</v>
      </c>
      <c r="B62" s="42" t="str">
        <f>Item30!B3</f>
        <v>Colher grande de servir 
Toda em aço inox
26 cm</v>
      </c>
      <c r="C62" s="41" t="str">
        <f>Item30!C3</f>
        <v>unidade</v>
      </c>
      <c r="D62" s="41">
        <f>Item30!D3</f>
        <v>10</v>
      </c>
      <c r="E62" s="43">
        <f>Item30!F3</f>
        <v>4.2</v>
      </c>
      <c r="F62" s="43">
        <f>(ROUND(E62,2)*D62)</f>
        <v>42</v>
      </c>
    </row>
    <row r="63" spans="1:6" ht="17.25">
      <c r="A63" s="44" t="s">
        <v>21</v>
      </c>
      <c r="B63" s="78" t="str">
        <f>Item31!G20</f>
        <v>PALMIRA DISTRIBUIDORA DE UTILIDADES DOMESTICAS LTDA</v>
      </c>
      <c r="C63" s="79"/>
      <c r="D63" s="79"/>
      <c r="E63" s="79"/>
      <c r="F63" s="80"/>
    </row>
    <row r="64" spans="1:6" ht="25.5">
      <c r="A64" s="41">
        <v>31</v>
      </c>
      <c r="B64" s="42" t="str">
        <f>Item31!B3</f>
        <v>Garfo de almoço 
Toda em aço inox</v>
      </c>
      <c r="C64" s="41" t="str">
        <f>Item31!C3</f>
        <v>unidade</v>
      </c>
      <c r="D64" s="41">
        <f>Item31!D3</f>
        <v>48</v>
      </c>
      <c r="E64" s="43">
        <f>Item31!F3</f>
        <v>1.07</v>
      </c>
      <c r="F64" s="43">
        <f>(ROUND(E64,2)*D64)</f>
        <v>51.36</v>
      </c>
    </row>
    <row r="65" spans="1:6" ht="17.25">
      <c r="A65" s="44" t="s">
        <v>21</v>
      </c>
      <c r="B65" s="78" t="str">
        <f>Item32!G20</f>
        <v>MULTIPRESENTES - UTILIDADES DOMESTICAS DE ASSIS LTDA</v>
      </c>
      <c r="C65" s="79"/>
      <c r="D65" s="79"/>
      <c r="E65" s="79"/>
      <c r="F65" s="80"/>
    </row>
    <row r="66" spans="1:6" ht="25.5">
      <c r="A66" s="41">
        <v>32</v>
      </c>
      <c r="B66" s="42" t="str">
        <f>Item32!B3</f>
        <v>Faca de almoço 
Toda em aço inox</v>
      </c>
      <c r="C66" s="41" t="str">
        <f>Item32!C3</f>
        <v>unidade</v>
      </c>
      <c r="D66" s="41">
        <f>Item32!D3</f>
        <v>48</v>
      </c>
      <c r="E66" s="43">
        <f>Item32!F3</f>
        <v>0.87</v>
      </c>
      <c r="F66" s="43">
        <f>(ROUND(E66,2)*D66)</f>
        <v>41.76</v>
      </c>
    </row>
    <row r="67" spans="1:6" ht="17.25">
      <c r="A67" s="44" t="s">
        <v>21</v>
      </c>
      <c r="B67" s="78" t="str">
        <f>Item33!G20</f>
        <v>NOVA MESA COMERCIO DE UTILIDADES E ALIMENTOS LTDA</v>
      </c>
      <c r="C67" s="79"/>
      <c r="D67" s="79"/>
      <c r="E67" s="79"/>
      <c r="F67" s="80"/>
    </row>
    <row r="68" spans="1:6" ht="25.5">
      <c r="A68" s="41">
        <v>33</v>
      </c>
      <c r="B68" s="42" t="str">
        <f>Item33!B3</f>
        <v>Garfo de sobremesa 
Toda em aço inox</v>
      </c>
      <c r="C68" s="41" t="str">
        <f>Item33!C3</f>
        <v>unidade</v>
      </c>
      <c r="D68" s="41">
        <f>Item33!D3</f>
        <v>48</v>
      </c>
      <c r="E68" s="43">
        <f>Item33!F3</f>
        <v>0.79</v>
      </c>
      <c r="F68" s="43">
        <f>(ROUND(E68,2)*D68)</f>
        <v>37.92</v>
      </c>
    </row>
    <row r="69" spans="1:6" ht="17.25">
      <c r="A69" s="44" t="s">
        <v>21</v>
      </c>
      <c r="B69" s="78" t="str">
        <f>Item34!G20</f>
        <v>UEDAMA COMERCIO DE PRODUTOS ALIMENTICIOS LTDA</v>
      </c>
      <c r="C69" s="79"/>
      <c r="D69" s="79"/>
      <c r="E69" s="79"/>
      <c r="F69" s="80"/>
    </row>
    <row r="70" spans="1:6" ht="25.5">
      <c r="A70" s="41">
        <v>34</v>
      </c>
      <c r="B70" s="42" t="str">
        <f>Item34!B3</f>
        <v>Faca de sobremesa
Toda em aço inox</v>
      </c>
      <c r="C70" s="41" t="str">
        <f>Item34!C3</f>
        <v>unidade</v>
      </c>
      <c r="D70" s="41">
        <f>Item34!D3</f>
        <v>48</v>
      </c>
      <c r="E70" s="43">
        <f>Item34!F3</f>
        <v>1.04</v>
      </c>
      <c r="F70" s="43">
        <f>(ROUND(E70,2)*D70)</f>
        <v>49.92</v>
      </c>
    </row>
    <row r="71" spans="1:6" ht="17.25">
      <c r="A71" s="44" t="s">
        <v>21</v>
      </c>
      <c r="B71" s="78" t="str">
        <f>Item35!G20</f>
        <v>PALMIRA DISTRIBUIDORA DE UTILIDADES DOMESTICAS LTDA</v>
      </c>
      <c r="C71" s="79"/>
      <c r="D71" s="79"/>
      <c r="E71" s="79"/>
      <c r="F71" s="80"/>
    </row>
    <row r="72" spans="1:6" ht="25.5">
      <c r="A72" s="41">
        <v>35</v>
      </c>
      <c r="B72" s="42" t="str">
        <f>Item35!B3</f>
        <v>Colherinha de café
Toda em aço inox</v>
      </c>
      <c r="C72" s="41" t="str">
        <f>Item35!C3</f>
        <v>unidade</v>
      </c>
      <c r="D72" s="41">
        <f>Item35!D3</f>
        <v>48</v>
      </c>
      <c r="E72" s="43">
        <f>Item35!F3</f>
        <v>0.77</v>
      </c>
      <c r="F72" s="43">
        <f>(ROUND(E72,2)*D72)</f>
        <v>36.96</v>
      </c>
    </row>
    <row r="73" spans="1:6" ht="17.25">
      <c r="A73" s="44" t="s">
        <v>21</v>
      </c>
      <c r="B73" s="78" t="str">
        <f>Item36!G20</f>
        <v xml:space="preserve">INOVARE GOURMET LTDA </v>
      </c>
      <c r="C73" s="79"/>
      <c r="D73" s="79"/>
      <c r="E73" s="79"/>
      <c r="F73" s="80"/>
    </row>
    <row r="74" spans="1:6" ht="51">
      <c r="A74" s="41">
        <v>36</v>
      </c>
      <c r="B74" s="42" t="str">
        <f>Item36!B3</f>
        <v>Bandeja aço inox 
Retangular 
Com alça de aço inox 
40 cm</v>
      </c>
      <c r="C74" s="41" t="str">
        <f>Item36!C3</f>
        <v>unidade</v>
      </c>
      <c r="D74" s="41">
        <f>Item36!D3</f>
        <v>5</v>
      </c>
      <c r="E74" s="43">
        <f>Item36!F3</f>
        <v>36.9</v>
      </c>
      <c r="F74" s="43">
        <f>(ROUND(E74,2)*D74)</f>
        <v>184.5</v>
      </c>
    </row>
    <row r="75" spans="1:6" ht="17.25">
      <c r="A75" s="44" t="s">
        <v>21</v>
      </c>
      <c r="B75" s="78" t="str">
        <f>Item37!G20</f>
        <v>SUPREMA DENTAL IMPORTACAO, EXPORTACAO E COMERCIO DE PRODUTOS ODONTOLOGICOS LTDA</v>
      </c>
      <c r="C75" s="79"/>
      <c r="D75" s="79"/>
      <c r="E75" s="79"/>
      <c r="F75" s="80"/>
    </row>
    <row r="76" spans="1:6" ht="51">
      <c r="A76" s="41">
        <v>37</v>
      </c>
      <c r="B76" s="42" t="str">
        <f>Item37!B3</f>
        <v>Bandeja aço inox 
Retangular 
Com alça em aço inox
50 cm</v>
      </c>
      <c r="C76" s="41" t="str">
        <f>Item37!C3</f>
        <v>unidade</v>
      </c>
      <c r="D76" s="41">
        <f>Item37!D3</f>
        <v>5</v>
      </c>
      <c r="E76" s="43">
        <f>Item37!F3</f>
        <v>22.98</v>
      </c>
      <c r="F76" s="43">
        <f>(ROUND(E76,2)*D76)</f>
        <v>114.9</v>
      </c>
    </row>
    <row r="77" spans="1:6" ht="15.75">
      <c r="A77" s="38"/>
      <c r="B77" s="38"/>
      <c r="C77" s="75" t="s">
        <v>22</v>
      </c>
      <c r="D77" s="76"/>
      <c r="E77" s="77"/>
      <c r="F77" s="39">
        <f>SUM(F4:F76)</f>
        <v>231071.44</v>
      </c>
    </row>
  </sheetData>
  <mergeCells count="39">
    <mergeCell ref="C77:E77"/>
    <mergeCell ref="B5:F5"/>
    <mergeCell ref="B7:F7"/>
    <mergeCell ref="B9:F9"/>
    <mergeCell ref="B11:F11"/>
    <mergeCell ref="B13:F13"/>
    <mergeCell ref="B15:F15"/>
    <mergeCell ref="B17:F17"/>
    <mergeCell ref="B19:F19"/>
    <mergeCell ref="B67:F67"/>
    <mergeCell ref="B45:F45"/>
    <mergeCell ref="B47:F47"/>
    <mergeCell ref="B49:F49"/>
    <mergeCell ref="B51:F51"/>
    <mergeCell ref="B53:F53"/>
    <mergeCell ref="B55:F55"/>
    <mergeCell ref="A1:F1"/>
    <mergeCell ref="B3:F3"/>
    <mergeCell ref="B43:F43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69:F69"/>
    <mergeCell ref="B71:F71"/>
    <mergeCell ref="B73:F73"/>
    <mergeCell ref="B75:F75"/>
    <mergeCell ref="B57:F57"/>
    <mergeCell ref="B59:F59"/>
    <mergeCell ref="B61:F61"/>
    <mergeCell ref="B63:F63"/>
    <mergeCell ref="B65:F65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rowBreaks count="2" manualBreakCount="2">
    <brk id="20" max="5" man="1"/>
    <brk id="40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8" sqref="H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94</v>
      </c>
      <c r="C3" s="65" t="s">
        <v>95</v>
      </c>
      <c r="D3" s="68">
        <v>8000</v>
      </c>
      <c r="E3" s="71">
        <f>IF(C20&lt;=25%,D20,MIN(E20:F20))</f>
        <v>5.28</v>
      </c>
      <c r="F3" s="71">
        <f>MIN(H3:H17)</f>
        <v>4.3499999999999996</v>
      </c>
      <c r="G3" s="4" t="s">
        <v>145</v>
      </c>
      <c r="H3" s="13">
        <v>4.3499999999999996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146</v>
      </c>
      <c r="H4" s="13">
        <v>4.5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147</v>
      </c>
      <c r="H5" s="13">
        <v>4.88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148</v>
      </c>
      <c r="H6" s="13">
        <v>4.8899999999999997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149</v>
      </c>
      <c r="H7" s="13">
        <v>4.9000000000000004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150</v>
      </c>
      <c r="H8" s="13">
        <v>4.95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151</v>
      </c>
      <c r="H9" s="13">
        <v>5.09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152</v>
      </c>
      <c r="H10" s="13">
        <v>5.2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153</v>
      </c>
      <c r="H11" s="13">
        <v>5.43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 t="s">
        <v>154</v>
      </c>
      <c r="H12" s="13">
        <v>5.58</v>
      </c>
      <c r="I12" s="29" t="str">
        <f t="shared" si="0"/>
        <v>N/A</v>
      </c>
    </row>
    <row r="13" spans="1:9">
      <c r="A13" s="61"/>
      <c r="B13" s="63"/>
      <c r="C13" s="66"/>
      <c r="D13" s="69"/>
      <c r="E13" s="72"/>
      <c r="F13" s="72"/>
      <c r="G13" s="4" t="s">
        <v>155</v>
      </c>
      <c r="H13" s="13">
        <v>5.7</v>
      </c>
      <c r="I13" s="29" t="str">
        <f t="shared" si="0"/>
        <v>N/A</v>
      </c>
    </row>
    <row r="14" spans="1:9">
      <c r="A14" s="61"/>
      <c r="B14" s="63"/>
      <c r="C14" s="66"/>
      <c r="D14" s="69"/>
      <c r="E14" s="72"/>
      <c r="F14" s="72"/>
      <c r="G14" s="4" t="s">
        <v>156</v>
      </c>
      <c r="H14" s="13">
        <v>5.76</v>
      </c>
      <c r="I14" s="29" t="str">
        <f t="shared" si="0"/>
        <v>N/A</v>
      </c>
    </row>
    <row r="15" spans="1:9">
      <c r="A15" s="61"/>
      <c r="B15" s="63"/>
      <c r="C15" s="66"/>
      <c r="D15" s="69"/>
      <c r="E15" s="72"/>
      <c r="F15" s="72"/>
      <c r="G15" s="4" t="s">
        <v>157</v>
      </c>
      <c r="H15" s="13">
        <v>5.9</v>
      </c>
      <c r="I15" s="29" t="str">
        <f t="shared" si="0"/>
        <v>N/A</v>
      </c>
    </row>
    <row r="16" spans="1:9">
      <c r="A16" s="61"/>
      <c r="B16" s="63"/>
      <c r="C16" s="66"/>
      <c r="D16" s="69"/>
      <c r="E16" s="72"/>
      <c r="F16" s="72"/>
      <c r="G16" s="4" t="s">
        <v>158</v>
      </c>
      <c r="H16" s="13">
        <v>5.9</v>
      </c>
      <c r="I16" s="29" t="str">
        <f t="shared" si="0"/>
        <v>N/A</v>
      </c>
    </row>
    <row r="17" spans="1:11">
      <c r="A17" s="61"/>
      <c r="B17" s="64"/>
      <c r="C17" s="67"/>
      <c r="D17" s="70"/>
      <c r="E17" s="73"/>
      <c r="F17" s="73"/>
      <c r="G17" s="4" t="s">
        <v>159</v>
      </c>
      <c r="H17" s="13">
        <v>6.12</v>
      </c>
      <c r="I17" s="29" t="str">
        <f t="shared" si="0"/>
        <v>N/A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0.53949270704281171</v>
      </c>
      <c r="B20" s="19">
        <f>COUNT(H3:H17)</f>
        <v>15</v>
      </c>
      <c r="C20" s="20">
        <f>IF(B20&lt;2,"N/A",(A20/D20))</f>
        <v>0.10217664906113857</v>
      </c>
      <c r="D20" s="21">
        <f>ROUND(AVERAGE(H3:H17),2)</f>
        <v>5.28</v>
      </c>
      <c r="E20" s="22" t="str">
        <f>IFERROR(ROUND(IF(B20&lt;2,"N/A",(IF(C20&lt;=25%,"N/A",AVERAGE(I3:I17)))),2),"N/A")</f>
        <v>N/A</v>
      </c>
      <c r="F20" s="22">
        <f>ROUND(MEDIAN(H3:H17),2)</f>
        <v>5.2</v>
      </c>
      <c r="G20" s="23" t="str">
        <f>INDEX(G3:G17,MATCH(H20,H3:H17,0))</f>
        <v>DZYRREE COMERCIO DE COSMETICOS E SANEANTES LTDA</v>
      </c>
      <c r="H20" s="24">
        <f>MIN(H3:H17)</f>
        <v>4.3499999999999996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5.28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42240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96</v>
      </c>
      <c r="C3" s="65" t="s">
        <v>90</v>
      </c>
      <c r="D3" s="68">
        <v>500</v>
      </c>
      <c r="E3" s="71">
        <f>IF(C20&lt;=25%,D20,MIN(E20:F20))</f>
        <v>39.67</v>
      </c>
      <c r="F3" s="71">
        <f>MIN(H3:H17)</f>
        <v>31</v>
      </c>
      <c r="G3" s="4" t="s">
        <v>160</v>
      </c>
      <c r="H3" s="13">
        <v>31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161</v>
      </c>
      <c r="H4" s="13">
        <v>39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391</v>
      </c>
      <c r="H5" s="13">
        <v>49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9.0184995056457975</v>
      </c>
      <c r="B20" s="19">
        <f>COUNT(H3:H17)</f>
        <v>3</v>
      </c>
      <c r="C20" s="20">
        <f>IF(B20&lt;2,"N/A",(A20/D20))</f>
        <v>0.2273380263586034</v>
      </c>
      <c r="D20" s="21">
        <f>ROUND(AVERAGE(H3:H17),2)</f>
        <v>39.67</v>
      </c>
      <c r="E20" s="22" t="str">
        <f>IFERROR(ROUND(IF(B20&lt;2,"N/A",(IF(C20&lt;=25%,"N/A",AVERAGE(I3:I17)))),2),"N/A")</f>
        <v>N/A</v>
      </c>
      <c r="F20" s="22">
        <f>ROUND(MEDIAN(H3:H17),2)</f>
        <v>39</v>
      </c>
      <c r="G20" s="23" t="str">
        <f>INDEX(G3:G17,MATCH(H20,H3:H17,0))</f>
        <v>FORLIMP COMERCIO E DISTRIBUICAO DE PRODUTOS DE PERFUMARIA E LIMPEZA EIRELI</v>
      </c>
      <c r="H20" s="24">
        <f>MIN(H3:H17)</f>
        <v>31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39.67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19835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2" sqref="G1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97</v>
      </c>
      <c r="C3" s="65" t="s">
        <v>95</v>
      </c>
      <c r="D3" s="68">
        <v>500</v>
      </c>
      <c r="E3" s="71">
        <f>IF(C20&lt;=25%,D20,MIN(E20:F20))</f>
        <v>1.5</v>
      </c>
      <c r="F3" s="71">
        <f>MIN(H3:H17)</f>
        <v>1.34</v>
      </c>
      <c r="G3" s="4" t="s">
        <v>162</v>
      </c>
      <c r="H3" s="13">
        <v>1.34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163</v>
      </c>
      <c r="H4" s="13">
        <v>1.359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164</v>
      </c>
      <c r="H5" s="13">
        <v>1.48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165</v>
      </c>
      <c r="H6" s="13">
        <v>1.4887999999999999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166</v>
      </c>
      <c r="H7" s="13">
        <v>1.49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167</v>
      </c>
      <c r="H8" s="13">
        <v>1.53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168</v>
      </c>
      <c r="H9" s="13">
        <v>1.8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0.15109885127671507</v>
      </c>
      <c r="B20" s="19">
        <f>COUNT(H3:H17)</f>
        <v>7</v>
      </c>
      <c r="C20" s="20">
        <f>IF(B20&lt;2,"N/A",(A20/D20))</f>
        <v>0.10073256751781005</v>
      </c>
      <c r="D20" s="21">
        <f>ROUND(AVERAGE(H3:H17),2)</f>
        <v>1.5</v>
      </c>
      <c r="E20" s="22" t="str">
        <f>IFERROR(ROUND(IF(B20&lt;2,"N/A",(IF(C20&lt;=25%,"N/A",AVERAGE(I3:I17)))),2),"N/A")</f>
        <v>N/A</v>
      </c>
      <c r="F20" s="22">
        <f>ROUND(MEDIAN(H3:H17),2)</f>
        <v>1.49</v>
      </c>
      <c r="G20" s="23" t="str">
        <f>INDEX(G3:G17,MATCH(H20,H3:H17,0))</f>
        <v>RCP COMERCIO DE ELETRODOMESTICOS LTDA</v>
      </c>
      <c r="H20" s="24">
        <f>MIN(H3:H17)</f>
        <v>1.34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1.5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750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2" sqref="G1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61"/>
      <c r="B3" s="62" t="s">
        <v>98</v>
      </c>
      <c r="C3" s="65" t="s">
        <v>90</v>
      </c>
      <c r="D3" s="68">
        <v>5000</v>
      </c>
      <c r="E3" s="71">
        <f>IF(C20&lt;=25%,D20,MIN(E20:F20))</f>
        <v>0.53</v>
      </c>
      <c r="F3" s="71">
        <f>MIN(H3:H17)</f>
        <v>0.24</v>
      </c>
      <c r="G3" s="4" t="s">
        <v>140</v>
      </c>
      <c r="H3" s="13">
        <v>0.24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169</v>
      </c>
      <c r="H4" s="13">
        <v>0.45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170</v>
      </c>
      <c r="H5" s="13">
        <v>0.46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171</v>
      </c>
      <c r="H6" s="13">
        <v>0.5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172</v>
      </c>
      <c r="H7" s="13">
        <v>0.52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 t="s">
        <v>173</v>
      </c>
      <c r="H8" s="13">
        <v>0.53</v>
      </c>
      <c r="I8" s="29" t="str">
        <f t="shared" si="0"/>
        <v>N/A</v>
      </c>
    </row>
    <row r="9" spans="1:9">
      <c r="A9" s="61"/>
      <c r="B9" s="63"/>
      <c r="C9" s="66"/>
      <c r="D9" s="69"/>
      <c r="E9" s="72"/>
      <c r="F9" s="72"/>
      <c r="G9" s="4" t="s">
        <v>174</v>
      </c>
      <c r="H9" s="13">
        <v>0.55000000000000004</v>
      </c>
      <c r="I9" s="29" t="str">
        <f t="shared" si="0"/>
        <v>N/A</v>
      </c>
    </row>
    <row r="10" spans="1:9">
      <c r="A10" s="61"/>
      <c r="B10" s="63"/>
      <c r="C10" s="66"/>
      <c r="D10" s="69"/>
      <c r="E10" s="72"/>
      <c r="F10" s="72"/>
      <c r="G10" s="4" t="s">
        <v>172</v>
      </c>
      <c r="H10" s="13">
        <v>0.55000000000000004</v>
      </c>
      <c r="I10" s="29" t="str">
        <f t="shared" si="0"/>
        <v>N/A</v>
      </c>
    </row>
    <row r="11" spans="1:9">
      <c r="A11" s="61"/>
      <c r="B11" s="63"/>
      <c r="C11" s="66"/>
      <c r="D11" s="69"/>
      <c r="E11" s="72"/>
      <c r="F11" s="72"/>
      <c r="G11" s="4" t="s">
        <v>175</v>
      </c>
      <c r="H11" s="13">
        <v>0.55000000000000004</v>
      </c>
      <c r="I11" s="29" t="str">
        <f t="shared" si="0"/>
        <v>N/A</v>
      </c>
    </row>
    <row r="12" spans="1:9">
      <c r="A12" s="61"/>
      <c r="B12" s="63"/>
      <c r="C12" s="66"/>
      <c r="D12" s="69"/>
      <c r="E12" s="72"/>
      <c r="F12" s="72"/>
      <c r="G12" s="4" t="s">
        <v>176</v>
      </c>
      <c r="H12" s="13">
        <v>0.56000000000000005</v>
      </c>
      <c r="I12" s="29" t="str">
        <f t="shared" si="0"/>
        <v>N/A</v>
      </c>
    </row>
    <row r="13" spans="1:9">
      <c r="A13" s="61"/>
      <c r="B13" s="63"/>
      <c r="C13" s="66"/>
      <c r="D13" s="69"/>
      <c r="E13" s="72"/>
      <c r="F13" s="72"/>
      <c r="G13" s="4" t="s">
        <v>177</v>
      </c>
      <c r="H13" s="13">
        <v>0.56999999999999995</v>
      </c>
      <c r="I13" s="29" t="str">
        <f t="shared" si="0"/>
        <v>N/A</v>
      </c>
    </row>
    <row r="14" spans="1:9">
      <c r="A14" s="61"/>
      <c r="B14" s="63"/>
      <c r="C14" s="66"/>
      <c r="D14" s="69"/>
      <c r="E14" s="72"/>
      <c r="F14" s="72"/>
      <c r="G14" s="4" t="s">
        <v>178</v>
      </c>
      <c r="H14" s="13">
        <v>0.57250000000000001</v>
      </c>
      <c r="I14" s="29" t="str">
        <f t="shared" si="0"/>
        <v>N/A</v>
      </c>
    </row>
    <row r="15" spans="1:9">
      <c r="A15" s="61"/>
      <c r="B15" s="63"/>
      <c r="C15" s="66"/>
      <c r="D15" s="69"/>
      <c r="E15" s="72"/>
      <c r="F15" s="72"/>
      <c r="G15" s="4" t="s">
        <v>179</v>
      </c>
      <c r="H15" s="13">
        <v>0.6</v>
      </c>
      <c r="I15" s="29" t="str">
        <f t="shared" si="0"/>
        <v>N/A</v>
      </c>
    </row>
    <row r="16" spans="1:9">
      <c r="A16" s="61"/>
      <c r="B16" s="63"/>
      <c r="C16" s="66"/>
      <c r="D16" s="69"/>
      <c r="E16" s="72"/>
      <c r="F16" s="72"/>
      <c r="G16" s="4" t="s">
        <v>180</v>
      </c>
      <c r="H16" s="13">
        <v>0.6</v>
      </c>
      <c r="I16" s="29" t="str">
        <f t="shared" si="0"/>
        <v>N/A</v>
      </c>
    </row>
    <row r="17" spans="1:11">
      <c r="A17" s="61"/>
      <c r="B17" s="64"/>
      <c r="C17" s="67"/>
      <c r="D17" s="70"/>
      <c r="E17" s="73"/>
      <c r="F17" s="73"/>
      <c r="G17" s="4" t="s">
        <v>181</v>
      </c>
      <c r="H17" s="13">
        <v>0.64</v>
      </c>
      <c r="I17" s="29" t="str">
        <f t="shared" si="0"/>
        <v>N/A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9.3955093123308561E-2</v>
      </c>
      <c r="B20" s="19">
        <f>COUNT(H3:H17)</f>
        <v>15</v>
      </c>
      <c r="C20" s="20">
        <f>IF(B20&lt;2,"N/A",(A20/D20))</f>
        <v>0.17727376061001615</v>
      </c>
      <c r="D20" s="21">
        <f>ROUND(AVERAGE(H3:H17),2)</f>
        <v>0.53</v>
      </c>
      <c r="E20" s="22" t="str">
        <f>IFERROR(ROUND(IF(B20&lt;2,"N/A",(IF(C20&lt;=25%,"N/A",AVERAGE(I3:I17)))),2),"N/A")</f>
        <v>N/A</v>
      </c>
      <c r="F20" s="22">
        <f>ROUND(MEDIAN(H3:H17),2)</f>
        <v>0.55000000000000004</v>
      </c>
      <c r="G20" s="23" t="str">
        <f>INDEX(G3:G17,MATCH(H20,H3:H17,0))</f>
        <v>ACM DISTRIBUIDORA DE MATERIAIS E SERVICOS LTDA</v>
      </c>
      <c r="H20" s="24">
        <f>MIN(H3:H17)</f>
        <v>0.24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0.53</v>
      </c>
    </row>
    <row r="23" spans="1:11">
      <c r="B23" s="32"/>
      <c r="C23" s="32"/>
      <c r="D23" s="57"/>
      <c r="E23" s="57"/>
      <c r="F23" s="36"/>
      <c r="G23" s="27" t="s">
        <v>8</v>
      </c>
      <c r="H23" s="28">
        <f>ROUND(H22,2)*D3</f>
        <v>2650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52</vt:i4>
      </vt:variant>
      <vt:variant>
        <vt:lpstr>Intervalos nomeados</vt:lpstr>
      </vt:variant>
      <vt:variant>
        <vt:i4>3</vt:i4>
      </vt:variant>
    </vt:vector>
  </HeadingPairs>
  <TitlesOfParts>
    <vt:vector size="55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2023-07-24T20:11:46Z</cp:lastPrinted>
  <dcterms:created xsi:type="dcterms:W3CDTF">2019-01-16T20:04:04Z</dcterms:created>
  <dcterms:modified xsi:type="dcterms:W3CDTF">2023-08-14T17:54:04Z</dcterms:modified>
</cp:coreProperties>
</file>