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menores!$A$1:$G$6</definedName>
    <definedName name="_xlnm.Print_Area" localSheetId="3">TOTAL!$A$1:$F$13</definedName>
    <definedName name="_xlnm.Print_Titles" localSheetId="3">TOTAL!$1:$9</definedName>
  </definedNames>
  <calcPr calcId="145621" iterate="1" iterateCount="200" iterateDelta="2"/>
</workbook>
</file>

<file path=xl/calcChain.xml><?xml version="1.0" encoding="utf-8"?>
<calcChain xmlns="http://schemas.openxmlformats.org/spreadsheetml/2006/main">
  <c r="B12" i="5" l="1"/>
  <c r="E5" i="6" l="1"/>
  <c r="D5" i="6"/>
  <c r="B5" i="6"/>
  <c r="D12" i="5"/>
  <c r="C12" i="5"/>
  <c r="H20" i="72"/>
  <c r="G20" i="72" s="1"/>
  <c r="C5" i="6" s="1"/>
  <c r="F20" i="72"/>
  <c r="D20" i="72"/>
  <c r="B20" i="72"/>
  <c r="I17" i="72"/>
  <c r="I16" i="72"/>
  <c r="I15" i="72"/>
  <c r="I14" i="72"/>
  <c r="I13" i="72"/>
  <c r="I12" i="72"/>
  <c r="I11" i="72"/>
  <c r="F3" i="72"/>
  <c r="F5" i="6" s="1"/>
  <c r="G5" i="6" l="1"/>
  <c r="A20" i="72"/>
  <c r="C20" i="72" s="1"/>
  <c r="I9" i="72" l="1"/>
  <c r="I3" i="72"/>
  <c r="I8" i="72"/>
  <c r="I6" i="72"/>
  <c r="I7" i="72"/>
  <c r="I5" i="72"/>
  <c r="I10" i="72"/>
  <c r="I4" i="72"/>
  <c r="D4" i="6"/>
  <c r="E4" i="6"/>
  <c r="B4" i="6"/>
  <c r="D3" i="6"/>
  <c r="E3" i="6"/>
  <c r="B3" i="6"/>
  <c r="C11" i="5"/>
  <c r="D11" i="5"/>
  <c r="B11" i="5"/>
  <c r="C10" i="5"/>
  <c r="D10" i="5"/>
  <c r="B10" i="5"/>
  <c r="H20" i="71"/>
  <c r="G20" i="71" s="1"/>
  <c r="C4" i="6" s="1"/>
  <c r="F20" i="71"/>
  <c r="D20" i="71"/>
  <c r="B20" i="71"/>
  <c r="A20" i="71" s="1"/>
  <c r="C20" i="71" s="1"/>
  <c r="I17" i="71"/>
  <c r="I16" i="71"/>
  <c r="I15" i="71"/>
  <c r="I14" i="71"/>
  <c r="I13" i="71"/>
  <c r="I12" i="71"/>
  <c r="I11" i="71"/>
  <c r="F3" i="71"/>
  <c r="F4" i="6" s="1"/>
  <c r="H20" i="70"/>
  <c r="G20" i="70" s="1"/>
  <c r="C3" i="6" s="1"/>
  <c r="F20" i="70"/>
  <c r="D20" i="70"/>
  <c r="B20" i="70"/>
  <c r="I17" i="70"/>
  <c r="I16" i="70"/>
  <c r="I15" i="70"/>
  <c r="I14" i="70"/>
  <c r="I13" i="70"/>
  <c r="I12" i="70"/>
  <c r="I11" i="70"/>
  <c r="F3" i="70"/>
  <c r="F3" i="6" s="1"/>
  <c r="E20" i="72" l="1"/>
  <c r="E3" i="72" s="1"/>
  <c r="E12" i="5" s="1"/>
  <c r="F12" i="5" s="1"/>
  <c r="I10" i="71"/>
  <c r="I7" i="71"/>
  <c r="I8" i="71"/>
  <c r="I6" i="71"/>
  <c r="I9" i="71"/>
  <c r="G4" i="6"/>
  <c r="I3" i="71"/>
  <c r="I4" i="71"/>
  <c r="I5" i="71"/>
  <c r="A20" i="70"/>
  <c r="C20" i="70" s="1"/>
  <c r="I10" i="70" s="1"/>
  <c r="G3" i="6"/>
  <c r="G6" i="6" l="1"/>
  <c r="H22" i="72"/>
  <c r="H23" i="72" s="1"/>
  <c r="E20" i="71"/>
  <c r="H22" i="71" s="1"/>
  <c r="H23" i="71" s="1"/>
  <c r="I8" i="70"/>
  <c r="I9" i="70"/>
  <c r="I6" i="70"/>
  <c r="I7" i="70"/>
  <c r="I4" i="70"/>
  <c r="I5" i="70"/>
  <c r="I3" i="70"/>
  <c r="E3" i="71" l="1"/>
  <c r="E11" i="5" s="1"/>
  <c r="F11" i="5" s="1"/>
  <c r="E20" i="70"/>
  <c r="E3" i="70" s="1"/>
  <c r="E10" i="5" s="1"/>
  <c r="F10" i="5" s="1"/>
  <c r="F13" i="5" l="1"/>
  <c r="H22" i="70"/>
  <c r="H23" i="70" s="1"/>
</calcChain>
</file>

<file path=xl/sharedStrings.xml><?xml version="1.0" encoding="utf-8"?>
<sst xmlns="http://schemas.openxmlformats.org/spreadsheetml/2006/main" count="115" uniqueCount="52">
  <si>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</si>
  <si>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</si>
  <si>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</si>
  <si>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</si>
  <si>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</si>
  <si>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</si>
  <si>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</si>
  <si>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</si>
  <si>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</si>
  <si>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</si>
  <si>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</si>
  <si>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</si>
  <si>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</si>
  <si>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</si>
  <si>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</si>
  <si>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</si>
  <si>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</si>
  <si>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</si>
  <si>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</si>
  <si>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</si>
  <si>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</si>
  <si>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</si>
  <si>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</si>
  <si>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</si>
  <si>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</si>
  <si>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</si>
  <si>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</si>
  <si>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</si>
  <si>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</si>
  <si>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</si>
  <si>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</si>
  <si>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</si>
  <si>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</si>
  <si>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</si>
  <si>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</si>
  <si>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</si>
  <si>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</si>
  <si>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</si>
  <si>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Fornecedor</t>
  </si>
  <si>
    <t>AZ NET TELECOM</t>
  </si>
  <si>
    <t>ITEM 3</t>
  </si>
  <si>
    <t>RACK SÃO PAULO</t>
  </si>
  <si>
    <t>RACK PISO</t>
  </si>
  <si>
    <t xml:space="preserve">RACK DE SERVIDOR </t>
  </si>
  <si>
    <t>RACK FORT</t>
  </si>
  <si>
    <t>LOJA BIHOUSERACKS</t>
  </si>
  <si>
    <t>Ciclops</t>
  </si>
  <si>
    <t>Rack fort</t>
  </si>
  <si>
    <t xml:space="preserve">BIHOUSE RACKS </t>
  </si>
  <si>
    <t>RACK DE SERVIDOR</t>
  </si>
  <si>
    <t>Rack de informática, de piso, 36U
· Altura externa: 1680 mm a 1800 mm
· Largura externa: 600 mm
· Profundidade externa: 670 mm a 770 mm
· Tamanho: 36U
· Padrão: 19 polegadas
· Carga estática mínima admissível: 1000 kg
· Cor: Preto
· Porta em acrílico e fecho com chave</t>
  </si>
  <si>
    <t>Rack de informática, de piso, 20 U
· Altura externa: 925 a 1090 mm
· Largura externa: 600 mm
· Profundidade externa: 900 a 970 mm
· Tamanho: 20U
· Padrão: 19 polegadas
· Carga estática mínima admissível: 400 kg
· Cor: Preto
· Porta em acrílico e fecho com chave
· Conformidade: Norma IEC60297 ou Norma EIA-310E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</si>
</sst>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7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9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6" fillId="11" borderId="1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2676525</xdr:colOff>
      <xdr:row>0</xdr:row>
      <xdr:rowOff>66675</xdr:rowOff>
    </xdr:from>
    <xdr:to>
      <xdr:col>3</xdr:col>
      <xdr:colOff>495300</xdr:colOff>
      <xdr:row>6</xdr:row>
      <xdr:rowOff>48045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66675"/>
          <a:ext cx="2505075" cy="952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12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10</v>
      </c>
    </row>
    <row r="3" spans="1:9" ht="12.75" customHeight="1">
      <c r="A3" s="61"/>
      <c r="B3" s="62" t="s">
        <v>51</v>
      </c>
      <c r="C3" s="65" t="s">
        <v>8</v>
      </c>
      <c r="D3" s="68">
        <v>110</v>
      </c>
      <c r="E3" s="71">
        <f>IF(C20&lt;=25%,D20,MIN(E20:F20))</f>
        <v>1606.19</v>
      </c>
      <c r="F3" s="71">
        <f>MIN(H3:H17)</f>
        <v>1237.6300000000001</v>
      </c>
      <c r="G3" s="4" t="s">
        <v>44</v>
      </c>
      <c r="H3" s="13">
        <v>1532.65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49</v>
      </c>
      <c r="H4" s="13">
        <v>1237.6300000000001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42</v>
      </c>
      <c r="H5" s="13">
        <v>1314.73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45</v>
      </c>
      <c r="H6" s="13">
        <v>1751.31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41</v>
      </c>
      <c r="H7" s="13">
        <v>2194.64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11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385.20343770532537</v>
      </c>
      <c r="B20" s="19">
        <f>COUNT(H3:H17)</f>
        <v>5</v>
      </c>
      <c r="C20" s="20">
        <f>IF(B20&lt;2,"N/A",(A20/D20))</f>
        <v>0.23982432819611962</v>
      </c>
      <c r="D20" s="21">
        <f>ROUND(AVERAGE(H3:H17),2)</f>
        <v>1606.19</v>
      </c>
      <c r="E20" s="22" t="str">
        <f>IFERROR(ROUND(IF(B20&lt;2,"N/A",(IF(C20&lt;=25%,"N/A",AVERAGE(I3:I17)))),2),"N/A")</f>
        <v>N/A</v>
      </c>
      <c r="F20" s="22">
        <f>ROUND(MEDIAN(H3:H17),2)</f>
        <v>1532.65</v>
      </c>
      <c r="G20" s="23" t="str">
        <f>INDEX(G3:G17,MATCH(H20,H3:H17,0))</f>
        <v>RACK DE SERVIDOR</v>
      </c>
      <c r="H20" s="24">
        <f>MIN(H3:H17)</f>
        <v>1237.6300000000001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1606.19</v>
      </c>
    </row>
    <row r="23" spans="1:11">
      <c r="B23" s="32"/>
      <c r="C23" s="32"/>
      <c r="D23" s="57"/>
      <c r="E23" s="57"/>
      <c r="F23" s="36"/>
      <c r="G23" s="27" t="s">
        <v>9</v>
      </c>
      <c r="H23" s="28">
        <f>ROUND(H22,2)*D3</f>
        <v>176680.9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12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37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10</v>
      </c>
    </row>
    <row r="3" spans="1:9" ht="12.75" customHeight="1">
      <c r="A3" s="61"/>
      <c r="B3" s="62" t="s">
        <v>51</v>
      </c>
      <c r="C3" s="65" t="s">
        <v>8</v>
      </c>
      <c r="D3" s="68">
        <v>36</v>
      </c>
      <c r="E3" s="71">
        <f>IF(C20&lt;=25%,D20,MIN(E20:F20))</f>
        <v>1606.19</v>
      </c>
      <c r="F3" s="71">
        <f>MIN(H3:H17)</f>
        <v>1237.6300000000001</v>
      </c>
      <c r="G3" s="4" t="s">
        <v>44</v>
      </c>
      <c r="H3" s="13">
        <v>1532.65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43</v>
      </c>
      <c r="H4" s="13">
        <v>1237.6300000000001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42</v>
      </c>
      <c r="H5" s="13">
        <v>1314.73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45</v>
      </c>
      <c r="H6" s="13">
        <v>1751.31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 t="s">
        <v>41</v>
      </c>
      <c r="H7" s="13">
        <v>2194.64</v>
      </c>
      <c r="I7" s="29" t="str">
        <f t="shared" si="0"/>
        <v>N/A</v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11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385.20343770532537</v>
      </c>
      <c r="B20" s="19">
        <f>COUNT(H3:H17)</f>
        <v>5</v>
      </c>
      <c r="C20" s="20">
        <f>IF(B20&lt;2,"N/A",(A20/D20))</f>
        <v>0.23982432819611962</v>
      </c>
      <c r="D20" s="21">
        <f>ROUND(AVERAGE(H3:H17),2)</f>
        <v>1606.19</v>
      </c>
      <c r="E20" s="22" t="str">
        <f>IFERROR(ROUND(IF(B20&lt;2,"N/A",(IF(C20&lt;=25%,"N/A",AVERAGE(I3:I17)))),2),"N/A")</f>
        <v>N/A</v>
      </c>
      <c r="F20" s="22">
        <f>ROUND(MEDIAN(H3:H17),2)</f>
        <v>1532.65</v>
      </c>
      <c r="G20" s="23" t="str">
        <f>INDEX(G3:G17,MATCH(H20,H3:H17,0))</f>
        <v xml:space="preserve">RACK DE SERVIDOR </v>
      </c>
      <c r="H20" s="24">
        <f>MIN(H3:H17)</f>
        <v>1237.6300000000001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1606.19</v>
      </c>
    </row>
    <row r="23" spans="1:11">
      <c r="B23" s="32"/>
      <c r="C23" s="32"/>
      <c r="D23" s="57"/>
      <c r="E23" s="57"/>
      <c r="F23" s="36"/>
      <c r="G23" s="27" t="s">
        <v>9</v>
      </c>
      <c r="H23" s="28">
        <f>ROUND(H22,2)*D3</f>
        <v>57822.840000000004</v>
      </c>
    </row>
    <row r="24" spans="1:11">
      <c r="B24" s="37"/>
      <c r="C24" s="37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8" t="s">
        <v>12</v>
      </c>
      <c r="B1" s="59"/>
      <c r="C1" s="59"/>
      <c r="D1" s="59"/>
      <c r="E1" s="59"/>
      <c r="F1" s="59"/>
      <c r="G1" s="59"/>
      <c r="H1" s="59"/>
      <c r="I1" s="60"/>
    </row>
    <row r="2" spans="1:9" ht="25.5">
      <c r="A2" s="61" t="s">
        <v>40</v>
      </c>
      <c r="B2" s="47" t="s">
        <v>23</v>
      </c>
      <c r="C2" s="47" t="s">
        <v>1</v>
      </c>
      <c r="D2" s="47" t="s">
        <v>2</v>
      </c>
      <c r="E2" s="14" t="s">
        <v>31</v>
      </c>
      <c r="F2" s="14" t="s">
        <v>32</v>
      </c>
      <c r="G2" s="47" t="s">
        <v>3</v>
      </c>
      <c r="H2" s="15" t="s">
        <v>4</v>
      </c>
      <c r="I2" s="16" t="s">
        <v>10</v>
      </c>
    </row>
    <row r="3" spans="1:9" ht="12.75" customHeight="1">
      <c r="A3" s="61"/>
      <c r="B3" s="62" t="s">
        <v>50</v>
      </c>
      <c r="C3" s="65" t="s">
        <v>8</v>
      </c>
      <c r="D3" s="68">
        <v>5</v>
      </c>
      <c r="E3" s="71">
        <f>IF(C20&lt;=25%,D20,MIN(E20:F20))</f>
        <v>2091.77</v>
      </c>
      <c r="F3" s="71">
        <f>MIN(H3:H17)</f>
        <v>1776.5</v>
      </c>
      <c r="G3" s="4" t="s">
        <v>46</v>
      </c>
      <c r="H3" s="13">
        <v>2292.8000000000002</v>
      </c>
      <c r="I3" s="29" t="str">
        <f>IF(H3="","",(IF($C$20&lt;25%,"N/A",IF(H3&lt;=($D$20+$A$20),H3,"Descartado"))))</f>
        <v>N/A</v>
      </c>
    </row>
    <row r="4" spans="1:9">
      <c r="A4" s="61"/>
      <c r="B4" s="63"/>
      <c r="C4" s="66"/>
      <c r="D4" s="69"/>
      <c r="E4" s="72"/>
      <c r="F4" s="72"/>
      <c r="G4" s="4" t="s">
        <v>47</v>
      </c>
      <c r="H4" s="13">
        <v>1950.5</v>
      </c>
      <c r="I4" s="29" t="str">
        <f t="shared" ref="I4:I17" si="0">IF(H4="","",(IF($C$20&lt;25%,"N/A",IF(H4&lt;=($D$20+$A$20),H4,"Descartado"))))</f>
        <v>N/A</v>
      </c>
    </row>
    <row r="5" spans="1:9">
      <c r="A5" s="61"/>
      <c r="B5" s="63"/>
      <c r="C5" s="66"/>
      <c r="D5" s="69"/>
      <c r="E5" s="72"/>
      <c r="F5" s="72"/>
      <c r="G5" s="4" t="s">
        <v>48</v>
      </c>
      <c r="H5" s="13">
        <v>2347.29</v>
      </c>
      <c r="I5" s="29" t="str">
        <f t="shared" si="0"/>
        <v>N/A</v>
      </c>
    </row>
    <row r="6" spans="1:9">
      <c r="A6" s="61"/>
      <c r="B6" s="63"/>
      <c r="C6" s="66"/>
      <c r="D6" s="69"/>
      <c r="E6" s="72"/>
      <c r="F6" s="72"/>
      <c r="G6" s="4" t="s">
        <v>39</v>
      </c>
      <c r="H6" s="13">
        <v>1776.5</v>
      </c>
      <c r="I6" s="29" t="str">
        <f t="shared" si="0"/>
        <v>N/A</v>
      </c>
    </row>
    <row r="7" spans="1:9">
      <c r="A7" s="61"/>
      <c r="B7" s="63"/>
      <c r="C7" s="66"/>
      <c r="D7" s="69"/>
      <c r="E7" s="72"/>
      <c r="F7" s="72"/>
      <c r="G7" s="4"/>
      <c r="H7" s="13"/>
      <c r="I7" s="29" t="str">
        <f t="shared" si="0"/>
        <v/>
      </c>
    </row>
    <row r="8" spans="1:9">
      <c r="A8" s="61"/>
      <c r="B8" s="63"/>
      <c r="C8" s="66"/>
      <c r="D8" s="69"/>
      <c r="E8" s="72"/>
      <c r="F8" s="72"/>
      <c r="G8" s="4"/>
      <c r="H8" s="13"/>
      <c r="I8" s="29" t="str">
        <f t="shared" si="0"/>
        <v/>
      </c>
    </row>
    <row r="9" spans="1:9">
      <c r="A9" s="61"/>
      <c r="B9" s="63"/>
      <c r="C9" s="66"/>
      <c r="D9" s="69"/>
      <c r="E9" s="72"/>
      <c r="F9" s="72"/>
      <c r="G9" s="4"/>
      <c r="H9" s="13"/>
      <c r="I9" s="29" t="str">
        <f t="shared" si="0"/>
        <v/>
      </c>
    </row>
    <row r="10" spans="1:9">
      <c r="A10" s="61"/>
      <c r="B10" s="63"/>
      <c r="C10" s="66"/>
      <c r="D10" s="69"/>
      <c r="E10" s="72"/>
      <c r="F10" s="72"/>
      <c r="G10" s="4"/>
      <c r="H10" s="13"/>
      <c r="I10" s="29" t="str">
        <f t="shared" si="0"/>
        <v/>
      </c>
    </row>
    <row r="11" spans="1:9">
      <c r="A11" s="61"/>
      <c r="B11" s="63"/>
      <c r="C11" s="66"/>
      <c r="D11" s="69"/>
      <c r="E11" s="72"/>
      <c r="F11" s="72"/>
      <c r="G11" s="4"/>
      <c r="H11" s="13"/>
      <c r="I11" s="29" t="str">
        <f t="shared" si="0"/>
        <v/>
      </c>
    </row>
    <row r="12" spans="1:9">
      <c r="A12" s="61"/>
      <c r="B12" s="63"/>
      <c r="C12" s="66"/>
      <c r="D12" s="69"/>
      <c r="E12" s="72"/>
      <c r="F12" s="72"/>
      <c r="G12" s="4"/>
      <c r="H12" s="13"/>
      <c r="I12" s="29" t="str">
        <f t="shared" si="0"/>
        <v/>
      </c>
    </row>
    <row r="13" spans="1:9">
      <c r="A13" s="61"/>
      <c r="B13" s="63"/>
      <c r="C13" s="66"/>
      <c r="D13" s="69"/>
      <c r="E13" s="72"/>
      <c r="F13" s="72"/>
      <c r="G13" s="4"/>
      <c r="H13" s="13"/>
      <c r="I13" s="29" t="str">
        <f t="shared" si="0"/>
        <v/>
      </c>
    </row>
    <row r="14" spans="1:9">
      <c r="A14" s="61"/>
      <c r="B14" s="63"/>
      <c r="C14" s="66"/>
      <c r="D14" s="69"/>
      <c r="E14" s="72"/>
      <c r="F14" s="72"/>
      <c r="G14" s="4"/>
      <c r="H14" s="13"/>
      <c r="I14" s="29" t="str">
        <f t="shared" si="0"/>
        <v/>
      </c>
    </row>
    <row r="15" spans="1:9">
      <c r="A15" s="61"/>
      <c r="B15" s="63"/>
      <c r="C15" s="66"/>
      <c r="D15" s="69"/>
      <c r="E15" s="72"/>
      <c r="F15" s="72"/>
      <c r="G15" s="4"/>
      <c r="H15" s="13"/>
      <c r="I15" s="29" t="str">
        <f t="shared" si="0"/>
        <v/>
      </c>
    </row>
    <row r="16" spans="1:9">
      <c r="A16" s="61"/>
      <c r="B16" s="63"/>
      <c r="C16" s="66"/>
      <c r="D16" s="69"/>
      <c r="E16" s="72"/>
      <c r="F16" s="72"/>
      <c r="G16" s="4"/>
      <c r="H16" s="13"/>
      <c r="I16" s="29" t="str">
        <f t="shared" si="0"/>
        <v/>
      </c>
    </row>
    <row r="17" spans="1:11">
      <c r="A17" s="61"/>
      <c r="B17" s="64"/>
      <c r="C17" s="67"/>
      <c r="D17" s="70"/>
      <c r="E17" s="73"/>
      <c r="F17" s="7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11</v>
      </c>
      <c r="F19" s="17" t="s">
        <v>7</v>
      </c>
      <c r="G19" s="55" t="s">
        <v>33</v>
      </c>
      <c r="H19" s="56"/>
      <c r="I19" s="31"/>
    </row>
    <row r="20" spans="1:11">
      <c r="A20" s="19">
        <f>IF(B20&lt;2,"N/A",(STDEV(H3:H17)))</f>
        <v>273.89530668669551</v>
      </c>
      <c r="B20" s="19">
        <f>COUNT(H3:H17)</f>
        <v>4</v>
      </c>
      <c r="C20" s="20">
        <f>IF(B20&lt;2,"N/A",(A20/D20))</f>
        <v>0.13093949463215149</v>
      </c>
      <c r="D20" s="21">
        <f>ROUND(AVERAGE(H3:H17),2)</f>
        <v>2091.77</v>
      </c>
      <c r="E20" s="22" t="str">
        <f>IFERROR(ROUND(IF(B20&lt;2,"N/A",(IF(C20&lt;=25%,"N/A",AVERAGE(I3:I17)))),2),"N/A")</f>
        <v>N/A</v>
      </c>
      <c r="F20" s="22">
        <f>ROUND(MEDIAN(H3:H17),2)</f>
        <v>2121.65</v>
      </c>
      <c r="G20" s="23" t="str">
        <f>INDEX(G3:G17,MATCH(H20,H3:H17,0))</f>
        <v>AZ NET TELECOM</v>
      </c>
      <c r="H20" s="24">
        <f>MIN(H3:H17)</f>
        <v>1776.5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57"/>
      <c r="E22" s="57"/>
      <c r="F22" s="35"/>
      <c r="G22" s="25" t="s">
        <v>36</v>
      </c>
      <c r="H22" s="26">
        <f>IF(C20&lt;=25%,D20,MIN(E20:F20))</f>
        <v>2091.77</v>
      </c>
    </row>
    <row r="23" spans="1:11">
      <c r="B23" s="32"/>
      <c r="C23" s="32"/>
      <c r="D23" s="57"/>
      <c r="E23" s="57"/>
      <c r="F23" s="36"/>
      <c r="G23" s="27" t="s">
        <v>9</v>
      </c>
      <c r="H23" s="28">
        <f>ROUND(H22,2)*D3</f>
        <v>10458.85</v>
      </c>
    </row>
    <row r="24" spans="1:11">
      <c r="B24" s="48"/>
      <c r="C24" s="48"/>
      <c r="D24" s="31"/>
      <c r="E24" s="31"/>
    </row>
    <row r="26" spans="1:11">
      <c r="A26" s="49" t="s">
        <v>24</v>
      </c>
      <c r="B26" s="50"/>
      <c r="C26" s="50"/>
      <c r="D26" s="50"/>
      <c r="E26" s="50"/>
      <c r="F26" s="50"/>
      <c r="G26" s="50"/>
      <c r="H26" s="50"/>
      <c r="I26" s="51"/>
    </row>
    <row r="27" spans="1:11" ht="12.75" customHeight="1">
      <c r="A27" s="49" t="s">
        <v>25</v>
      </c>
      <c r="B27" s="50"/>
      <c r="C27" s="50"/>
      <c r="D27" s="50"/>
      <c r="E27" s="50"/>
      <c r="F27" s="50"/>
      <c r="G27" s="50"/>
      <c r="H27" s="50"/>
      <c r="I27" s="51"/>
    </row>
    <row r="28" spans="1:11" ht="12.75" customHeight="1">
      <c r="A28" s="49" t="s">
        <v>26</v>
      </c>
      <c r="B28" s="50"/>
      <c r="C28" s="50"/>
      <c r="D28" s="50"/>
      <c r="E28" s="50"/>
      <c r="F28" s="50"/>
      <c r="G28" s="50"/>
      <c r="H28" s="50"/>
      <c r="I28" s="51"/>
    </row>
    <row r="29" spans="1:11">
      <c r="A29" s="49" t="s">
        <v>27</v>
      </c>
      <c r="B29" s="50"/>
      <c r="C29" s="50"/>
      <c r="D29" s="50"/>
      <c r="E29" s="50"/>
      <c r="F29" s="50"/>
      <c r="G29" s="50"/>
      <c r="H29" s="50"/>
      <c r="I29" s="51"/>
    </row>
    <row r="30" spans="1:11" ht="12.75" customHeight="1">
      <c r="A30" s="49" t="s">
        <v>28</v>
      </c>
      <c r="B30" s="50"/>
      <c r="C30" s="50"/>
      <c r="D30" s="50"/>
      <c r="E30" s="50"/>
      <c r="F30" s="50"/>
      <c r="G30" s="50"/>
      <c r="H30" s="50"/>
      <c r="I30" s="51"/>
    </row>
    <row r="31" spans="1:11" ht="12.75" customHeight="1">
      <c r="A31" s="49" t="s">
        <v>29</v>
      </c>
      <c r="B31" s="50"/>
      <c r="C31" s="50"/>
      <c r="D31" s="50"/>
      <c r="E31" s="50"/>
      <c r="F31" s="50"/>
      <c r="G31" s="50"/>
      <c r="H31" s="50"/>
      <c r="I31" s="51"/>
    </row>
    <row r="32" spans="1:11" ht="24.75" customHeight="1">
      <c r="A32" s="52" t="s">
        <v>30</v>
      </c>
      <c r="B32" s="53"/>
      <c r="C32" s="53"/>
      <c r="D32" s="53"/>
      <c r="E32" s="53"/>
      <c r="F32" s="53"/>
      <c r="G32" s="53"/>
      <c r="H32" s="53"/>
      <c r="I32" s="5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M13"/>
  <sheetViews>
    <sheetView tabSelected="1" view="pageBreakPreview" zoomScaleNormal="100" zoomScaleSheetLayoutView="100" workbookViewId="0">
      <selection activeCell="B15" sqref="B15"/>
    </sheetView>
  </sheetViews>
  <sheetFormatPr defaultRowHeight="12.75"/>
  <cols>
    <col min="1" max="1" width="9.140625" style="1"/>
    <col min="2" max="2" width="57" style="1" customWidth="1"/>
    <col min="3" max="5" width="13.28515625" style="1" customWidth="1"/>
    <col min="6" max="6" width="29.7109375" style="1" customWidth="1"/>
    <col min="7" max="13" width="9.140625" style="2"/>
    <col min="14" max="16384" width="9.140625" style="1"/>
  </cols>
  <sheetData>
    <row r="8" spans="1:6" ht="15.75">
      <c r="A8" s="74" t="s">
        <v>14</v>
      </c>
      <c r="B8" s="74"/>
      <c r="C8" s="74"/>
      <c r="D8" s="74"/>
      <c r="E8" s="74"/>
      <c r="F8" s="74"/>
    </row>
    <row r="9" spans="1:6" ht="25.5">
      <c r="A9" s="40" t="s">
        <v>15</v>
      </c>
      <c r="B9" s="40" t="s">
        <v>16</v>
      </c>
      <c r="C9" s="40" t="s">
        <v>17</v>
      </c>
      <c r="D9" s="40" t="s">
        <v>18</v>
      </c>
      <c r="E9" s="40" t="s">
        <v>13</v>
      </c>
      <c r="F9" s="40" t="s">
        <v>19</v>
      </c>
    </row>
    <row r="10" spans="1:6" ht="127.5">
      <c r="A10" s="41">
        <v>1</v>
      </c>
      <c r="B10" s="42" t="str">
        <f>Item1!B3</f>
        <v>Rack de informática, de piso, 20 U
· Altura externa: 925 a 1090 mm
· Largura externa: 600 mm
· Profundidade externa: 900 a 970 mm
· Tamanho: 20U
· Padrão: 19 polegadas
· Carga estática mínima admissível: 400 kg
· Cor: Preto
· Porta em acrílico e fecho com chave
· Conformidade: Norma IEC60297 ou Norma EIA-310E</v>
      </c>
      <c r="C10" s="41" t="str">
        <f>Item1!C3</f>
        <v>unidade</v>
      </c>
      <c r="D10" s="41">
        <f>Item1!D3</f>
        <v>110</v>
      </c>
      <c r="E10" s="43">
        <f>Item1!E3</f>
        <v>1606.19</v>
      </c>
      <c r="F10" s="43">
        <f t="shared" ref="F10:F12" si="0">(ROUND(E10,2)*D10)</f>
        <v>176680.9</v>
      </c>
    </row>
    <row r="11" spans="1:6" ht="127.5">
      <c r="A11" s="41">
        <v>2</v>
      </c>
      <c r="B11" s="42" t="str">
        <f>Item2!B3</f>
        <v>Rack de informática, de piso, 20 U
· Altura externa: 925 a 1090 mm
· Largura externa: 600 mm
· Profundidade externa: 900 a 970 mm
· Tamanho: 20U
· Padrão: 19 polegadas
· Carga estática mínima admissível: 400 kg
· Cor: Preto
· Porta em acrílico e fecho com chave
· Conformidade: Norma IEC60297 ou Norma EIA-310E</v>
      </c>
      <c r="C11" s="41" t="str">
        <f>Item2!C3</f>
        <v>unidade</v>
      </c>
      <c r="D11" s="41">
        <f>Item2!D3</f>
        <v>36</v>
      </c>
      <c r="E11" s="43">
        <f>Item2!E3</f>
        <v>1606.19</v>
      </c>
      <c r="F11" s="43">
        <f t="shared" si="0"/>
        <v>57822.840000000004</v>
      </c>
    </row>
    <row r="12" spans="1:6" ht="114.75">
      <c r="A12" s="41">
        <v>3</v>
      </c>
      <c r="B12" s="42" t="str">
        <f>Item3!B3</f>
        <v>Rack de informática, de piso, 36U
· Altura externa: 1680 mm a 1800 mm
· Largura externa: 600 mm
· Profundidade externa: 670 mm a 770 mm
· Tamanho: 36U
· Padrão: 19 polegadas
· Carga estática mínima admissível: 1000 kg
· Cor: Preto
· Porta em acrílico e fecho com chave</v>
      </c>
      <c r="C12" s="41" t="str">
        <f>Item3!C3</f>
        <v>unidade</v>
      </c>
      <c r="D12" s="41">
        <f>Item3!D3</f>
        <v>5</v>
      </c>
      <c r="E12" s="43">
        <f>Item3!E3</f>
        <v>2091.77</v>
      </c>
      <c r="F12" s="43">
        <f t="shared" si="0"/>
        <v>10458.85</v>
      </c>
    </row>
    <row r="13" spans="1:6" ht="15.75">
      <c r="A13" s="38"/>
      <c r="B13" s="38"/>
      <c r="C13" s="75" t="s">
        <v>20</v>
      </c>
      <c r="D13" s="76"/>
      <c r="E13" s="77"/>
      <c r="F13" s="39">
        <f>SUM(F10:F12)</f>
        <v>244962.59</v>
      </c>
    </row>
  </sheetData>
  <mergeCells count="2">
    <mergeCell ref="A8:F8"/>
    <mergeCell ref="C13:E13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Footer>&amp;L&amp;"Arial,Negrito"Estimativa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view="pageBreakPreview" zoomScaleNormal="100" zoomScaleSheetLayoutView="100" workbookViewId="0">
      <selection activeCell="C5" sqref="C5"/>
    </sheetView>
  </sheetViews>
  <sheetFormatPr defaultRowHeight="12.75"/>
  <cols>
    <col min="1" max="1" width="9.140625" style="1"/>
    <col min="2" max="2" width="51.85546875" style="1" customWidth="1"/>
    <col min="3" max="3" width="28.28515625" style="1" customWidth="1"/>
    <col min="4" max="5" width="13.28515625" style="44" customWidth="1"/>
    <col min="6" max="6" width="13.28515625" style="1" customWidth="1"/>
    <col min="7" max="7" width="15.5703125" style="1" bestFit="1" customWidth="1"/>
    <col min="8" max="15" width="9.140625" style="2"/>
    <col min="16" max="16384" width="9.140625" style="1"/>
  </cols>
  <sheetData>
    <row r="1" spans="1:7" s="2" customFormat="1" ht="15.75">
      <c r="A1" s="74" t="s">
        <v>21</v>
      </c>
      <c r="B1" s="74"/>
      <c r="C1" s="78"/>
      <c r="D1" s="74"/>
      <c r="E1" s="74"/>
      <c r="F1" s="74"/>
      <c r="G1" s="74"/>
    </row>
    <row r="2" spans="1:7" s="2" customFormat="1" ht="25.5">
      <c r="A2" s="40" t="s">
        <v>15</v>
      </c>
      <c r="B2" s="40" t="s">
        <v>16</v>
      </c>
      <c r="C2" s="45" t="s">
        <v>38</v>
      </c>
      <c r="D2" s="40" t="s">
        <v>17</v>
      </c>
      <c r="E2" s="40" t="s">
        <v>18</v>
      </c>
      <c r="F2" s="40" t="s">
        <v>13</v>
      </c>
      <c r="G2" s="40" t="s">
        <v>19</v>
      </c>
    </row>
    <row r="3" spans="1:7" s="2" customFormat="1" ht="127.5">
      <c r="A3" s="41">
        <v>1</v>
      </c>
      <c r="B3" s="42" t="str">
        <f>Item1!B3</f>
        <v>Rack de informática, de piso, 20 U
· Altura externa: 925 a 1090 mm
· Largura externa: 600 mm
· Profundidade externa: 900 a 970 mm
· Tamanho: 20U
· Padrão: 19 polegadas
· Carga estática mínima admissível: 400 kg
· Cor: Preto
· Porta em acrílico e fecho com chave
· Conformidade: Norma IEC60297 ou Norma EIA-310E</v>
      </c>
      <c r="C3" s="46" t="str">
        <f>Item1!G20</f>
        <v>RACK DE SERVIDOR</v>
      </c>
      <c r="D3" s="41" t="str">
        <f>Item1!C3</f>
        <v>unidade</v>
      </c>
      <c r="E3" s="41">
        <f>Item1!D3</f>
        <v>110</v>
      </c>
      <c r="F3" s="43">
        <f>Item1!F3</f>
        <v>1237.6300000000001</v>
      </c>
      <c r="G3" s="43">
        <f>(ROUND(F3,2)*E3)</f>
        <v>136139.30000000002</v>
      </c>
    </row>
    <row r="4" spans="1:7" ht="127.5">
      <c r="A4" s="41">
        <v>2</v>
      </c>
      <c r="B4" s="42" t="str">
        <f>Item2!B3</f>
        <v>Rack de informática, de piso, 20 U
· Altura externa: 925 a 1090 mm
· Largura externa: 600 mm
· Profundidade externa: 900 a 970 mm
· Tamanho: 20U
· Padrão: 19 polegadas
· Carga estática mínima admissível: 400 kg
· Cor: Preto
· Porta em acrílico e fecho com chave
· Conformidade: Norma IEC60297 ou Norma EIA-310E</v>
      </c>
      <c r="C4" s="46" t="str">
        <f>Item2!G20</f>
        <v xml:space="preserve">RACK DE SERVIDOR </v>
      </c>
      <c r="D4" s="41" t="str">
        <f>Item2!C3</f>
        <v>unidade</v>
      </c>
      <c r="E4" s="41">
        <f>Item2!D3</f>
        <v>36</v>
      </c>
      <c r="F4" s="43">
        <f>Item2!F3</f>
        <v>1237.6300000000001</v>
      </c>
      <c r="G4" s="43">
        <f>(ROUND(F4,2)*E4)</f>
        <v>44554.680000000008</v>
      </c>
    </row>
    <row r="5" spans="1:7" ht="114.75">
      <c r="A5" s="41">
        <v>3</v>
      </c>
      <c r="B5" s="42" t="str">
        <f>Item3!B3</f>
        <v>Rack de informática, de piso, 36U
· Altura externa: 1680 mm a 1800 mm
· Largura externa: 600 mm
· Profundidade externa: 670 mm a 770 mm
· Tamanho: 36U
· Padrão: 19 polegadas
· Carga estática mínima admissível: 1000 kg
· Cor: Preto
· Porta em acrílico e fecho com chave</v>
      </c>
      <c r="C5" s="46" t="str">
        <f>Item3!G20</f>
        <v>AZ NET TELECOM</v>
      </c>
      <c r="D5" s="41" t="str">
        <f>Item3!C3</f>
        <v>unidade</v>
      </c>
      <c r="E5" s="41">
        <f>Item3!D3</f>
        <v>5</v>
      </c>
      <c r="F5" s="43">
        <f>Item3!F3</f>
        <v>1776.5</v>
      </c>
      <c r="G5" s="43">
        <f>(ROUND(F5,2)*E5)</f>
        <v>8882.5</v>
      </c>
    </row>
    <row r="6" spans="1:7" ht="15.75">
      <c r="A6" s="38"/>
      <c r="B6" s="38"/>
      <c r="C6" s="38"/>
      <c r="D6" s="75" t="s">
        <v>22</v>
      </c>
      <c r="E6" s="76"/>
      <c r="F6" s="77"/>
      <c r="G6" s="39">
        <f>SUM(G3:G5)</f>
        <v>189576.48000000004</v>
      </c>
    </row>
  </sheetData>
  <mergeCells count="2">
    <mergeCell ref="D6:F6"/>
    <mergeCell ref="A1:G1"/>
  </mergeCells>
  <pageMargins left="0.51181102362204722" right="0.51181102362204722" top="0.78740157480314965" bottom="0.78740157480314965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2023-09-01T11:34:39Z</cp:lastPrinted>
  <dcterms:created xsi:type="dcterms:W3CDTF">2019-01-16T20:04:04Z</dcterms:created>
  <dcterms:modified xsi:type="dcterms:W3CDTF">2023-09-26T18:19:42Z</dcterms:modified>
</cp:coreProperties>
</file>