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755" activeTab="44"/>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state="hidden" r:id="rId17"/>
    <sheet name="Item18" sheetId="18" state="hidden" r:id="rId18"/>
    <sheet name="Item19" sheetId="19" state="hidden" r:id="rId19"/>
    <sheet name="Item20" sheetId="20" state="hidden" r:id="rId20"/>
    <sheet name="Item21" sheetId="21" state="hidden" r:id="rId21"/>
    <sheet name="Item22" sheetId="22" state="hidden" r:id="rId22"/>
    <sheet name="Item23" sheetId="23" state="hidden" r:id="rId23"/>
    <sheet name="Item24" sheetId="24" state="hidden" r:id="rId24"/>
    <sheet name="Item25" sheetId="25" state="hidden" r:id="rId25"/>
    <sheet name="Item26" sheetId="26" state="hidden" r:id="rId26"/>
    <sheet name="Item27" sheetId="27" state="hidden" r:id="rId27"/>
    <sheet name="Item28" sheetId="28" state="hidden" r:id="rId28"/>
    <sheet name="Item29" sheetId="29" state="hidden" r:id="rId29"/>
    <sheet name="Item30" sheetId="30" state="hidden" r:id="rId30"/>
    <sheet name="Item31" sheetId="31" state="hidden" r:id="rId31"/>
    <sheet name="Item32" sheetId="32" state="hidden" r:id="rId32"/>
    <sheet name="Item33" sheetId="33" state="hidden" r:id="rId33"/>
    <sheet name="Item40" sheetId="40" state="hidden" r:id="rId34"/>
    <sheet name="Item41" sheetId="41" state="hidden" r:id="rId35"/>
    <sheet name="Item42" sheetId="42" state="hidden" r:id="rId36"/>
    <sheet name="Item43" sheetId="43" state="hidden" r:id="rId37"/>
    <sheet name="Item44" sheetId="44" state="hidden" r:id="rId38"/>
    <sheet name="Item45" sheetId="45" state="hidden" r:id="rId39"/>
    <sheet name="Item46" sheetId="46" state="hidden" r:id="rId40"/>
    <sheet name="Item47" sheetId="47" state="hidden" r:id="rId41"/>
    <sheet name="Item48" sheetId="48" state="hidden" r:id="rId42"/>
    <sheet name="Item49" sheetId="49" state="hidden" r:id="rId43"/>
    <sheet name="Item50" sheetId="50" state="hidden" r:id="rId44"/>
    <sheet name="TOTAL" sheetId="51" r:id="rId45"/>
    <sheet name="menores" sheetId="52" r:id="rId46"/>
  </sheets>
  <definedNames>
    <definedName name="_xlnm.Print_Area" localSheetId="45">menores!$A$1:$F$35</definedName>
    <definedName name="_xlnm.Print_Area" localSheetId="44">TOTAL!$A$1:$H$26</definedName>
    <definedName name="Print_Area_0" localSheetId="44">TOTAL!$B$8:$G$26</definedName>
    <definedName name="Print_Area_0_0" localSheetId="44">TOTAL!$B$8:$G$26</definedName>
    <definedName name="_xlnm.Print_Titles" localSheetId="44">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4" i="52" l="1"/>
  <c r="B34" i="52"/>
  <c r="D25" i="51"/>
  <c r="C25" i="51"/>
  <c r="D3" i="16"/>
  <c r="D34" i="52" s="1"/>
  <c r="E25" i="51" l="1"/>
  <c r="D32" i="52"/>
  <c r="C32" i="52"/>
  <c r="B32" i="52"/>
  <c r="D30" i="52"/>
  <c r="C30" i="52"/>
  <c r="B30" i="52"/>
  <c r="D28" i="52"/>
  <c r="C28" i="52"/>
  <c r="B28" i="52"/>
  <c r="D26" i="52"/>
  <c r="C26" i="52"/>
  <c r="B26" i="52"/>
  <c r="D24" i="52"/>
  <c r="C24" i="52"/>
  <c r="B24" i="52"/>
  <c r="D22" i="52"/>
  <c r="C22" i="52"/>
  <c r="B22" i="52"/>
  <c r="D20" i="52"/>
  <c r="C20" i="52"/>
  <c r="B20" i="52"/>
  <c r="D18" i="52"/>
  <c r="C18" i="52"/>
  <c r="B18" i="52"/>
  <c r="D16" i="52"/>
  <c r="C16" i="52"/>
  <c r="B16" i="52"/>
  <c r="D14" i="52"/>
  <c r="C14" i="52"/>
  <c r="B14" i="52"/>
  <c r="D12" i="52"/>
  <c r="C12" i="52"/>
  <c r="B12" i="52"/>
  <c r="D10" i="52"/>
  <c r="C10" i="52"/>
  <c r="B10" i="52"/>
  <c r="D8" i="52"/>
  <c r="C8" i="52"/>
  <c r="B8" i="52"/>
  <c r="D6" i="52"/>
  <c r="C6" i="52"/>
  <c r="B6" i="52"/>
  <c r="D4" i="52"/>
  <c r="C4" i="52"/>
  <c r="B4" i="52"/>
  <c r="E24" i="51"/>
  <c r="D24" i="51"/>
  <c r="C24" i="51"/>
  <c r="E23" i="51"/>
  <c r="D23" i="51"/>
  <c r="C23" i="51"/>
  <c r="E22" i="51"/>
  <c r="D22" i="51"/>
  <c r="C22" i="51"/>
  <c r="E21" i="51"/>
  <c r="D21" i="51"/>
  <c r="C21" i="51"/>
  <c r="E20" i="51"/>
  <c r="D20" i="51"/>
  <c r="C20" i="51"/>
  <c r="E19" i="51"/>
  <c r="D19" i="51"/>
  <c r="C19" i="51"/>
  <c r="E18" i="51"/>
  <c r="D18" i="51"/>
  <c r="C18" i="51"/>
  <c r="E17" i="51"/>
  <c r="D17" i="51"/>
  <c r="C17" i="51"/>
  <c r="E16" i="51"/>
  <c r="D16" i="51"/>
  <c r="C16" i="51"/>
  <c r="E15" i="51"/>
  <c r="D15" i="51"/>
  <c r="C15" i="51"/>
  <c r="E14" i="51"/>
  <c r="D14" i="51"/>
  <c r="C14" i="51"/>
  <c r="E13" i="51"/>
  <c r="D13" i="51"/>
  <c r="C13" i="51"/>
  <c r="E12" i="51"/>
  <c r="D12" i="51"/>
  <c r="C12" i="51"/>
  <c r="E11" i="51"/>
  <c r="D11" i="51"/>
  <c r="C11" i="51"/>
  <c r="E10" i="51"/>
  <c r="D10" i="51"/>
  <c r="C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3"/>
  <c r="G20" i="33" s="1"/>
  <c r="F20" i="33"/>
  <c r="E20" i="33"/>
  <c r="D20" i="33"/>
  <c r="C20" i="33"/>
  <c r="H22" i="33" s="1"/>
  <c r="H23" i="33" s="1"/>
  <c r="B20" i="33"/>
  <c r="A20" i="33" s="1"/>
  <c r="I17" i="33"/>
  <c r="I16" i="33"/>
  <c r="I15" i="33"/>
  <c r="I14" i="33"/>
  <c r="I13" i="33"/>
  <c r="I12" i="33"/>
  <c r="I11" i="33"/>
  <c r="I10" i="33"/>
  <c r="I9" i="33"/>
  <c r="I8" i="33"/>
  <c r="I7" i="33"/>
  <c r="I5" i="33"/>
  <c r="I4" i="33"/>
  <c r="I3" i="33"/>
  <c r="F3" i="33"/>
  <c r="E3" i="33"/>
  <c r="H20" i="32"/>
  <c r="G20" i="32" s="1"/>
  <c r="F20" i="32"/>
  <c r="D20" i="32"/>
  <c r="B20" i="32"/>
  <c r="A20" i="32" s="1"/>
  <c r="C20" i="32" s="1"/>
  <c r="I17" i="32"/>
  <c r="I16" i="32"/>
  <c r="I15" i="32"/>
  <c r="I14" i="32"/>
  <c r="I13" i="32"/>
  <c r="I12" i="32"/>
  <c r="F3" i="32"/>
  <c r="H20" i="31"/>
  <c r="G20" i="31" s="1"/>
  <c r="F20" i="31"/>
  <c r="D20" i="31"/>
  <c r="B20" i="31"/>
  <c r="A20" i="31" s="1"/>
  <c r="C20" i="31" s="1"/>
  <c r="I17" i="31"/>
  <c r="I16" i="31"/>
  <c r="I15" i="31"/>
  <c r="I14" i="31"/>
  <c r="I13" i="31"/>
  <c r="I12" i="31"/>
  <c r="I11" i="31"/>
  <c r="F3" i="31"/>
  <c r="H20" i="30"/>
  <c r="G20" i="30" s="1"/>
  <c r="F20" i="30"/>
  <c r="D20" i="30"/>
  <c r="B20" i="30"/>
  <c r="A20" i="30" s="1"/>
  <c r="C20" i="30" s="1"/>
  <c r="I17" i="30"/>
  <c r="I16" i="30"/>
  <c r="I15" i="30"/>
  <c r="I14" i="30"/>
  <c r="I13" i="30"/>
  <c r="I12" i="30"/>
  <c r="I11" i="30"/>
  <c r="F3" i="30"/>
  <c r="H20" i="29"/>
  <c r="G20" i="29" s="1"/>
  <c r="F20" i="29"/>
  <c r="D20" i="29"/>
  <c r="B20" i="29"/>
  <c r="A20" i="29" s="1"/>
  <c r="C20" i="29" s="1"/>
  <c r="I17" i="29"/>
  <c r="I16" i="29"/>
  <c r="I15" i="29"/>
  <c r="I14" i="29"/>
  <c r="I13" i="29"/>
  <c r="I12" i="29"/>
  <c r="I11" i="29"/>
  <c r="I10" i="29"/>
  <c r="I9" i="29"/>
  <c r="I8" i="29"/>
  <c r="I7" i="29"/>
  <c r="F3" i="29"/>
  <c r="H20" i="28"/>
  <c r="G20" i="28" s="1"/>
  <c r="F20" i="28"/>
  <c r="D20" i="28"/>
  <c r="B20" i="28"/>
  <c r="A20" i="28" s="1"/>
  <c r="C20" i="28" s="1"/>
  <c r="I17" i="28"/>
  <c r="I16" i="28"/>
  <c r="I15" i="28"/>
  <c r="I14" i="28"/>
  <c r="I13" i="28"/>
  <c r="I12" i="28"/>
  <c r="I11" i="28"/>
  <c r="I10" i="28"/>
  <c r="I9" i="28"/>
  <c r="I8" i="28"/>
  <c r="I7" i="28"/>
  <c r="I6" i="28"/>
  <c r="F3" i="28"/>
  <c r="H20" i="27"/>
  <c r="G20" i="27" s="1"/>
  <c r="F20" i="27"/>
  <c r="D20" i="27"/>
  <c r="B20" i="27"/>
  <c r="A20" i="27" s="1"/>
  <c r="C20" i="27" s="1"/>
  <c r="I17" i="27"/>
  <c r="I16" i="27"/>
  <c r="I15" i="27"/>
  <c r="I14" i="27"/>
  <c r="I13" i="27"/>
  <c r="I12" i="27"/>
  <c r="I11" i="27"/>
  <c r="I10" i="27"/>
  <c r="I9" i="27"/>
  <c r="I8" i="27"/>
  <c r="I7" i="27"/>
  <c r="I6" i="27"/>
  <c r="I5" i="27"/>
  <c r="F3" i="27"/>
  <c r="H20" i="26"/>
  <c r="G20" i="26" s="1"/>
  <c r="F20" i="26"/>
  <c r="D20" i="26"/>
  <c r="B20" i="26"/>
  <c r="A20" i="26" s="1"/>
  <c r="C20" i="26" s="1"/>
  <c r="I17" i="26"/>
  <c r="I16" i="26"/>
  <c r="I15" i="26"/>
  <c r="I14" i="26"/>
  <c r="I13" i="26"/>
  <c r="I12" i="26"/>
  <c r="I11" i="26"/>
  <c r="I10" i="26"/>
  <c r="I9" i="26"/>
  <c r="I8" i="26"/>
  <c r="I7" i="26"/>
  <c r="F3" i="26"/>
  <c r="H20" i="25"/>
  <c r="G20" i="25" s="1"/>
  <c r="F20" i="25"/>
  <c r="D20" i="25"/>
  <c r="B20" i="25"/>
  <c r="A20" i="25" s="1"/>
  <c r="C20" i="25" s="1"/>
  <c r="I17" i="25"/>
  <c r="I16" i="25"/>
  <c r="I15" i="25"/>
  <c r="I14" i="25"/>
  <c r="I13" i="25"/>
  <c r="I12" i="25"/>
  <c r="I11" i="25"/>
  <c r="I10" i="25"/>
  <c r="I9" i="25"/>
  <c r="I8" i="25"/>
  <c r="F3" i="25"/>
  <c r="H20" i="24"/>
  <c r="G20" i="24" s="1"/>
  <c r="F20" i="24"/>
  <c r="D20" i="24"/>
  <c r="B20" i="24"/>
  <c r="A20" i="24" s="1"/>
  <c r="C20" i="24" s="1"/>
  <c r="I17" i="24"/>
  <c r="I16" i="24"/>
  <c r="I15" i="24"/>
  <c r="I14" i="24"/>
  <c r="I13" i="24"/>
  <c r="I12" i="24"/>
  <c r="F3" i="24"/>
  <c r="H20" i="23"/>
  <c r="G20" i="23" s="1"/>
  <c r="F20" i="23"/>
  <c r="D20" i="23"/>
  <c r="B20" i="23"/>
  <c r="A20" i="23" s="1"/>
  <c r="C20" i="23" s="1"/>
  <c r="I17" i="23"/>
  <c r="I16" i="23"/>
  <c r="I15" i="23"/>
  <c r="I14" i="23"/>
  <c r="I13" i="23"/>
  <c r="I12" i="23"/>
  <c r="I11" i="23"/>
  <c r="I10" i="23"/>
  <c r="I9" i="23"/>
  <c r="I8" i="23"/>
  <c r="I7" i="23"/>
  <c r="F3" i="23"/>
  <c r="H20" i="22"/>
  <c r="G20" i="22" s="1"/>
  <c r="F20" i="22"/>
  <c r="D20" i="22"/>
  <c r="B20" i="22"/>
  <c r="C20" i="22" s="1"/>
  <c r="I17" i="22"/>
  <c r="I16" i="22"/>
  <c r="I15" i="22"/>
  <c r="I14" i="22"/>
  <c r="I13" i="22"/>
  <c r="I12" i="22"/>
  <c r="I11" i="22"/>
  <c r="I10" i="22"/>
  <c r="I9" i="22"/>
  <c r="I8" i="22"/>
  <c r="I7" i="22"/>
  <c r="I5" i="22"/>
  <c r="F3" i="22"/>
  <c r="H20" i="21"/>
  <c r="G20" i="21" s="1"/>
  <c r="F20" i="21"/>
  <c r="D20" i="21"/>
  <c r="B20" i="21"/>
  <c r="A20" i="21" s="1"/>
  <c r="C20" i="21" s="1"/>
  <c r="I17" i="21"/>
  <c r="I16" i="21"/>
  <c r="I15" i="21"/>
  <c r="I14" i="21"/>
  <c r="I13" i="21"/>
  <c r="I12" i="21"/>
  <c r="I11" i="21"/>
  <c r="I10" i="21"/>
  <c r="I9" i="21"/>
  <c r="I8" i="21"/>
  <c r="F3" i="21"/>
  <c r="H20" i="20"/>
  <c r="G20" i="20" s="1"/>
  <c r="F20" i="20"/>
  <c r="D20" i="20"/>
  <c r="B20" i="20"/>
  <c r="C20" i="20" s="1"/>
  <c r="A20" i="20"/>
  <c r="I17" i="20"/>
  <c r="I16" i="20"/>
  <c r="I15" i="20"/>
  <c r="I14" i="20"/>
  <c r="I13" i="20"/>
  <c r="I12" i="20"/>
  <c r="I11" i="20"/>
  <c r="I10" i="20"/>
  <c r="I9" i="20"/>
  <c r="I8" i="20"/>
  <c r="I7" i="20"/>
  <c r="I5" i="20"/>
  <c r="F3" i="20"/>
  <c r="H20" i="19"/>
  <c r="G20" i="19"/>
  <c r="F20" i="19"/>
  <c r="D20" i="19"/>
  <c r="C20" i="19"/>
  <c r="B20" i="19"/>
  <c r="A20" i="19"/>
  <c r="I17" i="19"/>
  <c r="I16" i="19"/>
  <c r="I15" i="19"/>
  <c r="I14" i="19"/>
  <c r="I13" i="19"/>
  <c r="I12" i="19"/>
  <c r="I11" i="19"/>
  <c r="I8" i="19"/>
  <c r="I5" i="19"/>
  <c r="F3" i="19"/>
  <c r="H20" i="18"/>
  <c r="G20" i="18"/>
  <c r="F20" i="18"/>
  <c r="D20" i="18"/>
  <c r="B20" i="18"/>
  <c r="C20" i="18" s="1"/>
  <c r="I17" i="18"/>
  <c r="I16" i="18"/>
  <c r="I15" i="18"/>
  <c r="I14" i="18"/>
  <c r="I13" i="18"/>
  <c r="I12" i="18"/>
  <c r="I11" i="18"/>
  <c r="I10" i="18"/>
  <c r="I9" i="18"/>
  <c r="I8" i="18"/>
  <c r="I7" i="18"/>
  <c r="I5" i="18"/>
  <c r="F3" i="18"/>
  <c r="H20" i="17"/>
  <c r="G20" i="17" s="1"/>
  <c r="F20" i="17"/>
  <c r="D20" i="17"/>
  <c r="B20" i="17"/>
  <c r="C20" i="17" s="1"/>
  <c r="A20" i="17"/>
  <c r="I17" i="17"/>
  <c r="I16" i="17"/>
  <c r="I15" i="17"/>
  <c r="I14" i="17"/>
  <c r="I13" i="17"/>
  <c r="I12" i="17"/>
  <c r="I11" i="17"/>
  <c r="I10" i="17"/>
  <c r="I8" i="17"/>
  <c r="I5" i="17"/>
  <c r="F3" i="17"/>
  <c r="H20" i="16"/>
  <c r="G20" i="16" s="1"/>
  <c r="B33" i="52" s="1"/>
  <c r="F20" i="16"/>
  <c r="D20" i="16"/>
  <c r="B20" i="16"/>
  <c r="A20" i="16" s="1"/>
  <c r="F3" i="16"/>
  <c r="E34" i="52" s="1"/>
  <c r="F34" i="52" s="1"/>
  <c r="H20" i="15"/>
  <c r="G20" i="15" s="1"/>
  <c r="B31" i="52" s="1"/>
  <c r="F20" i="15"/>
  <c r="D20" i="15"/>
  <c r="B20" i="15"/>
  <c r="A20" i="15" s="1"/>
  <c r="I17" i="15"/>
  <c r="I16" i="15"/>
  <c r="I15" i="15"/>
  <c r="I14" i="15"/>
  <c r="I13" i="15"/>
  <c r="I12" i="15"/>
  <c r="I11" i="15"/>
  <c r="I10" i="15"/>
  <c r="I9" i="15"/>
  <c r="F3" i="15"/>
  <c r="E32" i="52" s="1"/>
  <c r="F32" i="52" s="1"/>
  <c r="H20" i="14"/>
  <c r="G20" i="14" s="1"/>
  <c r="B29" i="52" s="1"/>
  <c r="F20" i="14"/>
  <c r="D20" i="14"/>
  <c r="B20" i="14"/>
  <c r="I17" i="14"/>
  <c r="I16" i="14"/>
  <c r="I15" i="14"/>
  <c r="I14" i="14"/>
  <c r="I13" i="14"/>
  <c r="I12" i="14"/>
  <c r="I11" i="14"/>
  <c r="I10" i="14"/>
  <c r="F3" i="14"/>
  <c r="E30" i="52" s="1"/>
  <c r="H20" i="13"/>
  <c r="G20" i="13" s="1"/>
  <c r="B27" i="52" s="1"/>
  <c r="F20" i="13"/>
  <c r="D20" i="13"/>
  <c r="B20" i="13"/>
  <c r="I17" i="13"/>
  <c r="I16" i="13"/>
  <c r="I15" i="13"/>
  <c r="I14" i="13"/>
  <c r="F3" i="13"/>
  <c r="E28" i="52" s="1"/>
  <c r="F28" i="52" s="1"/>
  <c r="H20" i="12"/>
  <c r="G20" i="12" s="1"/>
  <c r="B25" i="52" s="1"/>
  <c r="F20" i="12"/>
  <c r="D20" i="12"/>
  <c r="B20" i="12"/>
  <c r="A20" i="12" s="1"/>
  <c r="I17" i="12"/>
  <c r="I16" i="12"/>
  <c r="I15" i="12"/>
  <c r="I14" i="12"/>
  <c r="I13" i="12"/>
  <c r="I12" i="12"/>
  <c r="I11" i="12"/>
  <c r="I10" i="12"/>
  <c r="I9" i="12"/>
  <c r="F3" i="12"/>
  <c r="E26" i="52" s="1"/>
  <c r="H20" i="11"/>
  <c r="G20" i="11" s="1"/>
  <c r="B23" i="52" s="1"/>
  <c r="F20" i="11"/>
  <c r="D20" i="11"/>
  <c r="B20" i="11"/>
  <c r="A20" i="11" s="1"/>
  <c r="I17" i="11"/>
  <c r="I16" i="11"/>
  <c r="I15" i="11"/>
  <c r="I14" i="11"/>
  <c r="I13" i="11"/>
  <c r="I12" i="11"/>
  <c r="I11" i="11"/>
  <c r="I10" i="11"/>
  <c r="I9" i="11"/>
  <c r="F3" i="11"/>
  <c r="E24" i="52" s="1"/>
  <c r="F24" i="52" s="1"/>
  <c r="H20" i="10"/>
  <c r="G20" i="10" s="1"/>
  <c r="B21" i="52" s="1"/>
  <c r="F20" i="10"/>
  <c r="D20" i="10"/>
  <c r="B20" i="10"/>
  <c r="I17" i="10"/>
  <c r="I16" i="10"/>
  <c r="I15" i="10"/>
  <c r="I14" i="10"/>
  <c r="I13" i="10"/>
  <c r="I12" i="10"/>
  <c r="I11" i="10"/>
  <c r="F3" i="10"/>
  <c r="E22" i="52" s="1"/>
  <c r="H20" i="9"/>
  <c r="G20" i="9" s="1"/>
  <c r="B19" i="52" s="1"/>
  <c r="F20" i="9"/>
  <c r="D20" i="9"/>
  <c r="B20" i="9"/>
  <c r="I17" i="9"/>
  <c r="I16" i="9"/>
  <c r="I15" i="9"/>
  <c r="I14" i="9"/>
  <c r="I13" i="9"/>
  <c r="I12" i="9"/>
  <c r="I11" i="9"/>
  <c r="I10" i="9"/>
  <c r="I9" i="9"/>
  <c r="I8" i="9"/>
  <c r="I7" i="9"/>
  <c r="F3" i="9"/>
  <c r="E20" i="52" s="1"/>
  <c r="H20" i="8"/>
  <c r="G20" i="8" s="1"/>
  <c r="B17" i="52" s="1"/>
  <c r="F20" i="8"/>
  <c r="D20" i="8"/>
  <c r="B20" i="8"/>
  <c r="A20" i="8" s="1"/>
  <c r="I17" i="8"/>
  <c r="I16" i="8"/>
  <c r="I15" i="8"/>
  <c r="I14" i="8"/>
  <c r="I13" i="8"/>
  <c r="I12" i="8"/>
  <c r="I11" i="8"/>
  <c r="I10" i="8"/>
  <c r="I9" i="8"/>
  <c r="I8" i="8"/>
  <c r="F3" i="8"/>
  <c r="E18" i="52" s="1"/>
  <c r="H20" i="7"/>
  <c r="G20" i="7" s="1"/>
  <c r="B15" i="52" s="1"/>
  <c r="F20" i="7"/>
  <c r="D20" i="7"/>
  <c r="B20" i="7"/>
  <c r="A20" i="7" s="1"/>
  <c r="I17" i="7"/>
  <c r="I16" i="7"/>
  <c r="I15" i="7"/>
  <c r="I14" i="7"/>
  <c r="I13" i="7"/>
  <c r="I12" i="7"/>
  <c r="I11" i="7"/>
  <c r="I10" i="7"/>
  <c r="I9" i="7"/>
  <c r="F3" i="7"/>
  <c r="E16" i="52" s="1"/>
  <c r="F16" i="52" s="1"/>
  <c r="H20" i="6"/>
  <c r="G20" i="6" s="1"/>
  <c r="B13" i="52" s="1"/>
  <c r="F20" i="6"/>
  <c r="D20" i="6"/>
  <c r="B20" i="6"/>
  <c r="A20" i="6" s="1"/>
  <c r="I17" i="6"/>
  <c r="I16" i="6"/>
  <c r="I15" i="6"/>
  <c r="I14" i="6"/>
  <c r="I13" i="6"/>
  <c r="I12" i="6"/>
  <c r="I11" i="6"/>
  <c r="I10" i="6"/>
  <c r="I9" i="6"/>
  <c r="F3" i="6"/>
  <c r="E14" i="52" s="1"/>
  <c r="F14" i="52" s="1"/>
  <c r="H20" i="5"/>
  <c r="G20" i="5" s="1"/>
  <c r="B11" i="52" s="1"/>
  <c r="F20" i="5"/>
  <c r="D20" i="5"/>
  <c r="B20" i="5"/>
  <c r="I17" i="5"/>
  <c r="I16" i="5"/>
  <c r="I15" i="5"/>
  <c r="I14" i="5"/>
  <c r="I13" i="5"/>
  <c r="I12" i="5"/>
  <c r="I11" i="5"/>
  <c r="I10" i="5"/>
  <c r="I9" i="5"/>
  <c r="I8" i="5"/>
  <c r="I7" i="5"/>
  <c r="I6" i="5"/>
  <c r="F3" i="5"/>
  <c r="E12" i="52" s="1"/>
  <c r="H20" i="4"/>
  <c r="G20" i="4" s="1"/>
  <c r="B9" i="52" s="1"/>
  <c r="F20" i="4"/>
  <c r="D20" i="4"/>
  <c r="B20" i="4"/>
  <c r="A20" i="4" s="1"/>
  <c r="I17" i="4"/>
  <c r="I16" i="4"/>
  <c r="I15" i="4"/>
  <c r="I14" i="4"/>
  <c r="I13" i="4"/>
  <c r="I12" i="4"/>
  <c r="I11" i="4"/>
  <c r="I10" i="4"/>
  <c r="I9" i="4"/>
  <c r="I8" i="4"/>
  <c r="I7" i="4"/>
  <c r="F3" i="4"/>
  <c r="E10" i="52" s="1"/>
  <c r="F10" i="52" s="1"/>
  <c r="H20" i="3"/>
  <c r="G20" i="3" s="1"/>
  <c r="B7" i="52" s="1"/>
  <c r="F20" i="3"/>
  <c r="D20" i="3"/>
  <c r="B20" i="3"/>
  <c r="A20" i="3" s="1"/>
  <c r="I17" i="3"/>
  <c r="I16" i="3"/>
  <c r="I15" i="3"/>
  <c r="I14" i="3"/>
  <c r="I13" i="3"/>
  <c r="I12" i="3"/>
  <c r="I11" i="3"/>
  <c r="F3" i="3"/>
  <c r="E8" i="52" s="1"/>
  <c r="F8" i="52" s="1"/>
  <c r="H20" i="2"/>
  <c r="G20" i="2" s="1"/>
  <c r="B5" i="52" s="1"/>
  <c r="F20" i="2"/>
  <c r="D20" i="2"/>
  <c r="B20" i="2"/>
  <c r="A20" i="2" s="1"/>
  <c r="I17" i="2"/>
  <c r="I16" i="2"/>
  <c r="I15" i="2"/>
  <c r="I14" i="2"/>
  <c r="I13" i="2"/>
  <c r="I12" i="2"/>
  <c r="I11" i="2"/>
  <c r="I10" i="2"/>
  <c r="I9" i="2"/>
  <c r="I8" i="2"/>
  <c r="I7" i="2"/>
  <c r="F3" i="2"/>
  <c r="E6" i="52" s="1"/>
  <c r="H20" i="1"/>
  <c r="G20" i="1"/>
  <c r="B3" i="52" s="1"/>
  <c r="F20" i="1"/>
  <c r="D20" i="1"/>
  <c r="B20" i="1"/>
  <c r="I17" i="1"/>
  <c r="I16" i="1"/>
  <c r="I15" i="1"/>
  <c r="I14" i="1"/>
  <c r="I13" i="1"/>
  <c r="F3" i="1"/>
  <c r="E4" i="52" s="1"/>
  <c r="F4" i="52" s="1"/>
  <c r="C20" i="2" l="1"/>
  <c r="I6" i="2" s="1"/>
  <c r="C20" i="16"/>
  <c r="I4" i="16" s="1"/>
  <c r="C20" i="8"/>
  <c r="C20" i="15"/>
  <c r="I8" i="15" s="1"/>
  <c r="A20" i="10"/>
  <c r="C20" i="10" s="1"/>
  <c r="I9" i="10" s="1"/>
  <c r="A20" i="1"/>
  <c r="C20" i="7"/>
  <c r="I8" i="7" s="1"/>
  <c r="C20" i="11"/>
  <c r="I8" i="11" s="1"/>
  <c r="C20" i="3"/>
  <c r="C20" i="6"/>
  <c r="C20" i="4"/>
  <c r="I3" i="4" s="1"/>
  <c r="A20" i="9"/>
  <c r="C20" i="9" s="1"/>
  <c r="C20" i="12"/>
  <c r="I8" i="12" s="1"/>
  <c r="F20" i="52"/>
  <c r="F12" i="52"/>
  <c r="F6" i="52"/>
  <c r="F18" i="52"/>
  <c r="F30" i="52"/>
  <c r="A20" i="5"/>
  <c r="C20" i="5" s="1"/>
  <c r="I5" i="5" s="1"/>
  <c r="A20" i="13"/>
  <c r="C20" i="13" s="1"/>
  <c r="A20" i="14"/>
  <c r="C20" i="14" s="1"/>
  <c r="A20" i="18"/>
  <c r="A20" i="22"/>
  <c r="F22" i="52"/>
  <c r="F26" i="52"/>
  <c r="I6" i="4"/>
  <c r="I7" i="30"/>
  <c r="I6" i="30"/>
  <c r="E20" i="30" s="1"/>
  <c r="I5" i="30"/>
  <c r="I10" i="30"/>
  <c r="I4" i="30"/>
  <c r="I9" i="30"/>
  <c r="I3" i="30"/>
  <c r="I8" i="30"/>
  <c r="I7" i="24"/>
  <c r="E3" i="24"/>
  <c r="I6" i="24"/>
  <c r="I11" i="24"/>
  <c r="I5" i="24"/>
  <c r="I10" i="24"/>
  <c r="I4" i="24"/>
  <c r="I9" i="24"/>
  <c r="I3" i="24"/>
  <c r="H22" i="24"/>
  <c r="H23" i="24" s="1"/>
  <c r="I8" i="24"/>
  <c r="E3" i="28"/>
  <c r="I5" i="28"/>
  <c r="I4" i="28"/>
  <c r="I3" i="28"/>
  <c r="H22" i="28"/>
  <c r="H23" i="28" s="1"/>
  <c r="E20" i="21"/>
  <c r="E3" i="21" s="1"/>
  <c r="I4" i="21"/>
  <c r="I3" i="21"/>
  <c r="H22" i="21"/>
  <c r="H23" i="21" s="1"/>
  <c r="I7" i="21"/>
  <c r="I6" i="21"/>
  <c r="I5" i="21"/>
  <c r="I4" i="23"/>
  <c r="I3" i="23"/>
  <c r="I6" i="23"/>
  <c r="I5" i="23"/>
  <c r="E20" i="23" s="1"/>
  <c r="I6" i="26"/>
  <c r="I5" i="26"/>
  <c r="I4" i="26"/>
  <c r="I3" i="26"/>
  <c r="H22" i="26"/>
  <c r="H23" i="26" s="1"/>
  <c r="I4" i="27"/>
  <c r="I3" i="27"/>
  <c r="E20" i="27" s="1"/>
  <c r="I7" i="6"/>
  <c r="I6" i="6"/>
  <c r="I5" i="6"/>
  <c r="E20" i="6" s="1"/>
  <c r="H22" i="6" s="1"/>
  <c r="H23" i="6" s="1"/>
  <c r="I4" i="6"/>
  <c r="I3" i="6"/>
  <c r="I8" i="6"/>
  <c r="I4" i="25"/>
  <c r="I3" i="25"/>
  <c r="E20" i="25" s="1"/>
  <c r="I7" i="25"/>
  <c r="I6" i="25"/>
  <c r="I5" i="25"/>
  <c r="I7" i="32"/>
  <c r="I6" i="32"/>
  <c r="I11" i="32"/>
  <c r="I5" i="32"/>
  <c r="I10" i="32"/>
  <c r="I4" i="32"/>
  <c r="I9" i="32"/>
  <c r="I3" i="32"/>
  <c r="I8" i="32"/>
  <c r="I4" i="29"/>
  <c r="I3" i="29"/>
  <c r="E20" i="29" s="1"/>
  <c r="I6" i="29"/>
  <c r="I5" i="29"/>
  <c r="I10" i="31"/>
  <c r="I4" i="31"/>
  <c r="I9" i="31"/>
  <c r="I3" i="31"/>
  <c r="I8" i="31"/>
  <c r="I7" i="31"/>
  <c r="I6" i="31"/>
  <c r="E20" i="31" s="1"/>
  <c r="I5" i="31"/>
  <c r="A20" i="41"/>
  <c r="E20" i="41"/>
  <c r="C20" i="41"/>
  <c r="A20" i="43"/>
  <c r="E20" i="43"/>
  <c r="C20" i="43"/>
  <c r="A20" i="45"/>
  <c r="E20" i="45"/>
  <c r="C20" i="45"/>
  <c r="I6" i="11"/>
  <c r="I3" i="16"/>
  <c r="I6" i="17"/>
  <c r="I3" i="18"/>
  <c r="E20" i="18" s="1"/>
  <c r="I6" i="19"/>
  <c r="I3" i="20"/>
  <c r="I3" i="22"/>
  <c r="E20" i="22" s="1"/>
  <c r="I6" i="33"/>
  <c r="H22" i="50"/>
  <c r="H23" i="50" s="1"/>
  <c r="E3" i="50"/>
  <c r="I10" i="10"/>
  <c r="I7" i="17"/>
  <c r="I4" i="18"/>
  <c r="I7" i="19"/>
  <c r="I4" i="20"/>
  <c r="E20" i="20" s="1"/>
  <c r="I4" i="22"/>
  <c r="E20" i="24"/>
  <c r="E20" i="26"/>
  <c r="E3" i="26" s="1"/>
  <c r="E20" i="28"/>
  <c r="E20" i="32"/>
  <c r="E3" i="32" s="1"/>
  <c r="H22" i="40"/>
  <c r="H23" i="40" s="1"/>
  <c r="E3" i="40"/>
  <c r="H22" i="42"/>
  <c r="H23" i="42" s="1"/>
  <c r="E3" i="42"/>
  <c r="H22" i="44"/>
  <c r="H23" i="44" s="1"/>
  <c r="E3" i="44"/>
  <c r="H22" i="46"/>
  <c r="H23" i="46" s="1"/>
  <c r="E3" i="46"/>
  <c r="H22" i="48"/>
  <c r="H23" i="48" s="1"/>
  <c r="E3" i="48"/>
  <c r="I3" i="17"/>
  <c r="E20" i="17" s="1"/>
  <c r="I9" i="17"/>
  <c r="I6" i="18"/>
  <c r="I3" i="19"/>
  <c r="E20" i="19" s="1"/>
  <c r="I9" i="19"/>
  <c r="I6" i="20"/>
  <c r="I6" i="22"/>
  <c r="I4" i="17"/>
  <c r="I4" i="19"/>
  <c r="I10" i="19"/>
  <c r="C20" i="47"/>
  <c r="C20" i="49"/>
  <c r="A20" i="40"/>
  <c r="A20" i="42"/>
  <c r="A20" i="44"/>
  <c r="A20" i="46"/>
  <c r="A20" i="48"/>
  <c r="A20" i="50"/>
  <c r="E20" i="47"/>
  <c r="E20" i="49"/>
  <c r="I6" i="12" l="1"/>
  <c r="I7" i="12"/>
  <c r="I7" i="11"/>
  <c r="I4" i="11"/>
  <c r="I5" i="16"/>
  <c r="I8" i="16"/>
  <c r="I13" i="16"/>
  <c r="I12" i="16"/>
  <c r="I17" i="16"/>
  <c r="I11" i="16"/>
  <c r="I16" i="16"/>
  <c r="I10" i="16"/>
  <c r="I15" i="16"/>
  <c r="I9" i="16"/>
  <c r="I14" i="16"/>
  <c r="I7" i="16"/>
  <c r="F35" i="52"/>
  <c r="I4" i="4"/>
  <c r="E20" i="4" s="1"/>
  <c r="I5" i="4"/>
  <c r="I4" i="2"/>
  <c r="I3" i="2"/>
  <c r="I5" i="2"/>
  <c r="I6" i="16"/>
  <c r="I6" i="8"/>
  <c r="I7" i="8"/>
  <c r="I5" i="8"/>
  <c r="E20" i="8" s="1"/>
  <c r="E3" i="8" s="1"/>
  <c r="F17" i="51" s="1"/>
  <c r="G17" i="51" s="1"/>
  <c r="I3" i="8"/>
  <c r="I4" i="8"/>
  <c r="I5" i="15"/>
  <c r="I7" i="15"/>
  <c r="I6" i="15"/>
  <c r="I3" i="15"/>
  <c r="I4" i="15"/>
  <c r="I12" i="13"/>
  <c r="I13" i="13"/>
  <c r="I10" i="13"/>
  <c r="I11" i="13"/>
  <c r="I8" i="13"/>
  <c r="I9" i="13"/>
  <c r="I6" i="13"/>
  <c r="I7" i="13"/>
  <c r="I4" i="13"/>
  <c r="I5" i="13"/>
  <c r="I3" i="13"/>
  <c r="I5" i="10"/>
  <c r="I8" i="10"/>
  <c r="I6" i="10"/>
  <c r="I7" i="10"/>
  <c r="I4" i="10"/>
  <c r="I3" i="10"/>
  <c r="C20" i="1"/>
  <c r="I12" i="1" s="1"/>
  <c r="I5" i="7"/>
  <c r="I7" i="7"/>
  <c r="I3" i="7"/>
  <c r="I4" i="7"/>
  <c r="I6" i="7"/>
  <c r="I5" i="11"/>
  <c r="I3" i="11"/>
  <c r="E20" i="11" s="1"/>
  <c r="I9" i="3"/>
  <c r="I10" i="3"/>
  <c r="I7" i="3"/>
  <c r="I8" i="3"/>
  <c r="I3" i="3"/>
  <c r="I5" i="3"/>
  <c r="I6" i="3"/>
  <c r="I4" i="3"/>
  <c r="I4" i="5"/>
  <c r="I3" i="5"/>
  <c r="I5" i="9"/>
  <c r="I6" i="9"/>
  <c r="I3" i="9"/>
  <c r="I4" i="9"/>
  <c r="I3" i="12"/>
  <c r="I5" i="12"/>
  <c r="I4" i="12"/>
  <c r="I8" i="14"/>
  <c r="I9" i="14"/>
  <c r="I6" i="14"/>
  <c r="I7" i="14"/>
  <c r="I5" i="14"/>
  <c r="I4" i="14"/>
  <c r="I3" i="14"/>
  <c r="E3" i="22"/>
  <c r="H22" i="22"/>
  <c r="H23" i="22" s="1"/>
  <c r="H22" i="17"/>
  <c r="H23" i="17" s="1"/>
  <c r="E3" i="17"/>
  <c r="E3" i="20"/>
  <c r="H22" i="20"/>
  <c r="H23" i="20" s="1"/>
  <c r="E3" i="29"/>
  <c r="H22" i="29"/>
  <c r="H23" i="29" s="1"/>
  <c r="E3" i="30"/>
  <c r="H22" i="30"/>
  <c r="H23" i="30" s="1"/>
  <c r="H22" i="25"/>
  <c r="H23" i="25" s="1"/>
  <c r="E3" i="25"/>
  <c r="E3" i="18"/>
  <c r="H22" i="18"/>
  <c r="H23" i="18" s="1"/>
  <c r="E3" i="19"/>
  <c r="H22" i="19"/>
  <c r="H23" i="19" s="1"/>
  <c r="E3" i="31"/>
  <c r="H22" i="31"/>
  <c r="H23" i="31" s="1"/>
  <c r="H22" i="27"/>
  <c r="H23" i="27" s="1"/>
  <c r="E3" i="27"/>
  <c r="E3" i="4"/>
  <c r="F13" i="51" s="1"/>
  <c r="G13" i="51" s="1"/>
  <c r="H22" i="4"/>
  <c r="H23" i="4" s="1"/>
  <c r="H22" i="23"/>
  <c r="H23" i="23" s="1"/>
  <c r="E3" i="23"/>
  <c r="H22" i="49"/>
  <c r="H23" i="49" s="1"/>
  <c r="E3" i="49"/>
  <c r="H22" i="32"/>
  <c r="H23" i="32" s="1"/>
  <c r="H22" i="47"/>
  <c r="H23" i="47" s="1"/>
  <c r="E3" i="47"/>
  <c r="H22" i="43"/>
  <c r="H23" i="43" s="1"/>
  <c r="E3" i="43"/>
  <c r="E3" i="6"/>
  <c r="F15" i="51" s="1"/>
  <c r="G15" i="51" s="1"/>
  <c r="H22" i="45"/>
  <c r="H23" i="45" s="1"/>
  <c r="E3" i="45"/>
  <c r="H22" i="41"/>
  <c r="H23" i="41" s="1"/>
  <c r="E3" i="41"/>
  <c r="H22" i="11" l="1"/>
  <c r="H23" i="11" s="1"/>
  <c r="E3" i="11"/>
  <c r="F20" i="51" s="1"/>
  <c r="G20" i="51" s="1"/>
  <c r="E20" i="2"/>
  <c r="H22" i="2" s="1"/>
  <c r="H23" i="2" s="1"/>
  <c r="E20" i="16"/>
  <c r="H22" i="16" s="1"/>
  <c r="H23" i="16" s="1"/>
  <c r="E20" i="15"/>
  <c r="E20" i="3"/>
  <c r="H22" i="3" s="1"/>
  <c r="H23" i="3" s="1"/>
  <c r="H22" i="8"/>
  <c r="H23" i="8" s="1"/>
  <c r="E20" i="13"/>
  <c r="H22" i="13" s="1"/>
  <c r="H23" i="13" s="1"/>
  <c r="E20" i="10"/>
  <c r="E3" i="10" s="1"/>
  <c r="F19" i="51" s="1"/>
  <c r="G19" i="51" s="1"/>
  <c r="I10" i="1"/>
  <c r="I11" i="1"/>
  <c r="I8" i="1"/>
  <c r="I9" i="1"/>
  <c r="I6" i="1"/>
  <c r="I7" i="1"/>
  <c r="I4" i="1"/>
  <c r="I5" i="1"/>
  <c r="H22" i="1"/>
  <c r="H23" i="1" s="1"/>
  <c r="E3" i="1"/>
  <c r="F10" i="51" s="1"/>
  <c r="G10" i="51" s="1"/>
  <c r="I3" i="1"/>
  <c r="E20" i="1" s="1"/>
  <c r="E20" i="7"/>
  <c r="H22" i="7" s="1"/>
  <c r="H23" i="7" s="1"/>
  <c r="E20" i="5"/>
  <c r="H22" i="5" s="1"/>
  <c r="H23" i="5" s="1"/>
  <c r="E20" i="9"/>
  <c r="E3" i="9" s="1"/>
  <c r="F18" i="51" s="1"/>
  <c r="G18" i="51" s="1"/>
  <c r="E20" i="12"/>
  <c r="E3" i="12" s="1"/>
  <c r="F21" i="51" s="1"/>
  <c r="G21" i="51" s="1"/>
  <c r="E20" i="14"/>
  <c r="E3" i="14" s="1"/>
  <c r="F23" i="51" s="1"/>
  <c r="G23" i="51" s="1"/>
  <c r="H22" i="12" l="1"/>
  <c r="H23" i="12" s="1"/>
  <c r="E3" i="2"/>
  <c r="F11" i="51" s="1"/>
  <c r="G11" i="51" s="1"/>
  <c r="E3" i="16"/>
  <c r="F25" i="51" s="1"/>
  <c r="G25" i="51" s="1"/>
  <c r="E3" i="15"/>
  <c r="F24" i="51" s="1"/>
  <c r="G24" i="51" s="1"/>
  <c r="H22" i="15"/>
  <c r="H23" i="15" s="1"/>
  <c r="E3" i="3"/>
  <c r="F12" i="51" s="1"/>
  <c r="G12" i="51" s="1"/>
  <c r="E3" i="13"/>
  <c r="F22" i="51" s="1"/>
  <c r="G22" i="51" s="1"/>
  <c r="H22" i="10"/>
  <c r="H23" i="10" s="1"/>
  <c r="E3" i="7"/>
  <c r="F16" i="51" s="1"/>
  <c r="G16" i="51" s="1"/>
  <c r="E3" i="5"/>
  <c r="F14" i="51" s="1"/>
  <c r="G14" i="51" s="1"/>
  <c r="H22" i="9"/>
  <c r="H23" i="9" s="1"/>
  <c r="H22" i="14"/>
  <c r="H23" i="14" s="1"/>
  <c r="H22" i="51" l="1"/>
  <c r="G26" i="51"/>
</calcChain>
</file>

<file path=xl/sharedStrings.xml><?xml version="1.0" encoding="utf-8"?>
<sst xmlns="http://schemas.openxmlformats.org/spreadsheetml/2006/main" count="1407" uniqueCount="226">
  <si>
    <t>ESTIMATIVA DO ITEM</t>
  </si>
  <si>
    <t>ITEM 1</t>
  </si>
  <si>
    <t>MATERIAL OU SERVIÇO</t>
  </si>
  <si>
    <t>UNIDADE</t>
  </si>
  <si>
    <t>QUANT.</t>
  </si>
  <si>
    <t>PREÇO ESTIMADO</t>
  </si>
  <si>
    <t>MENOR PREÇO</t>
  </si>
  <si>
    <t>FONTE DE PESQUISA</t>
  </si>
  <si>
    <t>PREÇOS</t>
  </si>
  <si>
    <t>DESCARTE</t>
  </si>
  <si>
    <t>unidade</t>
  </si>
  <si>
    <t>AMERICANAS</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</si>
  <si>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</si>
  <si>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</si>
  <si>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</si>
  <si>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</si>
  <si>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</si>
  <si>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</si>
  <si>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</si>
  <si>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</si>
  <si>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</si>
  <si>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</si>
  <si>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</si>
  <si>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</si>
  <si>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</si>
  <si>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</si>
  <si>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</si>
  <si>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</si>
  <si>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</si>
  <si>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MAGAZINE LUIZA</t>
  </si>
  <si>
    <t>ITEM 3</t>
  </si>
  <si>
    <t>ITEM 4</t>
  </si>
  <si>
    <t>ITEM 5</t>
  </si>
  <si>
    <t>ITEM 6</t>
  </si>
  <si>
    <t>COMERCIAL DE UTILIDADES MOURA LTDA</t>
  </si>
  <si>
    <t>ITEM 7</t>
  </si>
  <si>
    <t>ITEM 8</t>
  </si>
  <si>
    <t>ITEM 9</t>
  </si>
  <si>
    <t>ITEM 10</t>
  </si>
  <si>
    <t>ITEM 11</t>
  </si>
  <si>
    <t>ITEM 12</t>
  </si>
  <si>
    <t>ITEM 13</t>
  </si>
  <si>
    <t>ITEM 14</t>
  </si>
  <si>
    <t>ITEM 15</t>
  </si>
  <si>
    <t>ITEM 16</t>
  </si>
  <si>
    <t>ITEM 17</t>
  </si>
  <si>
    <t>ITEM 18</t>
  </si>
  <si>
    <t>EASYTECH INFORMATICA E SERVICOS LTDA</t>
  </si>
  <si>
    <t>ITEM 19</t>
  </si>
  <si>
    <t>ITEM 20</t>
  </si>
  <si>
    <t>ITEM 21</t>
  </si>
  <si>
    <t>I2SEG SOLUCOES EM SEGURANCA EIRELI</t>
  </si>
  <si>
    <t>ITEM 22</t>
  </si>
  <si>
    <t>ORGANIZACOES MSL COMERCIO E INDUSTRIA DE MATERIAIS ELETRICOS LTDA</t>
  </si>
  <si>
    <t>ITEM 23</t>
  </si>
  <si>
    <t>AUGUSTU S INFORMATICA EIRELI</t>
  </si>
  <si>
    <t>ITEM 24</t>
  </si>
  <si>
    <t>MOUSE OPTICO  Com 02 (dois) botões para seleção (click) e um botão de rolagem “scroll”.  Cor preta. Conexão USB.</t>
  </si>
  <si>
    <t>AAZ COMERCIAL EIRELI</t>
  </si>
  <si>
    <t>JAIRO ANTONIO MALLMANN CONSULTORIA</t>
  </si>
  <si>
    <t>GP TRADE COMPANY ELETRONICOS IMPORTACAO E EXPORTACAO LTDA</t>
  </si>
  <si>
    <t>SENSUS X TECNOLOGIA S.A</t>
  </si>
  <si>
    <t>R G XAVIER GUIMARAES EIRELI</t>
  </si>
  <si>
    <t>BILHETECO LTDA</t>
  </si>
  <si>
    <t>RM2 COMERCIO DE MATERIAIS PARA INFORMATICA LTDA</t>
  </si>
  <si>
    <t>ITEM 25</t>
  </si>
  <si>
    <t xml:space="preserve">MEMÓRIA PORTÁTIL PARA MICROCOMPUTADOR CAPACIDADE MEMÓRIA 32GB Interface USB 2.0. Aplicação: Armazenamento de dados. Adaptador USB Tipo Pen Drive. Acondicionados em embalagem individual. </t>
  </si>
  <si>
    <t>FF EQUIPAMENTOS, INFORMATICA E REPRESENTACOES LTDA</t>
  </si>
  <si>
    <t>BALSAS EMPRESA GRAFICA E EDITORA LTDA</t>
  </si>
  <si>
    <t>COMERCIAL FREDSON LTDA</t>
  </si>
  <si>
    <t>ITEM 26</t>
  </si>
  <si>
    <t>FILTRO DE LINHA Mínimo de 5 tomadas 2P+T. Comprimento mínimo do fio: 3 m. Tensão nominal: 127/220V (bivolt). Formato tipo retangular. Conexão à rede elétrica no padrão brasileiro Em conformidade com a norma ABNT NBR 14136.</t>
  </si>
  <si>
    <t>MARIA DE FATIMA DA SILVA NUNES</t>
  </si>
  <si>
    <t>SUPRIVALE - SUPRIMENTOS DO VALE COMERCIO E SERVICOS LTDA</t>
  </si>
  <si>
    <t>IVANETE APARECIDA MIRANDA</t>
  </si>
  <si>
    <t>ITEM 27</t>
  </si>
  <si>
    <t>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t>
  </si>
  <si>
    <t>ELETROQUIP COMERCIO E LICITACOES LTDA</t>
  </si>
  <si>
    <t>LICERI COMERCIO DE PRODUTOS EM GERAL LTDA</t>
  </si>
  <si>
    <t>ITEM 28</t>
  </si>
  <si>
    <t>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</si>
  <si>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</si>
  <si>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</si>
  <si>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</si>
  <si>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</si>
  <si>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</si>
  <si>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</si>
  <si>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</si>
  <si>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</si>
  <si>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</si>
  <si>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</si>
  <si>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</si>
  <si>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</si>
  <si>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</si>
  <si>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</si>
  <si>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</si>
  <si>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</si>
  <si>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</si>
  <si>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</si>
  <si>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</si>
  <si>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</si>
  <si>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</si>
  <si>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</si>
  <si>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</si>
  <si>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</si>
  <si>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</si>
  <si>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</si>
  <si>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</si>
  <si>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</si>
  <si>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</si>
  <si>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</si>
  <si>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</si>
  <si>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</si>
  <si>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</si>
  <si>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</si>
  <si>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</si>
  <si>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</si>
  <si>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</si>
  <si>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</si>
  <si>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</si>
  <si>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</si>
  <si>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</si>
  <si>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</si>
  <si>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</si>
  <si>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</si>
  <si>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</si>
  <si>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</si>
  <si>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</si>
  <si>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</si>
  <si>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</si>
  <si>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</si>
  <si>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</si>
  <si>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</si>
  <si>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</si>
  <si>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</si>
  <si>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</si>
  <si>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</si>
  <si>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</si>
  <si>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</si>
  <si>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</si>
  <si>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</si>
  <si>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</si>
  <si>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</si>
  <si>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t>
  </si>
  <si>
    <t>ARMÁRIO EM AÇO, com as seguintes especificações:
• Dimensões externas: 920 mm x 450 mm x 1.980 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 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t>
  </si>
  <si>
    <t>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 (lxpxh), admitidas variações de +100 mm para largura, de ±50 mm para profundidade e de ±5 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t>
  </si>
  <si>
    <t>MESA PARA IMPRESSORA, com as seguintes especificações:
• Tampo único (sem abertura para formulário) em MDP ou MDF com, no mínimo, 20 mm de espessura, admitindo-se variação de ± 5 mm;
• Dimensões: 600 mm x 400 mm x 740 mm (lxpxh),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 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t>
  </si>
  <si>
    <t>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t>
  </si>
  <si>
    <t>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t>
  </si>
  <si>
    <t>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t>
  </si>
  <si>
    <t>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t>
  </si>
  <si>
    <t>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t>
  </si>
  <si>
    <t>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t>
  </si>
  <si>
    <t>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t>
  </si>
  <si>
    <t>APOIO ERGONÔMICO PARA OS PÉS, com as seguintes especificações:
Base (apoio para os pés) confeccionada em plástico de alta resistência e antiderrapante;
• Cor preta;
• O apoio para os pés não devem apresentar quinas vivas;
• Estrutura   tubular metálica com pés e/ou sapatas antiderrapantes;
• Dimensões da base podendo variar: 400 a 510 mm (largura) e 280 a 420 mm (profundidade);
• Inclinação ajustável;</t>
  </si>
  <si>
    <t>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t>
  </si>
  <si>
    <t>ARMÁRIO DE AÇO P/ VESTIÁRIO, 8 PORTAS, TIPO ROUPEIRO, com as seguintes especificações: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t>
  </si>
  <si>
    <t>GOMAP COMERCIO DE MOVEIS E EQUIPAMENTOS LTDA</t>
  </si>
  <si>
    <t>ORTHOVIDA INDUSTRIA E NEGOCIOS DIGITAIS LTDA</t>
  </si>
  <si>
    <t>RIO BRANCO COMERCIO DE MAQUINAS E EQUIPAMENTOS EIRELI</t>
  </si>
  <si>
    <t>DSM DISTRIBUIDORA COMERCIO E SERVICOS LTDA</t>
  </si>
  <si>
    <t>FORMATTO REPRESENTACOES E SOLUCOES EIRELI</t>
  </si>
  <si>
    <t>NEW LINE SOLUCOES CORPORATIVAS EIRELI</t>
  </si>
  <si>
    <t>AGIL COMERCIO E DISTRIBUIDORA DE EQUIPAMENTOS LTDA</t>
  </si>
  <si>
    <t>SUPREME ARTIGOS DE PLASTICO LTDA</t>
  </si>
  <si>
    <t>FARIA RODRIGUES INDUSTRIA DE MOVEIS LTDA</t>
  </si>
  <si>
    <t>S L DA SILVA INDUSTRIA E COMERCIO DE MOVEIS LTDA</t>
  </si>
  <si>
    <t>JUSTO MOVEIS DE ACO LTDA</t>
  </si>
  <si>
    <t>RIO OFFICE COMERCIO DE MOVEIS E EQUIPAMENTOS EIRELI</t>
  </si>
  <si>
    <t>TAJE SOLUCOES COMERCIO VAREJISTA LTDA</t>
  </si>
  <si>
    <t>PROHOSPITAL COMERCIO HOLANDA LTDA</t>
  </si>
  <si>
    <t>DIDAQUE EMPREENDIMENTOS LTDA</t>
  </si>
  <si>
    <t>GOL COMERCIO E INDUSTRIA LTDA</t>
  </si>
  <si>
    <t>L F DE SOUZA</t>
  </si>
  <si>
    <t>AGNUS COMERCIO DE MAQUINAS E EQUIPAMENTOS EIRELI</t>
  </si>
  <si>
    <t>SIS COMERCIO DE MATERIAIS E EQUIPAMENTOS LTDA</t>
  </si>
  <si>
    <t>MULTI QUADROS E VIDROS LTDA</t>
  </si>
  <si>
    <t>D M DOS SANTOS EIRELI</t>
  </si>
  <si>
    <t>VLA POZZI COMERCIO DE MOVEIS LTDA</t>
  </si>
  <si>
    <t>A F S DE MORAIS COMERCIO</t>
  </si>
  <si>
    <t>SELECT PRODUTOS HOSPITALARES EIRELI</t>
  </si>
  <si>
    <t>JESSICA ULLY MARTINS DE SOUZA 44683315858</t>
  </si>
  <si>
    <t>DANFESSI MOVEIS, MAQUINAS E EQUIPAMENTOS INDUSTRIAIS LTDA</t>
  </si>
  <si>
    <t>AEROVISION - EMPREENDIMENTOS COMERCIAIS LTDA</t>
  </si>
  <si>
    <t>EKIPA INDUSTRIA DE MOVEIS EIRELI</t>
  </si>
  <si>
    <t>OLITHIER COMERCIO DE MATERIAIS E MERCADORIAS EIRELI</t>
  </si>
  <si>
    <t>FM INDUSTRIA GRAFICA E LOCACAO DE MAQUINAS E EQUIPAMENTOS LTDA</t>
  </si>
  <si>
    <t>QUEIROZ COMERCIO DE FERRAMENTAS LTDA</t>
  </si>
  <si>
    <t>VGS SERVICOS DE ELABORACAO E COMERCIO LTDA</t>
  </si>
  <si>
    <t>PUBLIC SYSTEM INDUSTRIA E COMERCIO DE ORIENTADORES DE PUBLICO LTDA</t>
  </si>
  <si>
    <t>JIAN CARLOS FREITAS VARGAS 03392737046</t>
  </si>
  <si>
    <t>GUILHERME XAVIER PIVA EIRELI</t>
  </si>
  <si>
    <t>INDUSTRIA DE MOVEIS E ESTRUTURAS METALICAS DELREY EIRELI</t>
  </si>
  <si>
    <t>BRAGA DISTRIBUIDORA, COMERCIO E SERVICOS LTDA</t>
  </si>
  <si>
    <t>ALOJAMENTOS BRASIL MOVEIS EIRELI</t>
  </si>
  <si>
    <t>M T C COMERCIO DE MOBILIARIO CORPORATIVO EIRELI</t>
  </si>
  <si>
    <t>R N MARQUES ARAUJO</t>
  </si>
  <si>
    <t>AMANDA SERAFIM MATTOS DA SILVA EIRELI</t>
  </si>
  <si>
    <t>D. S. M. ABREU</t>
  </si>
  <si>
    <t>GREEN &amp; WHITE DISTRIBUICAO DE ALIMENTOS LTDA</t>
  </si>
  <si>
    <t>SERTAO FORTE LTDA</t>
  </si>
  <si>
    <t>ESCRIBLU COMERCIO DE MOVEIS EIRELI</t>
  </si>
  <si>
    <t>BARDAM NEGOCIOS LTDA</t>
  </si>
  <si>
    <t>ARAGORN SUPRIMENTOS E MANUTENCAO EIRELI</t>
  </si>
  <si>
    <t>MB ESCRITORIOS INTELIGENTES LTDA</t>
  </si>
  <si>
    <t>COMPENSADOS SCHROEDER LTDA</t>
  </si>
  <si>
    <t>DESTAK DESIGN SOLUCOES EM MOVEIS LTDA</t>
  </si>
  <si>
    <t>SILVA &amp; DUMA LTDA</t>
  </si>
  <si>
    <t>DARLU INDUSTRIA TEXTIL LTDA</t>
  </si>
  <si>
    <t>UNIVERSAL OFFICE LTDA</t>
  </si>
  <si>
    <t>JR2 COMERCIO DE VARIEDADES LTDA</t>
  </si>
  <si>
    <t>IDESAN COMERCIAL LTDA</t>
  </si>
  <si>
    <t>ESCRITOLÂNDIA</t>
  </si>
  <si>
    <t>FERREIRA COSTA</t>
  </si>
  <si>
    <t>Valor Total do Item</t>
  </si>
  <si>
    <t>Valor Total do Lote</t>
  </si>
  <si>
    <t>n/a</t>
  </si>
  <si>
    <t>Lote</t>
  </si>
  <si>
    <r>
      <rPr>
        <b/>
        <sz val="12"/>
        <rFont val="Calibri"/>
        <family val="2"/>
      </rPr>
      <t>1</t>
    </r>
    <r>
      <rPr>
        <sz val="10"/>
        <rFont val="Calibri"/>
        <family val="2"/>
        <charset val="1"/>
      </rPr>
      <t xml:space="preserve">
(itens 13, 14 e 15)</t>
    </r>
  </si>
  <si>
    <t>CASAS BAHIA</t>
  </si>
  <si>
    <t>MADEIRA MADEIRA</t>
  </si>
  <si>
    <t>ULTRA MOVEIS</t>
  </si>
  <si>
    <t>DUTRA MAQUINAS</t>
  </si>
  <si>
    <t>FLEX CADEIRAS</t>
  </si>
  <si>
    <t>MAIART</t>
  </si>
  <si>
    <t>OCEANO B2B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</si>
</sst>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21">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charset val="1"/>
    </font>
    <font>
      <b/>
      <sz val="13"/>
      <name val="Calibri"/>
      <family val="2"/>
      <charset val="1"/>
    </font>
    <font>
      <sz val="10"/>
      <name val="Calibri"/>
      <family val="2"/>
    </font>
    <font>
      <b/>
      <sz val="12"/>
      <name val="Calibri"/>
      <family val="2"/>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bgColor rgb="FFDDDDDD"/>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s>
  <cellStyleXfs count="21">
    <xf numFmtId="0" fontId="0" fillId="0" borderId="0"/>
    <xf numFmtId="166"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76">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5" fillId="0" borderId="2" xfId="0" applyFont="1" applyBorder="1" applyAlignment="1" applyProtection="1">
      <alignment wrapText="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vertical="center" wrapText="1"/>
    </xf>
    <xf numFmtId="0" fontId="11" fillId="0" borderId="0" xfId="0" applyFont="1" applyBorder="1" applyAlignment="1">
      <alignment horizontal="right" vertical="center" wrapText="1"/>
    </xf>
    <xf numFmtId="165" fontId="11" fillId="0" borderId="0" xfId="0" applyNumberFormat="1" applyFont="1" applyBorder="1" applyAlignment="1">
      <alignment horizontal="left" vertical="center" wrapText="1"/>
    </xf>
    <xf numFmtId="0" fontId="11" fillId="0" borderId="7" xfId="0" applyFont="1" applyBorder="1" applyAlignment="1">
      <alignment horizontal="center" vertical="center" wrapText="1"/>
    </xf>
    <xf numFmtId="0" fontId="11" fillId="0" borderId="7" xfId="0" applyFont="1" applyBorder="1" applyAlignment="1">
      <alignment horizontal="right" vertical="center" wrapText="1"/>
    </xf>
    <xf numFmtId="165" fontId="11" fillId="0" borderId="7" xfId="0" applyNumberFormat="1" applyFont="1" applyBorder="1" applyAlignment="1">
      <alignment horizontal="left" vertic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6" fontId="10" fillId="10" borderId="2" xfId="1" applyFont="1" applyFill="1" applyBorder="1" applyAlignment="1" applyProtection="1">
      <alignment vertical="center" wrapText="1"/>
    </xf>
    <xf numFmtId="0" fontId="11" fillId="0" borderId="4" xfId="0" applyFont="1" applyBorder="1" applyAlignment="1">
      <alignment wrapText="1"/>
    </xf>
    <xf numFmtId="166" fontId="11" fillId="9" borderId="2" xfId="0" applyNumberFormat="1" applyFont="1" applyFill="1" applyBorder="1" applyAlignment="1">
      <alignment wrapText="1"/>
    </xf>
    <xf numFmtId="0" fontId="10" fillId="0" borderId="0" xfId="0" applyFont="1" applyAlignment="1">
      <alignment horizontal="center" wrapText="1"/>
    </xf>
    <xf numFmtId="0" fontId="12" fillId="9" borderId="2" xfId="0" applyFont="1" applyFill="1" applyBorder="1" applyAlignment="1">
      <alignment horizontal="center" vertical="center" wrapText="1"/>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6" fillId="0" borderId="0" xfId="0" applyFont="1" applyBorder="1" applyAlignment="1">
      <alignment horizontal="center" vertical="center"/>
    </xf>
    <xf numFmtId="0" fontId="11" fillId="9" borderId="2" xfId="0" applyFont="1" applyFill="1" applyBorder="1" applyAlignment="1">
      <alignment horizontal="center" wrapText="1"/>
    </xf>
    <xf numFmtId="0" fontId="11" fillId="9" borderId="3" xfId="0" applyFont="1" applyFill="1" applyBorder="1" applyAlignment="1">
      <alignment horizontal="center" vertical="center" wrapText="1"/>
    </xf>
    <xf numFmtId="0" fontId="11" fillId="9" borderId="5"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9" fillId="10" borderId="6" xfId="0" applyFont="1" applyFill="1" applyBorder="1" applyAlignment="1">
      <alignment horizontal="center" vertical="top" wrapText="1"/>
    </xf>
    <xf numFmtId="0" fontId="10" fillId="10" borderId="9" xfId="0" applyFont="1" applyFill="1" applyBorder="1" applyAlignment="1">
      <alignment horizontal="center" vertical="top" wrapText="1"/>
    </xf>
    <xf numFmtId="0" fontId="10" fillId="10" borderId="10" xfId="0" applyFont="1" applyFill="1" applyBorder="1" applyAlignment="1">
      <alignment horizontal="center" vertical="top" wrapText="1"/>
    </xf>
    <xf numFmtId="166" fontId="20" fillId="10" borderId="6" xfId="1" applyFont="1" applyFill="1" applyBorder="1" applyAlignment="1" applyProtection="1">
      <alignment horizontal="center" vertical="top" wrapText="1"/>
    </xf>
    <xf numFmtId="166" fontId="20" fillId="10" borderId="9" xfId="1" applyFont="1" applyFill="1" applyBorder="1" applyAlignment="1" applyProtection="1">
      <alignment horizontal="center" vertical="top" wrapText="1"/>
    </xf>
    <xf numFmtId="166" fontId="20" fillId="10" borderId="10" xfId="1" applyFont="1" applyFill="1" applyBorder="1" applyAlignment="1" applyProtection="1">
      <alignment horizontal="center" vertical="top" wrapText="1"/>
    </xf>
    <xf numFmtId="0" fontId="18" fillId="9" borderId="2" xfId="0" applyFont="1" applyFill="1" applyBorder="1" applyAlignment="1">
      <alignment horizontal="left" vertical="center" wrapText="1"/>
    </xf>
    <xf numFmtId="0" fontId="10" fillId="11" borderId="2" xfId="0" applyFont="1" applyFill="1" applyBorder="1" applyAlignment="1">
      <alignment horizontal="center" vertical="center" wrapText="1"/>
    </xf>
    <xf numFmtId="0" fontId="10" fillId="11" borderId="2" xfId="0" applyFont="1" applyFill="1" applyBorder="1" applyAlignment="1">
      <alignment vertical="center" wrapText="1"/>
    </xf>
    <xf numFmtId="166" fontId="10" fillId="11" borderId="2" xfId="1" applyFont="1" applyFill="1" applyBorder="1" applyAlignment="1" applyProtection="1">
      <alignmen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2990850</xdr:colOff>
      <xdr:row>0</xdr:row>
      <xdr:rowOff>0</xdr:rowOff>
    </xdr:from>
    <xdr:to>
      <xdr:col>3</xdr:col>
      <xdr:colOff>85725</xdr:colOff>
      <xdr:row>6</xdr:row>
      <xdr:rowOff>126301</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29175" y="0"/>
          <a:ext cx="2886075" cy="1097851"/>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3" sqref="G13"/>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v>
      </c>
      <c r="B2" s="2" t="s">
        <v>2</v>
      </c>
      <c r="C2" s="2" t="s">
        <v>3</v>
      </c>
      <c r="D2" s="2" t="s">
        <v>4</v>
      </c>
      <c r="E2" s="3" t="s">
        <v>5</v>
      </c>
      <c r="F2" s="3" t="s">
        <v>6</v>
      </c>
      <c r="G2" s="2" t="s">
        <v>7</v>
      </c>
      <c r="H2" s="4" t="s">
        <v>8</v>
      </c>
      <c r="I2" s="5" t="s">
        <v>9</v>
      </c>
    </row>
    <row r="3" spans="1:9" ht="12.75" customHeight="1">
      <c r="A3" s="52"/>
      <c r="B3" s="53" t="s">
        <v>142</v>
      </c>
      <c r="C3" s="54" t="s">
        <v>10</v>
      </c>
      <c r="D3" s="55">
        <v>100</v>
      </c>
      <c r="E3" s="56">
        <f>IF(C20&lt;=25%,D20,MIN(E20:F20))</f>
        <v>408.79</v>
      </c>
      <c r="F3" s="56">
        <f>MIN(H3:H17)</f>
        <v>324</v>
      </c>
      <c r="G3" s="6" t="s">
        <v>191</v>
      </c>
      <c r="H3" s="7">
        <v>324</v>
      </c>
      <c r="I3" s="8" t="str">
        <f t="shared" ref="I3:I17" si="0">IF(H3="","",(IF($C$20&lt;25%,"N/A",IF(H3&lt;=($D$20+$A$20),H3,"Descartado"))))</f>
        <v>N/A</v>
      </c>
    </row>
    <row r="4" spans="1:9">
      <c r="A4" s="52"/>
      <c r="B4" s="53"/>
      <c r="C4" s="54"/>
      <c r="D4" s="55"/>
      <c r="E4" s="56"/>
      <c r="F4" s="56"/>
      <c r="G4" s="6" t="s">
        <v>167</v>
      </c>
      <c r="H4" s="7">
        <v>348</v>
      </c>
      <c r="I4" s="8" t="str">
        <f t="shared" si="0"/>
        <v>N/A</v>
      </c>
    </row>
    <row r="5" spans="1:9">
      <c r="A5" s="52"/>
      <c r="B5" s="53"/>
      <c r="C5" s="54"/>
      <c r="D5" s="55"/>
      <c r="E5" s="56"/>
      <c r="F5" s="56"/>
      <c r="G5" s="6" t="s">
        <v>192</v>
      </c>
      <c r="H5" s="7">
        <v>348.99</v>
      </c>
      <c r="I5" s="8" t="str">
        <f t="shared" si="0"/>
        <v>N/A</v>
      </c>
    </row>
    <row r="6" spans="1:9">
      <c r="A6" s="52"/>
      <c r="B6" s="53"/>
      <c r="C6" s="54"/>
      <c r="D6" s="55"/>
      <c r="E6" s="56"/>
      <c r="F6" s="56"/>
      <c r="G6" s="6" t="s">
        <v>168</v>
      </c>
      <c r="H6" s="7">
        <v>350</v>
      </c>
      <c r="I6" s="8" t="str">
        <f t="shared" si="0"/>
        <v>N/A</v>
      </c>
    </row>
    <row r="7" spans="1:9">
      <c r="A7" s="52"/>
      <c r="B7" s="53"/>
      <c r="C7" s="54"/>
      <c r="D7" s="55"/>
      <c r="E7" s="56"/>
      <c r="F7" s="56"/>
      <c r="G7" s="6" t="s">
        <v>193</v>
      </c>
      <c r="H7" s="7">
        <v>370</v>
      </c>
      <c r="I7" s="8" t="str">
        <f t="shared" si="0"/>
        <v>N/A</v>
      </c>
    </row>
    <row r="8" spans="1:9">
      <c r="A8" s="52"/>
      <c r="B8" s="53"/>
      <c r="C8" s="54"/>
      <c r="D8" s="55"/>
      <c r="E8" s="56"/>
      <c r="F8" s="56"/>
      <c r="G8" s="6" t="s">
        <v>194</v>
      </c>
      <c r="H8" s="7">
        <v>378</v>
      </c>
      <c r="I8" s="8" t="str">
        <f t="shared" si="0"/>
        <v>N/A</v>
      </c>
    </row>
    <row r="9" spans="1:9">
      <c r="A9" s="52"/>
      <c r="B9" s="53"/>
      <c r="C9" s="54"/>
      <c r="D9" s="55"/>
      <c r="E9" s="56"/>
      <c r="F9" s="56"/>
      <c r="G9" s="6" t="s">
        <v>195</v>
      </c>
      <c r="H9" s="7">
        <v>390.5</v>
      </c>
      <c r="I9" s="8" t="str">
        <f t="shared" si="0"/>
        <v>N/A</v>
      </c>
    </row>
    <row r="10" spans="1:9">
      <c r="A10" s="52"/>
      <c r="B10" s="53"/>
      <c r="C10" s="54"/>
      <c r="D10" s="55"/>
      <c r="E10" s="56"/>
      <c r="F10" s="56"/>
      <c r="G10" s="6" t="s">
        <v>196</v>
      </c>
      <c r="H10" s="7">
        <v>439</v>
      </c>
      <c r="I10" s="8" t="str">
        <f t="shared" si="0"/>
        <v>N/A</v>
      </c>
    </row>
    <row r="11" spans="1:9">
      <c r="A11" s="52"/>
      <c r="B11" s="53"/>
      <c r="C11" s="54"/>
      <c r="D11" s="55"/>
      <c r="E11" s="56"/>
      <c r="F11" s="56"/>
      <c r="G11" s="6" t="s">
        <v>197</v>
      </c>
      <c r="H11" s="7">
        <v>536</v>
      </c>
      <c r="I11" s="8" t="str">
        <f t="shared" si="0"/>
        <v>N/A</v>
      </c>
    </row>
    <row r="12" spans="1:9">
      <c r="A12" s="52"/>
      <c r="B12" s="53"/>
      <c r="C12" s="54"/>
      <c r="D12" s="55"/>
      <c r="E12" s="56"/>
      <c r="F12" s="56"/>
      <c r="G12" s="6" t="s">
        <v>198</v>
      </c>
      <c r="H12" s="7">
        <v>603.44000000000005</v>
      </c>
      <c r="I12" s="8" t="str">
        <f t="shared" si="0"/>
        <v>N/A</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91.704801285913689</v>
      </c>
      <c r="B20" s="19">
        <f>COUNT(H3:H17)</f>
        <v>10</v>
      </c>
      <c r="C20" s="20">
        <f>IF(B20&lt;2,"N/A",(A20/D20))</f>
        <v>0.22433230090245282</v>
      </c>
      <c r="D20" s="21">
        <f>ROUND(AVERAGE(H3:H17),2)</f>
        <v>408.79</v>
      </c>
      <c r="E20" s="22" t="str">
        <f>IFERROR(ROUND(IF(B20&lt;2,"N/A",(IF(C20&lt;=25%,"N/A",AVERAGE(I3:I17)))),2),"N/A")</f>
        <v>N/A</v>
      </c>
      <c r="F20" s="22">
        <f>ROUND(MEDIAN(H3:H17),2)</f>
        <v>374</v>
      </c>
      <c r="G20" s="23" t="str">
        <f>INDEX(G3:G17,MATCH(H20,H3:H17,0))</f>
        <v>GUILHERME XAVIER PIVA EIRELI</v>
      </c>
      <c r="H20" s="24">
        <f>MIN(H3:H17)</f>
        <v>324</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408.79</v>
      </c>
    </row>
    <row r="23" spans="1:11">
      <c r="B23" s="25"/>
      <c r="C23" s="25"/>
      <c r="D23" s="58"/>
      <c r="E23" s="58"/>
      <c r="F23" s="33"/>
      <c r="G23" s="4" t="s">
        <v>20</v>
      </c>
      <c r="H23" s="24">
        <f>ROUND(H22,2)*D3</f>
        <v>40879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0" sqref="G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38</v>
      </c>
      <c r="B2" s="2" t="s">
        <v>2</v>
      </c>
      <c r="C2" s="2" t="s">
        <v>3</v>
      </c>
      <c r="D2" s="2" t="s">
        <v>4</v>
      </c>
      <c r="E2" s="3" t="s">
        <v>5</v>
      </c>
      <c r="F2" s="3" t="s">
        <v>6</v>
      </c>
      <c r="G2" s="2" t="s">
        <v>7</v>
      </c>
      <c r="H2" s="4" t="s">
        <v>8</v>
      </c>
      <c r="I2" s="5" t="s">
        <v>9</v>
      </c>
    </row>
    <row r="3" spans="1:9" ht="12.75" customHeight="1">
      <c r="A3" s="52"/>
      <c r="B3" s="53" t="s">
        <v>156</v>
      </c>
      <c r="C3" s="54" t="s">
        <v>10</v>
      </c>
      <c r="D3" s="55">
        <v>15</v>
      </c>
      <c r="E3" s="56">
        <f>IF(C20&lt;=25%,D20,MIN(E20:F20))</f>
        <v>1225.8399999999999</v>
      </c>
      <c r="F3" s="56">
        <f>MIN(H3:H17)</f>
        <v>743</v>
      </c>
      <c r="G3" s="6" t="s">
        <v>167</v>
      </c>
      <c r="H3" s="7">
        <v>743</v>
      </c>
      <c r="I3" s="8">
        <f t="shared" ref="I3:I17" si="0">IF(H3="","",(IF($C$20&lt;25%,"N/A",IF(H3&lt;=($D$20+$A$20),H3,"Descartado"))))</f>
        <v>743</v>
      </c>
    </row>
    <row r="4" spans="1:9">
      <c r="A4" s="52"/>
      <c r="B4" s="53"/>
      <c r="C4" s="54"/>
      <c r="D4" s="55"/>
      <c r="E4" s="56"/>
      <c r="F4" s="56"/>
      <c r="G4" s="6" t="s">
        <v>199</v>
      </c>
      <c r="H4" s="7">
        <v>994.55499999999995</v>
      </c>
      <c r="I4" s="8">
        <f t="shared" si="0"/>
        <v>994.55499999999995</v>
      </c>
    </row>
    <row r="5" spans="1:9">
      <c r="A5" s="52"/>
      <c r="B5" s="53"/>
      <c r="C5" s="54"/>
      <c r="D5" s="55"/>
      <c r="E5" s="56"/>
      <c r="F5" s="56"/>
      <c r="G5" s="6" t="s">
        <v>200</v>
      </c>
      <c r="H5" s="7">
        <v>1476.98</v>
      </c>
      <c r="I5" s="8">
        <f t="shared" si="0"/>
        <v>1476.98</v>
      </c>
    </row>
    <row r="6" spans="1:9">
      <c r="A6" s="52"/>
      <c r="B6" s="53"/>
      <c r="C6" s="54"/>
      <c r="D6" s="55"/>
      <c r="E6" s="56"/>
      <c r="F6" s="56"/>
      <c r="G6" s="6" t="s">
        <v>201</v>
      </c>
      <c r="H6" s="7">
        <v>1548.6</v>
      </c>
      <c r="I6" s="8">
        <f t="shared" si="0"/>
        <v>1548.6</v>
      </c>
    </row>
    <row r="7" spans="1:9">
      <c r="A7" s="52"/>
      <c r="B7" s="53"/>
      <c r="C7" s="54"/>
      <c r="D7" s="55"/>
      <c r="E7" s="56"/>
      <c r="F7" s="56"/>
      <c r="G7" s="6" t="s">
        <v>202</v>
      </c>
      <c r="H7" s="7">
        <v>2889</v>
      </c>
      <c r="I7" s="8" t="str">
        <f t="shared" si="0"/>
        <v>Descartado</v>
      </c>
    </row>
    <row r="8" spans="1:9">
      <c r="A8" s="52"/>
      <c r="B8" s="53"/>
      <c r="C8" s="54"/>
      <c r="D8" s="55"/>
      <c r="E8" s="56"/>
      <c r="F8" s="56"/>
      <c r="G8" s="6" t="s">
        <v>29</v>
      </c>
      <c r="H8" s="7">
        <v>1199</v>
      </c>
      <c r="I8" s="8">
        <f t="shared" si="0"/>
        <v>1199</v>
      </c>
    </row>
    <row r="9" spans="1:9">
      <c r="A9" s="52"/>
      <c r="B9" s="53"/>
      <c r="C9" s="54"/>
      <c r="D9" s="55"/>
      <c r="E9" s="56"/>
      <c r="F9" s="56"/>
      <c r="G9" s="6" t="s">
        <v>221</v>
      </c>
      <c r="H9" s="7">
        <v>1392.9</v>
      </c>
      <c r="I9" s="8">
        <f t="shared" si="0"/>
        <v>1392.9</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689.61924428577697</v>
      </c>
      <c r="B20" s="19">
        <f>COUNT(H3:H17)</f>
        <v>7</v>
      </c>
      <c r="C20" s="20">
        <f>IF(B20&lt;2,"N/A",(A20/D20))</f>
        <v>0.47123486896249012</v>
      </c>
      <c r="D20" s="21">
        <f>ROUND(AVERAGE(H3:H17),2)</f>
        <v>1463.43</v>
      </c>
      <c r="E20" s="22">
        <f>IFERROR(ROUND(IF(B20&lt;2,"N/A",(IF(C20&lt;=25%,"N/A",AVERAGE(I3:I17)))),2),"N/A")</f>
        <v>1225.8399999999999</v>
      </c>
      <c r="F20" s="22">
        <f>ROUND(MEDIAN(H3:H17),2)</f>
        <v>1392.9</v>
      </c>
      <c r="G20" s="23" t="str">
        <f>INDEX(G3:G17,MATCH(H20,H3:H17,0))</f>
        <v>JUSTO MOVEIS DE ACO LTDA</v>
      </c>
      <c r="H20" s="24">
        <f>MIN(H3:H17)</f>
        <v>743</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1225.8399999999999</v>
      </c>
    </row>
    <row r="23" spans="1:11">
      <c r="B23" s="25"/>
      <c r="C23" s="25"/>
      <c r="D23" s="58"/>
      <c r="E23" s="58"/>
      <c r="F23" s="33"/>
      <c r="G23" s="4" t="s">
        <v>20</v>
      </c>
      <c r="H23" s="24">
        <f>ROUND(H22,2)*D3</f>
        <v>18387.599999999999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39</v>
      </c>
      <c r="B2" s="2" t="s">
        <v>2</v>
      </c>
      <c r="C2" s="2" t="s">
        <v>3</v>
      </c>
      <c r="D2" s="2" t="s">
        <v>4</v>
      </c>
      <c r="E2" s="3" t="s">
        <v>5</v>
      </c>
      <c r="F2" s="3" t="s">
        <v>6</v>
      </c>
      <c r="G2" s="2" t="s">
        <v>7</v>
      </c>
      <c r="H2" s="4" t="s">
        <v>8</v>
      </c>
      <c r="I2" s="5" t="s">
        <v>9</v>
      </c>
    </row>
    <row r="3" spans="1:9" ht="12.75" customHeight="1">
      <c r="A3" s="52"/>
      <c r="B3" s="53" t="s">
        <v>148</v>
      </c>
      <c r="C3" s="54" t="s">
        <v>10</v>
      </c>
      <c r="D3" s="55">
        <v>20</v>
      </c>
      <c r="E3" s="56">
        <f>IF(C20&lt;=25%,D20,MIN(E20:F20))</f>
        <v>271.23</v>
      </c>
      <c r="F3" s="56">
        <f>MIN(H3:H17)</f>
        <v>194.18</v>
      </c>
      <c r="G3" s="6" t="s">
        <v>183</v>
      </c>
      <c r="H3" s="7">
        <v>194.18</v>
      </c>
      <c r="I3" s="8">
        <f t="shared" ref="I3:I17" si="0">IF(H3="","",(IF($C$20&lt;25%,"N/A",IF(H3&lt;=($D$20+$A$20),H3,"Descartado"))))</f>
        <v>194.18</v>
      </c>
    </row>
    <row r="4" spans="1:9">
      <c r="A4" s="52"/>
      <c r="B4" s="53"/>
      <c r="C4" s="54"/>
      <c r="D4" s="55"/>
      <c r="E4" s="56"/>
      <c r="F4" s="56"/>
      <c r="G4" s="6" t="s">
        <v>184</v>
      </c>
      <c r="H4" s="7">
        <v>250.32</v>
      </c>
      <c r="I4" s="8">
        <f t="shared" si="0"/>
        <v>250.32</v>
      </c>
    </row>
    <row r="5" spans="1:9">
      <c r="A5" s="52"/>
      <c r="B5" s="53"/>
      <c r="C5" s="54"/>
      <c r="D5" s="55"/>
      <c r="E5" s="56"/>
      <c r="F5" s="56"/>
      <c r="G5" s="6" t="s">
        <v>185</v>
      </c>
      <c r="H5" s="7">
        <v>308</v>
      </c>
      <c r="I5" s="8">
        <f t="shared" si="0"/>
        <v>308</v>
      </c>
    </row>
    <row r="6" spans="1:9">
      <c r="A6" s="52"/>
      <c r="B6" s="53"/>
      <c r="C6" s="54"/>
      <c r="D6" s="55"/>
      <c r="E6" s="56"/>
      <c r="F6" s="56"/>
      <c r="G6" s="6" t="s">
        <v>222</v>
      </c>
      <c r="H6" s="7">
        <v>395.91</v>
      </c>
      <c r="I6" s="8" t="str">
        <f t="shared" si="0"/>
        <v>Descartado</v>
      </c>
    </row>
    <row r="7" spans="1:9">
      <c r="A7" s="52"/>
      <c r="B7" s="53"/>
      <c r="C7" s="54"/>
      <c r="D7" s="55"/>
      <c r="E7" s="56"/>
      <c r="F7" s="56"/>
      <c r="G7" s="6" t="s">
        <v>29</v>
      </c>
      <c r="H7" s="7">
        <v>332.41</v>
      </c>
      <c r="I7" s="8">
        <f t="shared" si="0"/>
        <v>332.41</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77.307076842938358</v>
      </c>
      <c r="B20" s="19">
        <f>COUNT(H3:H17)</f>
        <v>5</v>
      </c>
      <c r="C20" s="20">
        <f>IF(B20&lt;2,"N/A",(A20/D20))</f>
        <v>0.26103145881597228</v>
      </c>
      <c r="D20" s="21">
        <f>ROUND(AVERAGE(H3:H17),2)</f>
        <v>296.16000000000003</v>
      </c>
      <c r="E20" s="22">
        <f>IFERROR(ROUND(IF(B20&lt;2,"N/A",(IF(C20&lt;=25%,"N/A",AVERAGE(I3:I17)))),2),"N/A")</f>
        <v>271.23</v>
      </c>
      <c r="F20" s="22">
        <f>ROUND(MEDIAN(H3:H17),2)</f>
        <v>308</v>
      </c>
      <c r="G20" s="23" t="str">
        <f>INDEX(G3:G17,MATCH(H20,H3:H17,0))</f>
        <v>AEROVISION - EMPREENDIMENTOS COMERCIAIS LTDA</v>
      </c>
      <c r="H20" s="24">
        <f>MIN(H3:H17)</f>
        <v>194.18</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271.23</v>
      </c>
    </row>
    <row r="23" spans="1:11">
      <c r="B23" s="25"/>
      <c r="C23" s="25"/>
      <c r="D23" s="58"/>
      <c r="E23" s="58"/>
      <c r="F23" s="33"/>
      <c r="G23" s="4" t="s">
        <v>20</v>
      </c>
      <c r="H23" s="24">
        <f>ROUND(H22,2)*D3</f>
        <v>5424.6</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40</v>
      </c>
      <c r="B2" s="2" t="s">
        <v>2</v>
      </c>
      <c r="C2" s="2" t="s">
        <v>3</v>
      </c>
      <c r="D2" s="2" t="s">
        <v>4</v>
      </c>
      <c r="E2" s="3" t="s">
        <v>5</v>
      </c>
      <c r="F2" s="3" t="s">
        <v>6</v>
      </c>
      <c r="G2" s="2" t="s">
        <v>7</v>
      </c>
      <c r="H2" s="4" t="s">
        <v>8</v>
      </c>
      <c r="I2" s="5" t="s">
        <v>9</v>
      </c>
    </row>
    <row r="3" spans="1:9" ht="12.75" customHeight="1">
      <c r="A3" s="52"/>
      <c r="B3" s="53" t="s">
        <v>149</v>
      </c>
      <c r="C3" s="54" t="s">
        <v>10</v>
      </c>
      <c r="D3" s="55">
        <v>150</v>
      </c>
      <c r="E3" s="56">
        <f>IF(C20&lt;=25%,D20,MIN(E20:F20))</f>
        <v>108.59</v>
      </c>
      <c r="F3" s="56">
        <f>MIN(H3:H17)</f>
        <v>33.5</v>
      </c>
      <c r="G3" s="6" t="s">
        <v>163</v>
      </c>
      <c r="H3" s="7">
        <v>33.5</v>
      </c>
      <c r="I3" s="8">
        <f t="shared" ref="I3:I17" si="0">IF(H3="","",(IF($C$20&lt;25%,"N/A",IF(H3&lt;=($D$20+$A$20),H3,"Descartado"))))</f>
        <v>33.5</v>
      </c>
    </row>
    <row r="4" spans="1:9">
      <c r="A4" s="52"/>
      <c r="B4" s="53"/>
      <c r="C4" s="54"/>
      <c r="D4" s="55"/>
      <c r="E4" s="56"/>
      <c r="F4" s="56"/>
      <c r="G4" s="6" t="s">
        <v>164</v>
      </c>
      <c r="H4" s="7">
        <v>39.68</v>
      </c>
      <c r="I4" s="8">
        <f t="shared" si="0"/>
        <v>39.68</v>
      </c>
    </row>
    <row r="5" spans="1:9">
      <c r="A5" s="52"/>
      <c r="B5" s="53"/>
      <c r="C5" s="54"/>
      <c r="D5" s="55"/>
      <c r="E5" s="56"/>
      <c r="F5" s="56"/>
      <c r="G5" s="6" t="s">
        <v>165</v>
      </c>
      <c r="H5" s="7">
        <v>126.9</v>
      </c>
      <c r="I5" s="8">
        <f t="shared" si="0"/>
        <v>126.9</v>
      </c>
    </row>
    <row r="6" spans="1:9">
      <c r="A6" s="52"/>
      <c r="B6" s="53"/>
      <c r="C6" s="54"/>
      <c r="D6" s="55"/>
      <c r="E6" s="56"/>
      <c r="F6" s="56"/>
      <c r="G6" s="6" t="s">
        <v>223</v>
      </c>
      <c r="H6" s="7">
        <v>142.86000000000001</v>
      </c>
      <c r="I6" s="8">
        <f t="shared" si="0"/>
        <v>142.86000000000001</v>
      </c>
    </row>
    <row r="7" spans="1:9">
      <c r="A7" s="52"/>
      <c r="B7" s="53"/>
      <c r="C7" s="54"/>
      <c r="D7" s="55"/>
      <c r="E7" s="56"/>
      <c r="F7" s="56"/>
      <c r="G7" s="6" t="s">
        <v>224</v>
      </c>
      <c r="H7" s="7">
        <v>199.99</v>
      </c>
      <c r="I7" s="8">
        <f t="shared" si="0"/>
        <v>199.99</v>
      </c>
    </row>
    <row r="8" spans="1:9">
      <c r="A8" s="52"/>
      <c r="B8" s="53"/>
      <c r="C8" s="54"/>
      <c r="D8" s="55"/>
      <c r="E8" s="56"/>
      <c r="F8" s="56"/>
      <c r="G8" s="6" t="s">
        <v>225</v>
      </c>
      <c r="H8" s="7">
        <v>249.9</v>
      </c>
      <c r="I8" s="8" t="str">
        <f t="shared" si="0"/>
        <v>Descartado</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85.897750009337656</v>
      </c>
      <c r="B20" s="19">
        <f>COUNT(H3:H17)</f>
        <v>6</v>
      </c>
      <c r="C20" s="20">
        <f>IF(B20&lt;2,"N/A",(A20/D20))</f>
        <v>0.65005108225622565</v>
      </c>
      <c r="D20" s="21">
        <f>ROUND(AVERAGE(H3:H17),2)</f>
        <v>132.13999999999999</v>
      </c>
      <c r="E20" s="22">
        <f>IFERROR(ROUND(IF(B20&lt;2,"N/A",(IF(C20&lt;=25%,"N/A",AVERAGE(I3:I17)))),2),"N/A")</f>
        <v>108.59</v>
      </c>
      <c r="F20" s="22">
        <f>ROUND(MEDIAN(H3:H17),2)</f>
        <v>134.88</v>
      </c>
      <c r="G20" s="23" t="str">
        <f>INDEX(G3:G17,MATCH(H20,H3:H17,0))</f>
        <v>AGIL COMERCIO E DISTRIBUIDORA DE EQUIPAMENTOS LTDA</v>
      </c>
      <c r="H20" s="24">
        <f>MIN(H3:H17)</f>
        <v>33.5</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108.59</v>
      </c>
    </row>
    <row r="23" spans="1:11">
      <c r="B23" s="25"/>
      <c r="C23" s="25"/>
      <c r="D23" s="58"/>
      <c r="E23" s="58"/>
      <c r="F23" s="33"/>
      <c r="G23" s="4" t="s">
        <v>20</v>
      </c>
      <c r="H23" s="24">
        <f>ROUND(H22,2)*D3</f>
        <v>16288.5</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0" sqref="G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41</v>
      </c>
      <c r="B2" s="2" t="s">
        <v>2</v>
      </c>
      <c r="C2" s="2" t="s">
        <v>3</v>
      </c>
      <c r="D2" s="2" t="s">
        <v>4</v>
      </c>
      <c r="E2" s="3" t="s">
        <v>5</v>
      </c>
      <c r="F2" s="3" t="s">
        <v>6</v>
      </c>
      <c r="G2" s="2" t="s">
        <v>7</v>
      </c>
      <c r="H2" s="4" t="s">
        <v>8</v>
      </c>
      <c r="I2" s="5" t="s">
        <v>9</v>
      </c>
    </row>
    <row r="3" spans="1:9" ht="12.75" customHeight="1">
      <c r="A3" s="52"/>
      <c r="B3" s="53" t="s">
        <v>150</v>
      </c>
      <c r="C3" s="54" t="s">
        <v>10</v>
      </c>
      <c r="D3" s="55">
        <v>10</v>
      </c>
      <c r="E3" s="56">
        <f>IF(C20&lt;=25%,D20,MIN(E20:F20))</f>
        <v>1548.83</v>
      </c>
      <c r="F3" s="56">
        <f>MIN(H3:H17)</f>
        <v>800</v>
      </c>
      <c r="G3" s="6" t="s">
        <v>158</v>
      </c>
      <c r="H3" s="7">
        <v>800</v>
      </c>
      <c r="I3" s="8">
        <f t="shared" ref="I3:I17" si="0">IF(H3="","",(IF($C$20&lt;25%,"N/A",IF(H3&lt;=($D$20+$A$20),H3,"Descartado"))))</f>
        <v>800</v>
      </c>
    </row>
    <row r="4" spans="1:9">
      <c r="A4" s="52"/>
      <c r="B4" s="53"/>
      <c r="C4" s="54"/>
      <c r="D4" s="55"/>
      <c r="E4" s="56"/>
      <c r="F4" s="56"/>
      <c r="G4" s="6" t="s">
        <v>161</v>
      </c>
      <c r="H4" s="7">
        <v>1212.33</v>
      </c>
      <c r="I4" s="8">
        <f t="shared" si="0"/>
        <v>1212.33</v>
      </c>
    </row>
    <row r="5" spans="1:9">
      <c r="A5" s="52"/>
      <c r="B5" s="53"/>
      <c r="C5" s="54"/>
      <c r="D5" s="55"/>
      <c r="E5" s="56"/>
      <c r="F5" s="56"/>
      <c r="G5" s="6" t="s">
        <v>203</v>
      </c>
      <c r="H5" s="7">
        <v>1883</v>
      </c>
      <c r="I5" s="8">
        <f t="shared" si="0"/>
        <v>1883</v>
      </c>
    </row>
    <row r="6" spans="1:9">
      <c r="A6" s="52"/>
      <c r="B6" s="53"/>
      <c r="C6" s="54"/>
      <c r="D6" s="55"/>
      <c r="E6" s="56"/>
      <c r="F6" s="56"/>
      <c r="G6" s="6" t="s">
        <v>204</v>
      </c>
      <c r="H6" s="7">
        <v>2300</v>
      </c>
      <c r="I6" s="8">
        <f t="shared" si="0"/>
        <v>2300</v>
      </c>
    </row>
    <row r="7" spans="1:9">
      <c r="A7" s="52"/>
      <c r="B7" s="53"/>
      <c r="C7" s="54"/>
      <c r="D7" s="55"/>
      <c r="E7" s="56"/>
      <c r="F7" s="56"/>
      <c r="G7" s="6" t="s">
        <v>205</v>
      </c>
      <c r="H7" s="7">
        <v>3135</v>
      </c>
      <c r="I7" s="8" t="str">
        <f t="shared" si="0"/>
        <v>Descartado</v>
      </c>
    </row>
    <row r="8" spans="1:9">
      <c r="A8" s="52"/>
      <c r="B8" s="53"/>
      <c r="C8" s="54"/>
      <c r="D8" s="55"/>
      <c r="E8" s="56"/>
      <c r="F8" s="56"/>
      <c r="G8" s="6" t="s">
        <v>206</v>
      </c>
      <c r="H8" s="7">
        <v>3346.87</v>
      </c>
      <c r="I8" s="8" t="str">
        <f t="shared" si="0"/>
        <v>Descartado</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1018.8192694617948</v>
      </c>
      <c r="B20" s="19">
        <f>COUNT(H3:H17)</f>
        <v>6</v>
      </c>
      <c r="C20" s="20">
        <f>IF(B20&lt;2,"N/A",(A20/D20))</f>
        <v>0.48219685520727484</v>
      </c>
      <c r="D20" s="21">
        <f>ROUND(AVERAGE(H3:H17),2)</f>
        <v>2112.87</v>
      </c>
      <c r="E20" s="22">
        <f>IFERROR(ROUND(IF(B20&lt;2,"N/A",(IF(C20&lt;=25%,"N/A",AVERAGE(I3:I17)))),2),"N/A")</f>
        <v>1548.83</v>
      </c>
      <c r="F20" s="22">
        <f>ROUND(MEDIAN(H3:H17),2)</f>
        <v>2091.5</v>
      </c>
      <c r="G20" s="23" t="str">
        <f>INDEX(G3:G17,MATCH(H20,H3:H17,0))</f>
        <v>ORTHOVIDA INDUSTRIA E NEGOCIOS DIGITAIS LTDA</v>
      </c>
      <c r="H20" s="24">
        <f>MIN(H3:H17)</f>
        <v>800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1548.83</v>
      </c>
    </row>
    <row r="23" spans="1:11">
      <c r="B23" s="25"/>
      <c r="C23" s="25"/>
      <c r="D23" s="58"/>
      <c r="E23" s="58"/>
      <c r="F23" s="33"/>
      <c r="G23" s="4" t="s">
        <v>20</v>
      </c>
      <c r="H23" s="24">
        <f>ROUND(H22,2)*D3</f>
        <v>15488.3</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42</v>
      </c>
      <c r="B2" s="2" t="s">
        <v>2</v>
      </c>
      <c r="C2" s="2" t="s">
        <v>3</v>
      </c>
      <c r="D2" s="2" t="s">
        <v>4</v>
      </c>
      <c r="E2" s="3" t="s">
        <v>5</v>
      </c>
      <c r="F2" s="3" t="s">
        <v>6</v>
      </c>
      <c r="G2" s="2" t="s">
        <v>7</v>
      </c>
      <c r="H2" s="4" t="s">
        <v>8</v>
      </c>
      <c r="I2" s="5" t="s">
        <v>9</v>
      </c>
    </row>
    <row r="3" spans="1:9" ht="12.75" customHeight="1">
      <c r="A3" s="52"/>
      <c r="B3" s="53" t="s">
        <v>151</v>
      </c>
      <c r="C3" s="54" t="s">
        <v>10</v>
      </c>
      <c r="D3" s="55">
        <v>10</v>
      </c>
      <c r="E3" s="56">
        <f>IF(C20&lt;=25%,D20,MIN(E20:F20))</f>
        <v>1245.81</v>
      </c>
      <c r="F3" s="56">
        <f>MIN(H3:H17)</f>
        <v>900</v>
      </c>
      <c r="G3" s="6" t="s">
        <v>158</v>
      </c>
      <c r="H3" s="7">
        <v>900</v>
      </c>
      <c r="I3" s="8">
        <f t="shared" ref="I3:I17" si="0">IF(H3="","",(IF($C$20&lt;25%,"N/A",IF(H3&lt;=($D$20+$A$20),H3,"Descartado"))))</f>
        <v>900</v>
      </c>
    </row>
    <row r="4" spans="1:9">
      <c r="A4" s="52"/>
      <c r="B4" s="53"/>
      <c r="C4" s="54"/>
      <c r="D4" s="55"/>
      <c r="E4" s="56"/>
      <c r="F4" s="56"/>
      <c r="G4" s="6" t="s">
        <v>159</v>
      </c>
      <c r="H4" s="7">
        <v>1170</v>
      </c>
      <c r="I4" s="8">
        <f t="shared" si="0"/>
        <v>1170</v>
      </c>
    </row>
    <row r="5" spans="1:9">
      <c r="A5" s="52"/>
      <c r="B5" s="53"/>
      <c r="C5" s="54"/>
      <c r="D5" s="55"/>
      <c r="E5" s="56"/>
      <c r="F5" s="56"/>
      <c r="G5" s="6" t="s">
        <v>160</v>
      </c>
      <c r="H5" s="7">
        <v>1300</v>
      </c>
      <c r="I5" s="8">
        <f t="shared" si="0"/>
        <v>1300</v>
      </c>
    </row>
    <row r="6" spans="1:9">
      <c r="A6" s="52"/>
      <c r="B6" s="53"/>
      <c r="C6" s="54"/>
      <c r="D6" s="55"/>
      <c r="E6" s="56"/>
      <c r="F6" s="56"/>
      <c r="G6" s="6" t="s">
        <v>161</v>
      </c>
      <c r="H6" s="7">
        <v>1613.25</v>
      </c>
      <c r="I6" s="8">
        <f t="shared" si="0"/>
        <v>1613.25</v>
      </c>
    </row>
    <row r="7" spans="1:9">
      <c r="A7" s="52"/>
      <c r="B7" s="53"/>
      <c r="C7" s="54"/>
      <c r="D7" s="55"/>
      <c r="E7" s="56"/>
      <c r="F7" s="56"/>
      <c r="G7" s="6" t="s">
        <v>162</v>
      </c>
      <c r="H7" s="7">
        <v>2180</v>
      </c>
      <c r="I7" s="8" t="str">
        <f t="shared" si="0"/>
        <v>Descartado</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490.2666238894912</v>
      </c>
      <c r="B20" s="19">
        <f>COUNT(H3:H17)</f>
        <v>5</v>
      </c>
      <c r="C20" s="20">
        <f>IF(B20&lt;2,"N/A",(A20/D20))</f>
        <v>0.34220962823403567</v>
      </c>
      <c r="D20" s="21">
        <f>ROUND(AVERAGE(H3:H17),2)</f>
        <v>1432.65</v>
      </c>
      <c r="E20" s="22">
        <f>IFERROR(ROUND(IF(B20&lt;2,"N/A",(IF(C20&lt;=25%,"N/A",AVERAGE(I3:I17)))),2),"N/A")</f>
        <v>1245.81</v>
      </c>
      <c r="F20" s="22">
        <f>ROUND(MEDIAN(H3:H17),2)</f>
        <v>1300</v>
      </c>
      <c r="G20" s="23" t="str">
        <f>INDEX(G3:G17,MATCH(H20,H3:H17,0))</f>
        <v>ORTHOVIDA INDUSTRIA E NEGOCIOS DIGITAIS LTDA</v>
      </c>
      <c r="H20" s="24">
        <f>MIN(H3:H17)</f>
        <v>900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1245.81</v>
      </c>
    </row>
    <row r="23" spans="1:11">
      <c r="B23" s="25"/>
      <c r="C23" s="25"/>
      <c r="D23" s="58"/>
      <c r="E23" s="58"/>
      <c r="F23" s="33"/>
      <c r="G23" s="4" t="s">
        <v>20</v>
      </c>
      <c r="H23" s="24">
        <f>ROUND(H22,2)*D3</f>
        <v>12458.099999999999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43</v>
      </c>
      <c r="B2" s="2" t="s">
        <v>2</v>
      </c>
      <c r="C2" s="2" t="s">
        <v>3</v>
      </c>
      <c r="D2" s="2" t="s">
        <v>4</v>
      </c>
      <c r="E2" s="3" t="s">
        <v>5</v>
      </c>
      <c r="F2" s="3" t="s">
        <v>6</v>
      </c>
      <c r="G2" s="2" t="s">
        <v>7</v>
      </c>
      <c r="H2" s="4" t="s">
        <v>8</v>
      </c>
      <c r="I2" s="5" t="s">
        <v>9</v>
      </c>
    </row>
    <row r="3" spans="1:9" ht="12.75" customHeight="1">
      <c r="A3" s="52"/>
      <c r="B3" s="53" t="s">
        <v>152</v>
      </c>
      <c r="C3" s="54" t="s">
        <v>10</v>
      </c>
      <c r="D3" s="55">
        <v>10</v>
      </c>
      <c r="E3" s="56">
        <f>IF(C20&lt;=25%,D20,MIN(E20:F20))</f>
        <v>1330.86</v>
      </c>
      <c r="F3" s="56">
        <f>MIN(H3:H17)</f>
        <v>1116.71</v>
      </c>
      <c r="G3" s="6" t="s">
        <v>201</v>
      </c>
      <c r="H3" s="7">
        <v>1116.71</v>
      </c>
      <c r="I3" s="8" t="str">
        <f t="shared" ref="I3:I17" si="0">IF(H3="","",(IF($C$20&lt;25%,"N/A",IF(H3&lt;=($D$20+$A$20),H3,"Descartado"))))</f>
        <v>N/A</v>
      </c>
    </row>
    <row r="4" spans="1:9">
      <c r="A4" s="52"/>
      <c r="B4" s="53"/>
      <c r="C4" s="54"/>
      <c r="D4" s="55"/>
      <c r="E4" s="56"/>
      <c r="F4" s="56"/>
      <c r="G4" s="6" t="s">
        <v>158</v>
      </c>
      <c r="H4" s="7">
        <v>1607.4516000000001</v>
      </c>
      <c r="I4" s="8" t="str">
        <f t="shared" si="0"/>
        <v>N/A</v>
      </c>
    </row>
    <row r="5" spans="1:9">
      <c r="A5" s="52"/>
      <c r="B5" s="53"/>
      <c r="C5" s="54"/>
      <c r="D5" s="55"/>
      <c r="E5" s="56"/>
      <c r="F5" s="56"/>
      <c r="G5" s="6" t="s">
        <v>11</v>
      </c>
      <c r="H5" s="7">
        <v>1268.43</v>
      </c>
      <c r="I5" s="8" t="str">
        <f t="shared" si="0"/>
        <v>N/A</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251.25747804364482</v>
      </c>
      <c r="B20" s="19">
        <f>COUNT(H3:H17)</f>
        <v>3</v>
      </c>
      <c r="C20" s="20">
        <f>IF(B20&lt;2,"N/A",(A20/D20))</f>
        <v>0.1887933201415963</v>
      </c>
      <c r="D20" s="21">
        <f>ROUND(AVERAGE(H3:H17),2)</f>
        <v>1330.86</v>
      </c>
      <c r="E20" s="22" t="str">
        <f>IFERROR(ROUND(IF(B20&lt;2,"N/A",(IF(C20&lt;=25%,"N/A",AVERAGE(I3:I17)))),2),"N/A")</f>
        <v>N/A</v>
      </c>
      <c r="F20" s="22">
        <f>ROUND(MEDIAN(H3:H17),2)</f>
        <v>1268.43</v>
      </c>
      <c r="G20" s="23" t="str">
        <f>INDEX(G3:G17,MATCH(H20,H3:H17,0))</f>
        <v>ESCRIBLU COMERCIO DE MOVEIS EIRELI</v>
      </c>
      <c r="H20" s="24">
        <f>MIN(H3:H17)</f>
        <v>1116.71</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1330.86</v>
      </c>
    </row>
    <row r="23" spans="1:11">
      <c r="B23" s="25"/>
      <c r="C23" s="25"/>
      <c r="D23" s="58"/>
      <c r="E23" s="58"/>
      <c r="F23" s="33"/>
      <c r="G23" s="4" t="s">
        <v>20</v>
      </c>
      <c r="H23" s="24">
        <f>ROUND(H22,2)*D3</f>
        <v>13308.599999999999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0" sqref="G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44</v>
      </c>
      <c r="B2" s="2" t="s">
        <v>2</v>
      </c>
      <c r="C2" s="2" t="s">
        <v>3</v>
      </c>
      <c r="D2" s="2" t="s">
        <v>4</v>
      </c>
      <c r="E2" s="3" t="s">
        <v>5</v>
      </c>
      <c r="F2" s="3" t="s">
        <v>6</v>
      </c>
      <c r="G2" s="2" t="s">
        <v>7</v>
      </c>
      <c r="H2" s="4" t="s">
        <v>8</v>
      </c>
      <c r="I2" s="5" t="s">
        <v>9</v>
      </c>
    </row>
    <row r="3" spans="1:9" ht="12.75" customHeight="1">
      <c r="A3" s="52"/>
      <c r="B3" s="53" t="s">
        <v>143</v>
      </c>
      <c r="C3" s="54" t="s">
        <v>10</v>
      </c>
      <c r="D3" s="55">
        <f>650-Item2!D3</f>
        <v>526</v>
      </c>
      <c r="E3" s="56">
        <f>IF(C20&lt;=25%,D20,MIN(E20:F20))</f>
        <v>641.75</v>
      </c>
      <c r="F3" s="56">
        <f>MIN(H3:H17)</f>
        <v>399</v>
      </c>
      <c r="G3" s="6" t="s">
        <v>166</v>
      </c>
      <c r="H3" s="7">
        <v>399</v>
      </c>
      <c r="I3" s="8">
        <f t="shared" ref="I3:I17" si="0">IF(H3="","",(IF($C$20&lt;25%,"N/A",IF(H3&lt;=($D$20+$A$20),H3,"Descartado"))))</f>
        <v>399</v>
      </c>
    </row>
    <row r="4" spans="1:9">
      <c r="A4" s="52"/>
      <c r="B4" s="53"/>
      <c r="C4" s="54"/>
      <c r="D4" s="55"/>
      <c r="E4" s="56"/>
      <c r="F4" s="56"/>
      <c r="G4" s="6" t="s">
        <v>212</v>
      </c>
      <c r="H4" s="7">
        <v>670</v>
      </c>
      <c r="I4" s="8">
        <f t="shared" si="0"/>
        <v>670</v>
      </c>
    </row>
    <row r="5" spans="1:9">
      <c r="A5" s="52"/>
      <c r="B5" s="53"/>
      <c r="C5" s="54"/>
      <c r="D5" s="55"/>
      <c r="E5" s="56"/>
      <c r="F5" s="56"/>
      <c r="G5" s="6" t="s">
        <v>213</v>
      </c>
      <c r="H5" s="7">
        <v>699</v>
      </c>
      <c r="I5" s="8">
        <f t="shared" si="0"/>
        <v>699</v>
      </c>
    </row>
    <row r="6" spans="1:9">
      <c r="A6" s="52"/>
      <c r="B6" s="53"/>
      <c r="C6" s="54"/>
      <c r="D6" s="55"/>
      <c r="E6" s="56"/>
      <c r="F6" s="56"/>
      <c r="G6" s="6" t="s">
        <v>219</v>
      </c>
      <c r="H6" s="7">
        <v>799</v>
      </c>
      <c r="I6" s="8">
        <f t="shared" si="0"/>
        <v>799</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171.00755343941194</v>
      </c>
      <c r="B20" s="19">
        <f>COUNT(H3:H17)</f>
        <v>4</v>
      </c>
      <c r="C20" s="20">
        <f>IF(B20&lt;2,"N/A",(A20/D20))</f>
        <v>0.26647067150668008</v>
      </c>
      <c r="D20" s="21">
        <f>ROUND(AVERAGE(H3:H17),2)</f>
        <v>641.75</v>
      </c>
      <c r="E20" s="22">
        <f>IFERROR(ROUND(IF(B20&lt;2,"N/A",(IF(C20&lt;=25%,"N/A",AVERAGE(I3:I17)))),2),"N/A")</f>
        <v>641.75</v>
      </c>
      <c r="F20" s="22">
        <f>ROUND(MEDIAN(H3:H17),2)</f>
        <v>684.5</v>
      </c>
      <c r="G20" s="23" t="str">
        <f>INDEX(G3:G17,MATCH(H20,H3:H17,0))</f>
        <v>S L DA SILVA INDUSTRIA E COMERCIO DE MOVEIS LTDA</v>
      </c>
      <c r="H20" s="24">
        <f>MIN(H3:H17)</f>
        <v>399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641.75</v>
      </c>
    </row>
    <row r="23" spans="1:11">
      <c r="B23" s="25"/>
      <c r="C23" s="25"/>
      <c r="D23" s="58"/>
      <c r="E23" s="58"/>
      <c r="F23" s="33"/>
      <c r="G23" s="4" t="s">
        <v>20</v>
      </c>
      <c r="H23" s="24">
        <f>ROUND(H22,2)*D3</f>
        <v>337560.5</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45</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46</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48</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28</v>
      </c>
      <c r="B2" s="2" t="s">
        <v>2</v>
      </c>
      <c r="C2" s="2" t="s">
        <v>3</v>
      </c>
      <c r="D2" s="2" t="s">
        <v>4</v>
      </c>
      <c r="E2" s="3" t="s">
        <v>5</v>
      </c>
      <c r="F2" s="3" t="s">
        <v>6</v>
      </c>
      <c r="G2" s="2" t="s">
        <v>7</v>
      </c>
      <c r="H2" s="4" t="s">
        <v>8</v>
      </c>
      <c r="I2" s="5" t="s">
        <v>9</v>
      </c>
    </row>
    <row r="3" spans="1:9" ht="12.75" customHeight="1">
      <c r="A3" s="52"/>
      <c r="B3" s="53" t="s">
        <v>143</v>
      </c>
      <c r="C3" s="54" t="s">
        <v>10</v>
      </c>
      <c r="D3" s="55">
        <v>124</v>
      </c>
      <c r="E3" s="56">
        <f>IF(C20&lt;=25%,D20,MIN(E20:F20))</f>
        <v>641.75</v>
      </c>
      <c r="F3" s="56">
        <f>MIN(H3:H17)</f>
        <v>399</v>
      </c>
      <c r="G3" s="6" t="s">
        <v>166</v>
      </c>
      <c r="H3" s="7">
        <v>399</v>
      </c>
      <c r="I3" s="8">
        <f t="shared" ref="I3:I17" si="0">IF(H3="","",(IF($C$20&lt;25%,"N/A",IF(H3&lt;=($D$20+$A$20),H3,"Descartado"))))</f>
        <v>399</v>
      </c>
    </row>
    <row r="4" spans="1:9">
      <c r="A4" s="52"/>
      <c r="B4" s="53"/>
      <c r="C4" s="54"/>
      <c r="D4" s="55"/>
      <c r="E4" s="56"/>
      <c r="F4" s="56"/>
      <c r="G4" s="6" t="s">
        <v>212</v>
      </c>
      <c r="H4" s="7">
        <v>670</v>
      </c>
      <c r="I4" s="8">
        <f t="shared" si="0"/>
        <v>670</v>
      </c>
    </row>
    <row r="5" spans="1:9">
      <c r="A5" s="52"/>
      <c r="B5" s="53"/>
      <c r="C5" s="54"/>
      <c r="D5" s="55"/>
      <c r="E5" s="56"/>
      <c r="F5" s="56"/>
      <c r="G5" s="6" t="s">
        <v>213</v>
      </c>
      <c r="H5" s="7">
        <v>699</v>
      </c>
      <c r="I5" s="8">
        <f t="shared" si="0"/>
        <v>699</v>
      </c>
    </row>
    <row r="6" spans="1:9">
      <c r="A6" s="52"/>
      <c r="B6" s="53"/>
      <c r="C6" s="54"/>
      <c r="D6" s="55"/>
      <c r="E6" s="56"/>
      <c r="F6" s="56"/>
      <c r="G6" s="6" t="s">
        <v>219</v>
      </c>
      <c r="H6" s="7">
        <v>799</v>
      </c>
      <c r="I6" s="8">
        <f t="shared" si="0"/>
        <v>799</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171.00755343941194</v>
      </c>
      <c r="B20" s="19">
        <f>COUNT(H3:H17)</f>
        <v>4</v>
      </c>
      <c r="C20" s="20">
        <f>IF(B20&lt;2,"N/A",(A20/D20))</f>
        <v>0.26647067150668008</v>
      </c>
      <c r="D20" s="21">
        <f>ROUND(AVERAGE(H3:H17),2)</f>
        <v>641.75</v>
      </c>
      <c r="E20" s="22">
        <f>IFERROR(ROUND(IF(B20&lt;2,"N/A",(IF(C20&lt;=25%,"N/A",AVERAGE(I3:I17)))),2),"N/A")</f>
        <v>641.75</v>
      </c>
      <c r="F20" s="22">
        <f>ROUND(MEDIAN(H3:H17),2)</f>
        <v>684.5</v>
      </c>
      <c r="G20" s="23" t="str">
        <f>INDEX(G3:G17,MATCH(H20,H3:H17,0))</f>
        <v>S L DA SILVA INDUSTRIA E COMERCIO DE MOVEIS LTDA</v>
      </c>
      <c r="H20" s="24">
        <f>MIN(H3:H17)</f>
        <v>399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641.75</v>
      </c>
    </row>
    <row r="23" spans="1:11">
      <c r="B23" s="25"/>
      <c r="C23" s="25"/>
      <c r="D23" s="58"/>
      <c r="E23" s="58"/>
      <c r="F23" s="33"/>
      <c r="G23" s="4" t="s">
        <v>20</v>
      </c>
      <c r="H23" s="24">
        <f>ROUND(H22,2)*D3</f>
        <v>79577</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49</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50</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52</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A2" sqref="A2:A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54</v>
      </c>
      <c r="B2" s="2" t="s">
        <v>2</v>
      </c>
      <c r="C2" s="2" t="s">
        <v>3</v>
      </c>
      <c r="D2" s="2" t="s">
        <v>4</v>
      </c>
      <c r="E2" s="3" t="s">
        <v>5</v>
      </c>
      <c r="F2" s="3" t="s">
        <v>6</v>
      </c>
      <c r="G2" s="2" t="s">
        <v>7</v>
      </c>
      <c r="H2" s="4" t="s">
        <v>8</v>
      </c>
      <c r="I2" s="5" t="s">
        <v>9</v>
      </c>
    </row>
    <row r="3" spans="1:9" ht="12.75" customHeight="1">
      <c r="A3" s="52"/>
      <c r="B3" s="53"/>
      <c r="C3" s="54"/>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56</v>
      </c>
      <c r="B2" s="2" t="s">
        <v>2</v>
      </c>
      <c r="C2" s="2" t="s">
        <v>3</v>
      </c>
      <c r="D2" s="2" t="s">
        <v>4</v>
      </c>
      <c r="E2" s="3" t="s">
        <v>5</v>
      </c>
      <c r="F2" s="3" t="s">
        <v>6</v>
      </c>
      <c r="G2" s="2" t="s">
        <v>7</v>
      </c>
      <c r="H2" s="4" t="s">
        <v>8</v>
      </c>
      <c r="I2" s="5" t="s">
        <v>9</v>
      </c>
    </row>
    <row r="3" spans="1:9" ht="12.75" customHeight="1">
      <c r="A3" s="52"/>
      <c r="B3" s="53" t="s">
        <v>57</v>
      </c>
      <c r="C3" s="54" t="s">
        <v>10</v>
      </c>
      <c r="D3" s="55">
        <v>200</v>
      </c>
      <c r="E3" s="56">
        <f>IF(C20&lt;=25%,D20,MIN(E20:F20))</f>
        <v>9.42</v>
      </c>
      <c r="F3" s="56">
        <f>MIN(H3:H17)</f>
        <v>6.9</v>
      </c>
      <c r="G3" s="6" t="s">
        <v>58</v>
      </c>
      <c r="H3" s="7">
        <v>6.9</v>
      </c>
      <c r="I3" s="8" t="str">
        <f t="shared" ref="I3:I17" si="0">IF(H3="","",(IF($C$20&lt;25%,"N/A",IF(H3&lt;=($D$20+$A$20),H3,"Descartado"))))</f>
        <v>N/A</v>
      </c>
    </row>
    <row r="4" spans="1:9">
      <c r="A4" s="52"/>
      <c r="B4" s="53"/>
      <c r="C4" s="54"/>
      <c r="D4" s="55"/>
      <c r="E4" s="56"/>
      <c r="F4" s="56"/>
      <c r="G4" s="6" t="s">
        <v>59</v>
      </c>
      <c r="H4" s="7">
        <v>7.8</v>
      </c>
      <c r="I4" s="8" t="str">
        <f t="shared" si="0"/>
        <v>N/A</v>
      </c>
    </row>
    <row r="5" spans="1:9">
      <c r="A5" s="52"/>
      <c r="B5" s="53"/>
      <c r="C5" s="54"/>
      <c r="D5" s="55"/>
      <c r="E5" s="56"/>
      <c r="F5" s="56"/>
      <c r="G5" s="6" t="s">
        <v>60</v>
      </c>
      <c r="H5" s="7">
        <v>7.88</v>
      </c>
      <c r="I5" s="8" t="str">
        <f t="shared" si="0"/>
        <v>N/A</v>
      </c>
    </row>
    <row r="6" spans="1:9">
      <c r="A6" s="52"/>
      <c r="B6" s="53"/>
      <c r="C6" s="54"/>
      <c r="D6" s="55"/>
      <c r="E6" s="56"/>
      <c r="F6" s="56"/>
      <c r="G6" s="6" t="s">
        <v>61</v>
      </c>
      <c r="H6" s="7">
        <v>8.1999999999999993</v>
      </c>
      <c r="I6" s="8" t="str">
        <f t="shared" si="0"/>
        <v>N/A</v>
      </c>
    </row>
    <row r="7" spans="1:9">
      <c r="A7" s="52"/>
      <c r="B7" s="53"/>
      <c r="C7" s="54"/>
      <c r="D7" s="55"/>
      <c r="E7" s="56"/>
      <c r="F7" s="56"/>
      <c r="G7" s="6" t="s">
        <v>47</v>
      </c>
      <c r="H7" s="7">
        <v>9.98</v>
      </c>
      <c r="I7" s="8" t="str">
        <f t="shared" si="0"/>
        <v>N/A</v>
      </c>
    </row>
    <row r="8" spans="1:9">
      <c r="A8" s="52"/>
      <c r="B8" s="53"/>
      <c r="C8" s="54"/>
      <c r="D8" s="55"/>
      <c r="E8" s="56"/>
      <c r="F8" s="56"/>
      <c r="G8" s="6" t="s">
        <v>34</v>
      </c>
      <c r="H8" s="7">
        <v>10</v>
      </c>
      <c r="I8" s="8" t="str">
        <f t="shared" si="0"/>
        <v>N/A</v>
      </c>
    </row>
    <row r="9" spans="1:9">
      <c r="A9" s="52"/>
      <c r="B9" s="53"/>
      <c r="C9" s="54"/>
      <c r="D9" s="55"/>
      <c r="E9" s="56"/>
      <c r="F9" s="56"/>
      <c r="G9" s="6" t="s">
        <v>62</v>
      </c>
      <c r="H9" s="7">
        <v>10.28</v>
      </c>
      <c r="I9" s="8" t="str">
        <f t="shared" si="0"/>
        <v>N/A</v>
      </c>
    </row>
    <row r="10" spans="1:9">
      <c r="A10" s="52"/>
      <c r="B10" s="53"/>
      <c r="C10" s="54"/>
      <c r="D10" s="55"/>
      <c r="E10" s="56"/>
      <c r="F10" s="56"/>
      <c r="G10" s="6" t="s">
        <v>63</v>
      </c>
      <c r="H10" s="7">
        <v>11.26</v>
      </c>
      <c r="I10" s="8" t="str">
        <f t="shared" si="0"/>
        <v>N/A</v>
      </c>
    </row>
    <row r="11" spans="1:9">
      <c r="A11" s="52"/>
      <c r="B11" s="53"/>
      <c r="C11" s="54"/>
      <c r="D11" s="55"/>
      <c r="E11" s="56"/>
      <c r="F11" s="56"/>
      <c r="G11" s="6" t="s">
        <v>64</v>
      </c>
      <c r="H11" s="7">
        <v>12.45</v>
      </c>
      <c r="I11" s="8" t="str">
        <f t="shared" si="0"/>
        <v>N/A</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1.829986338746822</v>
      </c>
      <c r="B20" s="19">
        <f>COUNT(H3:H17)</f>
        <v>9</v>
      </c>
      <c r="C20" s="20">
        <f>IF(B20&lt;2,"N/A",(A20/D20))</f>
        <v>0.19426606568437602</v>
      </c>
      <c r="D20" s="21">
        <f>ROUND(AVERAGE(H3:H17),2)</f>
        <v>9.42</v>
      </c>
      <c r="E20" s="22" t="str">
        <f>IFERROR(ROUND(IF(B20&lt;2,"N/A",(IF(C20&lt;=25%,"N/A",AVERAGE(I3:I17)))),2),"N/A")</f>
        <v>N/A</v>
      </c>
      <c r="F20" s="22">
        <f>ROUND(MEDIAN(H3:H17),2)</f>
        <v>9.98</v>
      </c>
      <c r="G20" s="23" t="str">
        <f>INDEX(G3:G17,MATCH(H20,H3:H17,0))</f>
        <v>AAZ COMERCIAL EIRELI</v>
      </c>
      <c r="H20" s="24">
        <f>MIN(H3:H17)</f>
        <v>6.9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9.42</v>
      </c>
    </row>
    <row r="23" spans="1:11">
      <c r="B23" s="25"/>
      <c r="C23" s="25"/>
      <c r="D23" s="58"/>
      <c r="E23" s="58"/>
      <c r="F23" s="33"/>
      <c r="G23" s="4" t="s">
        <v>20</v>
      </c>
      <c r="H23" s="24">
        <f>ROUND(H22,2)*D3</f>
        <v>1884</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65</v>
      </c>
      <c r="B2" s="2" t="s">
        <v>2</v>
      </c>
      <c r="C2" s="2" t="s">
        <v>3</v>
      </c>
      <c r="D2" s="2" t="s">
        <v>4</v>
      </c>
      <c r="E2" s="3" t="s">
        <v>5</v>
      </c>
      <c r="F2" s="3" t="s">
        <v>6</v>
      </c>
      <c r="G2" s="2" t="s">
        <v>7</v>
      </c>
      <c r="H2" s="4" t="s">
        <v>8</v>
      </c>
      <c r="I2" s="5" t="s">
        <v>9</v>
      </c>
    </row>
    <row r="3" spans="1:9" ht="12.75" customHeight="1">
      <c r="A3" s="52"/>
      <c r="B3" s="53" t="s">
        <v>66</v>
      </c>
      <c r="C3" s="54" t="s">
        <v>10</v>
      </c>
      <c r="D3" s="55">
        <v>400</v>
      </c>
      <c r="E3" s="56">
        <f>IF(C20&lt;=25%,D20,MIN(E20:F20))</f>
        <v>30.5</v>
      </c>
      <c r="F3" s="56">
        <f>MIN(H3:H17)</f>
        <v>27.98</v>
      </c>
      <c r="G3" s="6" t="s">
        <v>47</v>
      </c>
      <c r="H3" s="7">
        <v>27.98</v>
      </c>
      <c r="I3" s="8">
        <f t="shared" ref="I3:I17" si="0">IF(H3="","",(IF($C$20&lt;25%,"N/A",IF(H3&lt;=($D$20+$A$20),H3,"Descartado"))))</f>
        <v>27.98</v>
      </c>
    </row>
    <row r="4" spans="1:9">
      <c r="A4" s="52"/>
      <c r="B4" s="53"/>
      <c r="C4" s="54"/>
      <c r="D4" s="55"/>
      <c r="E4" s="56"/>
      <c r="F4" s="56"/>
      <c r="G4" s="6" t="s">
        <v>51</v>
      </c>
      <c r="H4" s="7">
        <v>29.45</v>
      </c>
      <c r="I4" s="8">
        <f t="shared" si="0"/>
        <v>29.45</v>
      </c>
    </row>
    <row r="5" spans="1:9">
      <c r="A5" s="52"/>
      <c r="B5" s="53"/>
      <c r="C5" s="54"/>
      <c r="D5" s="55"/>
      <c r="E5" s="56"/>
      <c r="F5" s="56"/>
      <c r="G5" s="6" t="s">
        <v>67</v>
      </c>
      <c r="H5" s="7">
        <v>31.56</v>
      </c>
      <c r="I5" s="8">
        <f t="shared" si="0"/>
        <v>31.56</v>
      </c>
    </row>
    <row r="6" spans="1:9">
      <c r="A6" s="52"/>
      <c r="B6" s="53"/>
      <c r="C6" s="54"/>
      <c r="D6" s="55"/>
      <c r="E6" s="56"/>
      <c r="F6" s="56"/>
      <c r="G6" s="6" t="s">
        <v>68</v>
      </c>
      <c r="H6" s="7">
        <v>33</v>
      </c>
      <c r="I6" s="8">
        <f t="shared" si="0"/>
        <v>33</v>
      </c>
    </row>
    <row r="7" spans="1:9">
      <c r="A7" s="52"/>
      <c r="B7" s="53"/>
      <c r="C7" s="54"/>
      <c r="D7" s="55"/>
      <c r="E7" s="56"/>
      <c r="F7" s="56"/>
      <c r="G7" s="6" t="s">
        <v>69</v>
      </c>
      <c r="H7" s="7">
        <v>52.9</v>
      </c>
      <c r="I7" s="8" t="str">
        <f t="shared" si="0"/>
        <v>Descartado</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10.202010586154099</v>
      </c>
      <c r="B20" s="19">
        <f>COUNT(H3:H17)</f>
        <v>5</v>
      </c>
      <c r="C20" s="20">
        <f>IF(B20&lt;2,"N/A",(A20/D20))</f>
        <v>0.29165267541892798</v>
      </c>
      <c r="D20" s="21">
        <f>ROUND(AVERAGE(H3:H17),2)</f>
        <v>34.979999999999997</v>
      </c>
      <c r="E20" s="22">
        <f>IFERROR(ROUND(IF(B20&lt;2,"N/A",(IF(C20&lt;=25%,"N/A",AVERAGE(I3:I17)))),2),"N/A")</f>
        <v>30.5</v>
      </c>
      <c r="F20" s="22">
        <f>ROUND(MEDIAN(H3:H17),2)</f>
        <v>31.56</v>
      </c>
      <c r="G20" s="23" t="str">
        <f>INDEX(G3:G17,MATCH(H20,H3:H17,0))</f>
        <v>EASYTECH INFORMATICA E SERVICOS LTDA</v>
      </c>
      <c r="H20" s="24">
        <f>MIN(H3:H17)</f>
        <v>27.98</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30.5</v>
      </c>
    </row>
    <row r="23" spans="1:11">
      <c r="B23" s="25"/>
      <c r="C23" s="25"/>
      <c r="D23" s="58"/>
      <c r="E23" s="58"/>
      <c r="F23" s="33"/>
      <c r="G23" s="4" t="s">
        <v>20</v>
      </c>
      <c r="H23" s="24">
        <f>ROUND(H22,2)*D3</f>
        <v>12200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70</v>
      </c>
      <c r="B2" s="2" t="s">
        <v>2</v>
      </c>
      <c r="C2" s="2" t="s">
        <v>3</v>
      </c>
      <c r="D2" s="2" t="s">
        <v>4</v>
      </c>
      <c r="E2" s="3" t="s">
        <v>5</v>
      </c>
      <c r="F2" s="3" t="s">
        <v>6</v>
      </c>
      <c r="G2" s="2" t="s">
        <v>7</v>
      </c>
      <c r="H2" s="4" t="s">
        <v>8</v>
      </c>
      <c r="I2" s="5" t="s">
        <v>9</v>
      </c>
    </row>
    <row r="3" spans="1:9" ht="12.75" customHeight="1">
      <c r="A3" s="52"/>
      <c r="B3" s="53" t="s">
        <v>71</v>
      </c>
      <c r="C3" s="54" t="s">
        <v>10</v>
      </c>
      <c r="D3" s="55">
        <v>500</v>
      </c>
      <c r="E3" s="56">
        <f>IF(C20&lt;=25%,D20,MIN(E20:F20))</f>
        <v>21.57</v>
      </c>
      <c r="F3" s="56">
        <f>MIN(H3:H17)</f>
        <v>19.899999999999999</v>
      </c>
      <c r="G3" s="6" t="s">
        <v>72</v>
      </c>
      <c r="H3" s="7">
        <v>19.899999999999999</v>
      </c>
      <c r="I3" s="8">
        <f t="shared" ref="I3:I17" si="0">IF(H3="","",(IF($C$20&lt;25%,"N/A",IF(H3&lt;=($D$20+$A$20),H3,"Descartado"))))</f>
        <v>19.899999999999999</v>
      </c>
    </row>
    <row r="4" spans="1:9">
      <c r="A4" s="52"/>
      <c r="B4" s="53"/>
      <c r="C4" s="54"/>
      <c r="D4" s="55"/>
      <c r="E4" s="56"/>
      <c r="F4" s="56"/>
      <c r="G4" s="6" t="s">
        <v>53</v>
      </c>
      <c r="H4" s="7">
        <v>22</v>
      </c>
      <c r="I4" s="8">
        <f t="shared" si="0"/>
        <v>22</v>
      </c>
    </row>
    <row r="5" spans="1:9">
      <c r="A5" s="52"/>
      <c r="B5" s="53"/>
      <c r="C5" s="54"/>
      <c r="D5" s="55"/>
      <c r="E5" s="56"/>
      <c r="F5" s="56"/>
      <c r="G5" s="6" t="s">
        <v>73</v>
      </c>
      <c r="H5" s="7">
        <v>22.8</v>
      </c>
      <c r="I5" s="8">
        <f t="shared" si="0"/>
        <v>22.8</v>
      </c>
    </row>
    <row r="6" spans="1:9">
      <c r="A6" s="52"/>
      <c r="B6" s="53"/>
      <c r="C6" s="54"/>
      <c r="D6" s="55"/>
      <c r="E6" s="56"/>
      <c r="F6" s="56"/>
      <c r="G6" s="6" t="s">
        <v>74</v>
      </c>
      <c r="H6" s="7">
        <v>35.64</v>
      </c>
      <c r="I6" s="8" t="str">
        <f t="shared" si="0"/>
        <v>Descartado</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7.1421448692485416</v>
      </c>
      <c r="B20" s="19">
        <f>COUNT(H3:H17)</f>
        <v>4</v>
      </c>
      <c r="C20" s="20">
        <f>IF(B20&lt;2,"N/A",(A20/D20))</f>
        <v>0.28466101511552577</v>
      </c>
      <c r="D20" s="21">
        <f>ROUND(AVERAGE(H3:H17),2)</f>
        <v>25.09</v>
      </c>
      <c r="E20" s="22">
        <f>IFERROR(ROUND(IF(B20&lt;2,"N/A",(IF(C20&lt;=25%,"N/A",AVERAGE(I3:I17)))),2),"N/A")</f>
        <v>21.57</v>
      </c>
      <c r="F20" s="22">
        <f>ROUND(MEDIAN(H3:H17),2)</f>
        <v>22.4</v>
      </c>
      <c r="G20" s="23" t="str">
        <f>INDEX(G3:G17,MATCH(H20,H3:H17,0))</f>
        <v>MARIA DE FATIMA DA SILVA NUNES</v>
      </c>
      <c r="H20" s="24">
        <f>MIN(H3:H17)</f>
        <v>19.899999999999999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21.57</v>
      </c>
    </row>
    <row r="23" spans="1:11">
      <c r="B23" s="25"/>
      <c r="C23" s="25"/>
      <c r="D23" s="58"/>
      <c r="E23" s="58"/>
      <c r="F23" s="33"/>
      <c r="G23" s="4" t="s">
        <v>20</v>
      </c>
      <c r="H23" s="24">
        <f>ROUND(H22,2)*D3</f>
        <v>10785</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75</v>
      </c>
      <c r="B2" s="2" t="s">
        <v>2</v>
      </c>
      <c r="C2" s="2" t="s">
        <v>3</v>
      </c>
      <c r="D2" s="2" t="s">
        <v>4</v>
      </c>
      <c r="E2" s="3" t="s">
        <v>5</v>
      </c>
      <c r="F2" s="3" t="s">
        <v>6</v>
      </c>
      <c r="G2" s="2" t="s">
        <v>7</v>
      </c>
      <c r="H2" s="4" t="s">
        <v>8</v>
      </c>
      <c r="I2" s="5" t="s">
        <v>9</v>
      </c>
    </row>
    <row r="3" spans="1:9" ht="12.75" customHeight="1">
      <c r="A3" s="52"/>
      <c r="B3" s="53" t="s">
        <v>76</v>
      </c>
      <c r="C3" s="54" t="s">
        <v>10</v>
      </c>
      <c r="D3" s="55">
        <v>500</v>
      </c>
      <c r="E3" s="56">
        <f>IF(C20&lt;=25%,D20,MIN(E20:F20))</f>
        <v>41.34</v>
      </c>
      <c r="F3" s="56">
        <f>MIN(H3:H17)</f>
        <v>28.98</v>
      </c>
      <c r="G3" s="34" t="s">
        <v>77</v>
      </c>
      <c r="H3" s="7">
        <v>28.98</v>
      </c>
      <c r="I3" s="8">
        <f t="shared" ref="I3:I17" si="0">IF(H3="","",(IF($C$20&lt;25%,"N/A",IF(H3&lt;=($D$20+$A$20),H3,"Descartado"))))</f>
        <v>28.98</v>
      </c>
    </row>
    <row r="4" spans="1:9">
      <c r="A4" s="52"/>
      <c r="B4" s="53"/>
      <c r="C4" s="54"/>
      <c r="D4" s="55"/>
      <c r="E4" s="56"/>
      <c r="F4" s="56"/>
      <c r="G4" s="6" t="s">
        <v>78</v>
      </c>
      <c r="H4" s="7">
        <v>53.69</v>
      </c>
      <c r="I4" s="8">
        <f t="shared" si="0"/>
        <v>53.69</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17.472608563119575</v>
      </c>
      <c r="B20" s="19">
        <f>COUNT(H3:H17)</f>
        <v>2</v>
      </c>
      <c r="C20" s="20">
        <f>IF(B20&lt;2,"N/A",(A20/D20))</f>
        <v>0.42265623036089922</v>
      </c>
      <c r="D20" s="21">
        <f>ROUND(AVERAGE(H3:H17),2)</f>
        <v>41.34</v>
      </c>
      <c r="E20" s="22">
        <f>IFERROR(ROUND(IF(B20&lt;2,"N/A",(IF(C20&lt;=25%,"N/A",AVERAGE(I3:I17)))),2),"N/A")</f>
        <v>41.34</v>
      </c>
      <c r="F20" s="22">
        <f>ROUND(MEDIAN(H3:H17),2)</f>
        <v>41.34</v>
      </c>
      <c r="G20" s="23" t="str">
        <f>INDEX(G3:G17,MATCH(H20,H3:H17,0))</f>
        <v>ELETROQUIP COMERCIO E LICITACOES LTDA</v>
      </c>
      <c r="H20" s="24">
        <f>MIN(H3:H17)</f>
        <v>28.98</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41.34</v>
      </c>
    </row>
    <row r="23" spans="1:11">
      <c r="B23" s="25"/>
      <c r="C23" s="25"/>
      <c r="D23" s="58"/>
      <c r="E23" s="58"/>
      <c r="F23" s="33"/>
      <c r="G23" s="4" t="s">
        <v>20</v>
      </c>
      <c r="H23" s="24">
        <f>ROUND(H22,2)*D3</f>
        <v>20670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79</v>
      </c>
      <c r="B2" s="2" t="s">
        <v>2</v>
      </c>
      <c r="C2" s="2" t="s">
        <v>3</v>
      </c>
      <c r="D2" s="2" t="s">
        <v>4</v>
      </c>
      <c r="E2" s="3" t="s">
        <v>5</v>
      </c>
      <c r="F2" s="3" t="s">
        <v>6</v>
      </c>
      <c r="G2" s="2" t="s">
        <v>7</v>
      </c>
      <c r="H2" s="4" t="s">
        <v>8</v>
      </c>
      <c r="I2" s="5" t="s">
        <v>9</v>
      </c>
    </row>
    <row r="3" spans="1:9" ht="12.75" customHeight="1">
      <c r="A3" s="52"/>
      <c r="B3" s="53" t="s">
        <v>80</v>
      </c>
      <c r="C3" s="54" t="s">
        <v>10</v>
      </c>
      <c r="D3" s="55">
        <v>2000</v>
      </c>
      <c r="E3" s="56">
        <f>IF(C20&lt;=25%,D20,MIN(E20:F20))</f>
        <v>33.79</v>
      </c>
      <c r="F3" s="56">
        <f>MIN(H3:H17)</f>
        <v>29</v>
      </c>
      <c r="G3" s="34" t="s">
        <v>11</v>
      </c>
      <c r="H3" s="7">
        <v>29</v>
      </c>
      <c r="I3" s="8" t="str">
        <f t="shared" ref="I3:I17" si="0">IF(H3="","",(IF($C$20&lt;25%,"N/A",IF(H3&lt;=($D$20+$A$20),H3,"Descartado"))))</f>
        <v>N/A</v>
      </c>
    </row>
    <row r="4" spans="1:9">
      <c r="A4" s="52"/>
      <c r="B4" s="53"/>
      <c r="C4" s="54"/>
      <c r="D4" s="55"/>
      <c r="E4" s="56"/>
      <c r="F4" s="56"/>
      <c r="G4" s="6" t="s">
        <v>81</v>
      </c>
      <c r="H4" s="7">
        <v>29.9</v>
      </c>
      <c r="I4" s="8" t="str">
        <f t="shared" si="0"/>
        <v>N/A</v>
      </c>
    </row>
    <row r="5" spans="1:9">
      <c r="A5" s="52"/>
      <c r="B5" s="53"/>
      <c r="C5" s="54"/>
      <c r="D5" s="55"/>
      <c r="E5" s="56"/>
      <c r="F5" s="56"/>
      <c r="G5" s="6" t="s">
        <v>29</v>
      </c>
      <c r="H5" s="7">
        <v>42.46</v>
      </c>
      <c r="I5" s="8" t="str">
        <f t="shared" si="0"/>
        <v>N/A</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7.5247945708393393</v>
      </c>
      <c r="B20" s="19">
        <f>COUNT(H3:H17)</f>
        <v>3</v>
      </c>
      <c r="C20" s="20">
        <f>IF(B20&lt;2,"N/A",(A20/D20))</f>
        <v>0.22269294379518614</v>
      </c>
      <c r="D20" s="21">
        <f>ROUND(AVERAGE(H3:H17),2)</f>
        <v>33.79</v>
      </c>
      <c r="E20" s="22" t="str">
        <f>IFERROR(ROUND(IF(B20&lt;2,"N/A",(IF(C20&lt;=25%,"N/A",AVERAGE(I3:I17)))),2),"N/A")</f>
        <v>N/A</v>
      </c>
      <c r="F20" s="22">
        <f>ROUND(MEDIAN(H3:H17),2)</f>
        <v>29.9</v>
      </c>
      <c r="G20" s="23" t="str">
        <f>INDEX(G3:G17,MATCH(H20,H3:H17,0))</f>
        <v>AMERICANAS</v>
      </c>
      <c r="H20" s="24">
        <f>MIN(H3:H17)</f>
        <v>29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33.79</v>
      </c>
    </row>
    <row r="23" spans="1:11">
      <c r="B23" s="25"/>
      <c r="C23" s="25"/>
      <c r="D23" s="58"/>
      <c r="E23" s="58"/>
      <c r="F23" s="33"/>
      <c r="G23" s="4" t="s">
        <v>20</v>
      </c>
      <c r="H23" s="24">
        <f>ROUND(H22,2)*D3</f>
        <v>67580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82</v>
      </c>
      <c r="B2" s="2" t="s">
        <v>2</v>
      </c>
      <c r="C2" s="2" t="s">
        <v>3</v>
      </c>
      <c r="D2" s="2" t="s">
        <v>4</v>
      </c>
      <c r="E2" s="3" t="s">
        <v>5</v>
      </c>
      <c r="F2" s="3" t="s">
        <v>6</v>
      </c>
      <c r="G2" s="2" t="s">
        <v>7</v>
      </c>
      <c r="H2" s="4" t="s">
        <v>8</v>
      </c>
      <c r="I2" s="5" t="s">
        <v>9</v>
      </c>
    </row>
    <row r="3" spans="1:9" ht="12.75" customHeight="1">
      <c r="A3" s="52"/>
      <c r="B3" s="53" t="s">
        <v>83</v>
      </c>
      <c r="C3" s="54" t="s">
        <v>10</v>
      </c>
      <c r="D3" s="55">
        <v>100</v>
      </c>
      <c r="E3" s="56">
        <f>IF(C20&lt;=25%,D20,MIN(E20:F20))</f>
        <v>89.99</v>
      </c>
      <c r="F3" s="56">
        <f>MIN(H3:H17)</f>
        <v>69.98</v>
      </c>
      <c r="G3" s="6" t="s">
        <v>84</v>
      </c>
      <c r="H3" s="7">
        <v>69.98</v>
      </c>
      <c r="I3" s="8">
        <f t="shared" ref="I3:I17" si="0">IF(H3="","",(IF($C$20&lt;25%,"N/A",IF(H3&lt;=($D$20+$A$20),H3,"Descartado"))))</f>
        <v>69.98</v>
      </c>
    </row>
    <row r="4" spans="1:9">
      <c r="A4" s="52"/>
      <c r="B4" s="53"/>
      <c r="C4" s="54"/>
      <c r="D4" s="55"/>
      <c r="E4" s="56"/>
      <c r="F4" s="56"/>
      <c r="G4" s="6" t="s">
        <v>85</v>
      </c>
      <c r="H4" s="7">
        <v>100</v>
      </c>
      <c r="I4" s="8">
        <f t="shared" si="0"/>
        <v>100</v>
      </c>
    </row>
    <row r="5" spans="1:9">
      <c r="A5" s="52"/>
      <c r="B5" s="53"/>
      <c r="C5" s="54"/>
      <c r="D5" s="55"/>
      <c r="E5" s="56"/>
      <c r="F5" s="56"/>
      <c r="G5" s="6" t="s">
        <v>86</v>
      </c>
      <c r="H5" s="7">
        <v>100</v>
      </c>
      <c r="I5" s="8">
        <f t="shared" si="0"/>
        <v>100</v>
      </c>
    </row>
    <row r="6" spans="1:9">
      <c r="A6" s="52"/>
      <c r="B6" s="53"/>
      <c r="C6" s="54"/>
      <c r="D6" s="55"/>
      <c r="E6" s="56"/>
      <c r="F6" s="56"/>
      <c r="G6" s="6" t="s">
        <v>87</v>
      </c>
      <c r="H6" s="7">
        <v>200</v>
      </c>
      <c r="I6" s="8" t="str">
        <f t="shared" si="0"/>
        <v>Descartado</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89.99</v>
      </c>
    </row>
    <row r="23" spans="1:11">
      <c r="B23" s="25"/>
      <c r="C23" s="25"/>
      <c r="D23" s="58"/>
      <c r="E23" s="58"/>
      <c r="F23" s="33"/>
      <c r="G23" s="4" t="s">
        <v>20</v>
      </c>
      <c r="H23" s="24">
        <f>ROUND(H22,2)*D3</f>
        <v>8999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30</v>
      </c>
      <c r="B2" s="2" t="s">
        <v>2</v>
      </c>
      <c r="C2" s="2" t="s">
        <v>3</v>
      </c>
      <c r="D2" s="2" t="s">
        <v>4</v>
      </c>
      <c r="E2" s="3" t="s">
        <v>5</v>
      </c>
      <c r="F2" s="3" t="s">
        <v>6</v>
      </c>
      <c r="G2" s="2" t="s">
        <v>7</v>
      </c>
      <c r="H2" s="4" t="s">
        <v>8</v>
      </c>
      <c r="I2" s="5" t="s">
        <v>9</v>
      </c>
    </row>
    <row r="3" spans="1:9" ht="12.75" customHeight="1">
      <c r="A3" s="52"/>
      <c r="B3" s="53" t="s">
        <v>144</v>
      </c>
      <c r="C3" s="54" t="s">
        <v>10</v>
      </c>
      <c r="D3" s="55">
        <v>50</v>
      </c>
      <c r="E3" s="56">
        <f>IF(C20&lt;=25%,D20,MIN(E20:F20))</f>
        <v>1124</v>
      </c>
      <c r="F3" s="56">
        <f>MIN(H3:H17)</f>
        <v>1084</v>
      </c>
      <c r="G3" s="6" t="s">
        <v>157</v>
      </c>
      <c r="H3" s="7">
        <v>1084</v>
      </c>
      <c r="I3" s="8">
        <f t="shared" ref="I3:I17" si="0">IF(H3="","",(IF($C$20&lt;25%,"N/A",IF(H3&lt;=($D$20+$A$20),H3,"Descartado"))))</f>
        <v>1084</v>
      </c>
    </row>
    <row r="4" spans="1:9">
      <c r="A4" s="52"/>
      <c r="B4" s="53"/>
      <c r="C4" s="54"/>
      <c r="D4" s="55"/>
      <c r="E4" s="56"/>
      <c r="F4" s="56"/>
      <c r="G4" s="6" t="s">
        <v>167</v>
      </c>
      <c r="H4" s="7">
        <v>1114</v>
      </c>
      <c r="I4" s="8">
        <f t="shared" si="0"/>
        <v>1114</v>
      </c>
    </row>
    <row r="5" spans="1:9">
      <c r="A5" s="52"/>
      <c r="B5" s="53"/>
      <c r="C5" s="54"/>
      <c r="D5" s="55"/>
      <c r="E5" s="56"/>
      <c r="F5" s="56"/>
      <c r="G5" s="6" t="s">
        <v>179</v>
      </c>
      <c r="H5" s="7">
        <v>1118</v>
      </c>
      <c r="I5" s="8">
        <f t="shared" si="0"/>
        <v>1118</v>
      </c>
    </row>
    <row r="6" spans="1:9">
      <c r="A6" s="52"/>
      <c r="B6" s="53"/>
      <c r="C6" s="54"/>
      <c r="D6" s="55"/>
      <c r="E6" s="56"/>
      <c r="F6" s="56"/>
      <c r="G6" s="6" t="s">
        <v>180</v>
      </c>
      <c r="H6" s="7">
        <v>1130</v>
      </c>
      <c r="I6" s="8">
        <f t="shared" si="0"/>
        <v>1130</v>
      </c>
    </row>
    <row r="7" spans="1:9">
      <c r="A7" s="52"/>
      <c r="B7" s="53"/>
      <c r="C7" s="54"/>
      <c r="D7" s="55"/>
      <c r="E7" s="56"/>
      <c r="F7" s="56"/>
      <c r="G7" s="6" t="s">
        <v>181</v>
      </c>
      <c r="H7" s="7">
        <v>2640.9</v>
      </c>
      <c r="I7" s="8">
        <f t="shared" si="0"/>
        <v>2640.9</v>
      </c>
    </row>
    <row r="8" spans="1:9">
      <c r="A8" s="52"/>
      <c r="B8" s="53"/>
      <c r="C8" s="54"/>
      <c r="D8" s="55"/>
      <c r="E8" s="56"/>
      <c r="F8" s="56"/>
      <c r="G8" s="6" t="s">
        <v>182</v>
      </c>
      <c r="H8" s="7">
        <v>4250</v>
      </c>
      <c r="I8" s="8" t="str">
        <f t="shared" si="0"/>
        <v>Descartado</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1308.345918198497</v>
      </c>
      <c r="B20" s="19">
        <f>COUNT(H3:H17)</f>
        <v>6</v>
      </c>
      <c r="C20" s="20">
        <f>IF(B20&lt;2,"N/A",(A20/D20))</f>
        <v>0.69243702934061058</v>
      </c>
      <c r="D20" s="21">
        <f>ROUND(AVERAGE(H3:H17),2)</f>
        <v>1889.48</v>
      </c>
      <c r="E20" s="22">
        <f>IFERROR(ROUND(IF(B20&lt;2,"N/A",(IF(C20&lt;=25%,"N/A",AVERAGE(I3:I17)))),2),"N/A")</f>
        <v>1417.38</v>
      </c>
      <c r="F20" s="22">
        <f>ROUND(MEDIAN(H3:H17),2)</f>
        <v>1124</v>
      </c>
      <c r="G20" s="23" t="str">
        <f>INDEX(G3:G17,MATCH(H20,H3:H17,0))</f>
        <v>GOMAP COMERCIO DE MOVEIS E EQUIPAMENTOS LTDA</v>
      </c>
      <c r="H20" s="24">
        <f>MIN(H3:H17)</f>
        <v>1084</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1124</v>
      </c>
    </row>
    <row r="23" spans="1:11">
      <c r="B23" s="25"/>
      <c r="C23" s="25"/>
      <c r="D23" s="58"/>
      <c r="E23" s="58"/>
      <c r="F23" s="33"/>
      <c r="G23" s="4" t="s">
        <v>20</v>
      </c>
      <c r="H23" s="24">
        <f>ROUND(H22,2)*D3</f>
        <v>56200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88</v>
      </c>
      <c r="B2" s="2" t="s">
        <v>2</v>
      </c>
      <c r="C2" s="2" t="s">
        <v>3</v>
      </c>
      <c r="D2" s="2" t="s">
        <v>4</v>
      </c>
      <c r="E2" s="3" t="s">
        <v>5</v>
      </c>
      <c r="F2" s="3" t="s">
        <v>6</v>
      </c>
      <c r="G2" s="2" t="s">
        <v>7</v>
      </c>
      <c r="H2" s="4" t="s">
        <v>8</v>
      </c>
      <c r="I2" s="5" t="s">
        <v>9</v>
      </c>
    </row>
    <row r="3" spans="1:9" ht="12.75" customHeight="1">
      <c r="A3" s="52"/>
      <c r="B3" s="53" t="s">
        <v>89</v>
      </c>
      <c r="C3" s="54" t="s">
        <v>90</v>
      </c>
      <c r="D3" s="55">
        <v>600</v>
      </c>
      <c r="E3" s="56">
        <f>IF(C20&lt;=25%,D20,MIN(E20:F20))</f>
        <v>2.29</v>
      </c>
      <c r="F3" s="56">
        <f>MIN(H3:H17)</f>
        <v>1.51</v>
      </c>
      <c r="G3" s="6" t="s">
        <v>91</v>
      </c>
      <c r="H3" s="7">
        <v>1.51</v>
      </c>
      <c r="I3" s="8">
        <f t="shared" ref="I3:I17" si="0">IF(H3="","",(IF($C$20&lt;25%,"N/A",IF(H3&lt;=($D$20+$A$20),H3,"Descartado"))))</f>
        <v>1.51</v>
      </c>
    </row>
    <row r="4" spans="1:9">
      <c r="A4" s="52"/>
      <c r="B4" s="53"/>
      <c r="C4" s="54"/>
      <c r="D4" s="55"/>
      <c r="E4" s="56"/>
      <c r="F4" s="56"/>
      <c r="G4" s="6" t="s">
        <v>92</v>
      </c>
      <c r="H4" s="7">
        <v>1.9</v>
      </c>
      <c r="I4" s="8">
        <f t="shared" si="0"/>
        <v>1.9</v>
      </c>
    </row>
    <row r="5" spans="1:9">
      <c r="A5" s="52"/>
      <c r="B5" s="53"/>
      <c r="C5" s="54"/>
      <c r="D5" s="55"/>
      <c r="E5" s="56"/>
      <c r="F5" s="56"/>
      <c r="G5" s="6" t="s">
        <v>93</v>
      </c>
      <c r="H5" s="7">
        <v>2</v>
      </c>
      <c r="I5" s="8">
        <f t="shared" si="0"/>
        <v>2</v>
      </c>
    </row>
    <row r="6" spans="1:9">
      <c r="A6" s="52"/>
      <c r="B6" s="53"/>
      <c r="C6" s="54"/>
      <c r="D6" s="55"/>
      <c r="E6" s="56"/>
      <c r="F6" s="56"/>
      <c r="G6" s="6" t="s">
        <v>94</v>
      </c>
      <c r="H6" s="7">
        <v>2.5</v>
      </c>
      <c r="I6" s="8">
        <f t="shared" si="0"/>
        <v>2.5</v>
      </c>
    </row>
    <row r="7" spans="1:9">
      <c r="A7" s="52"/>
      <c r="B7" s="53"/>
      <c r="C7" s="54"/>
      <c r="D7" s="55"/>
      <c r="E7" s="56"/>
      <c r="F7" s="56"/>
      <c r="G7" s="6" t="s">
        <v>95</v>
      </c>
      <c r="H7" s="7">
        <v>2.5299999999999998</v>
      </c>
      <c r="I7" s="8">
        <f t="shared" si="0"/>
        <v>2.5299999999999998</v>
      </c>
    </row>
    <row r="8" spans="1:9">
      <c r="A8" s="52"/>
      <c r="B8" s="53"/>
      <c r="C8" s="54"/>
      <c r="D8" s="55"/>
      <c r="E8" s="56"/>
      <c r="F8" s="56"/>
      <c r="G8" s="6" t="s">
        <v>96</v>
      </c>
      <c r="H8" s="7">
        <v>3.3</v>
      </c>
      <c r="I8" s="8">
        <f t="shared" si="0"/>
        <v>3.3</v>
      </c>
    </row>
    <row r="9" spans="1:9">
      <c r="A9" s="52"/>
      <c r="B9" s="53"/>
      <c r="C9" s="54"/>
      <c r="D9" s="55"/>
      <c r="E9" s="56"/>
      <c r="F9" s="56"/>
      <c r="G9" s="6" t="s">
        <v>97</v>
      </c>
      <c r="H9" s="7">
        <v>3.44</v>
      </c>
      <c r="I9" s="8" t="str">
        <f t="shared" si="0"/>
        <v>Descartado</v>
      </c>
    </row>
    <row r="10" spans="1:9">
      <c r="A10" s="52"/>
      <c r="B10" s="53"/>
      <c r="C10" s="54"/>
      <c r="D10" s="55"/>
      <c r="E10" s="56"/>
      <c r="F10" s="56"/>
      <c r="G10" s="6" t="s">
        <v>55</v>
      </c>
      <c r="H10" s="7">
        <v>3.54</v>
      </c>
      <c r="I10" s="8" t="str">
        <f t="shared" si="0"/>
        <v>Descartado</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2.29</v>
      </c>
    </row>
    <row r="23" spans="1:11">
      <c r="B23" s="25"/>
      <c r="C23" s="25"/>
      <c r="D23" s="58"/>
      <c r="E23" s="58"/>
      <c r="F23" s="33"/>
      <c r="G23" s="4" t="s">
        <v>20</v>
      </c>
      <c r="H23" s="24">
        <f>ROUND(H22,2)*D3</f>
        <v>1374</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98</v>
      </c>
      <c r="B2" s="2" t="s">
        <v>2</v>
      </c>
      <c r="C2" s="2" t="s">
        <v>3</v>
      </c>
      <c r="D2" s="2" t="s">
        <v>4</v>
      </c>
      <c r="E2" s="3" t="s">
        <v>5</v>
      </c>
      <c r="F2" s="3" t="s">
        <v>6</v>
      </c>
      <c r="G2" s="2" t="s">
        <v>7</v>
      </c>
      <c r="H2" s="4" t="s">
        <v>8</v>
      </c>
      <c r="I2" s="5" t="s">
        <v>9</v>
      </c>
    </row>
    <row r="3" spans="1:9" ht="12.75" customHeight="1">
      <c r="A3" s="52"/>
      <c r="B3" s="53" t="s">
        <v>99</v>
      </c>
      <c r="C3" s="54" t="s">
        <v>90</v>
      </c>
      <c r="D3" s="55">
        <v>600</v>
      </c>
      <c r="E3" s="56">
        <f>IF(C20&lt;=25%,D20,MIN(E20:F20))</f>
        <v>4.1500000000000004</v>
      </c>
      <c r="F3" s="56">
        <f>MIN(H3:H17)</f>
        <v>2.14</v>
      </c>
      <c r="G3" s="6" t="s">
        <v>100</v>
      </c>
      <c r="H3" s="7">
        <v>2.14</v>
      </c>
      <c r="I3" s="8">
        <f t="shared" ref="I3:I17" si="0">IF(H3="","",(IF($C$20&lt;25%,"N/A",IF(H3&lt;=($D$20+$A$20),H3,"Descartado"))))</f>
        <v>2.14</v>
      </c>
    </row>
    <row r="4" spans="1:9">
      <c r="A4" s="52"/>
      <c r="B4" s="53"/>
      <c r="C4" s="54"/>
      <c r="D4" s="55"/>
      <c r="E4" s="56"/>
      <c r="F4" s="56"/>
      <c r="G4" s="6" t="s">
        <v>101</v>
      </c>
      <c r="H4" s="7">
        <v>2.65</v>
      </c>
      <c r="I4" s="8">
        <f t="shared" si="0"/>
        <v>2.65</v>
      </c>
    </row>
    <row r="5" spans="1:9">
      <c r="A5" s="52"/>
      <c r="B5" s="53"/>
      <c r="C5" s="54"/>
      <c r="D5" s="55"/>
      <c r="E5" s="56"/>
      <c r="F5" s="56"/>
      <c r="G5" s="6" t="s">
        <v>91</v>
      </c>
      <c r="H5" s="7">
        <v>3.12</v>
      </c>
      <c r="I5" s="8">
        <f t="shared" si="0"/>
        <v>3.12</v>
      </c>
    </row>
    <row r="6" spans="1:9">
      <c r="A6" s="52"/>
      <c r="B6" s="53"/>
      <c r="C6" s="54"/>
      <c r="D6" s="55"/>
      <c r="E6" s="56"/>
      <c r="F6" s="56"/>
      <c r="G6" s="6" t="s">
        <v>94</v>
      </c>
      <c r="H6" s="7">
        <v>5</v>
      </c>
      <c r="I6" s="8">
        <f t="shared" si="0"/>
        <v>5</v>
      </c>
    </row>
    <row r="7" spans="1:9">
      <c r="A7" s="52"/>
      <c r="B7" s="53"/>
      <c r="C7" s="54"/>
      <c r="D7" s="55"/>
      <c r="E7" s="56"/>
      <c r="F7" s="56"/>
      <c r="G7" s="6" t="s">
        <v>102</v>
      </c>
      <c r="H7" s="7">
        <v>5.26</v>
      </c>
      <c r="I7" s="8">
        <f t="shared" si="0"/>
        <v>5.26</v>
      </c>
    </row>
    <row r="8" spans="1:9">
      <c r="A8" s="52"/>
      <c r="B8" s="53"/>
      <c r="C8" s="54"/>
      <c r="D8" s="55"/>
      <c r="E8" s="56"/>
      <c r="F8" s="56"/>
      <c r="G8" s="6" t="s">
        <v>103</v>
      </c>
      <c r="H8" s="7">
        <v>5.4</v>
      </c>
      <c r="I8" s="8">
        <f t="shared" si="0"/>
        <v>5.4</v>
      </c>
    </row>
    <row r="9" spans="1:9">
      <c r="A9" s="52"/>
      <c r="B9" s="53"/>
      <c r="C9" s="54"/>
      <c r="D9" s="55"/>
      <c r="E9" s="56"/>
      <c r="F9" s="56"/>
      <c r="G9" s="6" t="s">
        <v>104</v>
      </c>
      <c r="H9" s="7">
        <v>5.5</v>
      </c>
      <c r="I9" s="8">
        <f t="shared" si="0"/>
        <v>5.5</v>
      </c>
    </row>
    <row r="10" spans="1:9">
      <c r="A10" s="52"/>
      <c r="B10" s="53"/>
      <c r="C10" s="54"/>
      <c r="D10" s="55"/>
      <c r="E10" s="56"/>
      <c r="F10" s="56"/>
      <c r="G10" s="6" t="s">
        <v>105</v>
      </c>
      <c r="H10" s="7">
        <v>6</v>
      </c>
      <c r="I10" s="8" t="str">
        <f t="shared" si="0"/>
        <v>Descartado</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4.1500000000000004</v>
      </c>
    </row>
    <row r="23" spans="1:11">
      <c r="B23" s="25"/>
      <c r="C23" s="25"/>
      <c r="D23" s="58"/>
      <c r="E23" s="58"/>
      <c r="F23" s="33"/>
      <c r="G23" s="4" t="s">
        <v>20</v>
      </c>
      <c r="H23" s="24">
        <f>ROUND(H22,2)*D3</f>
        <v>2490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106</v>
      </c>
      <c r="B2" s="2" t="s">
        <v>2</v>
      </c>
      <c r="C2" s="2" t="s">
        <v>3</v>
      </c>
      <c r="D2" s="2" t="s">
        <v>4</v>
      </c>
      <c r="E2" s="3" t="s">
        <v>5</v>
      </c>
      <c r="F2" s="3" t="s">
        <v>6</v>
      </c>
      <c r="G2" s="2" t="s">
        <v>7</v>
      </c>
      <c r="H2" s="4" t="s">
        <v>8</v>
      </c>
      <c r="I2" s="5" t="s">
        <v>9</v>
      </c>
    </row>
    <row r="3" spans="1:9" ht="12.75" customHeight="1">
      <c r="A3" s="52"/>
      <c r="B3" s="53" t="s">
        <v>107</v>
      </c>
      <c r="C3" s="54" t="s">
        <v>10</v>
      </c>
      <c r="D3" s="55">
        <v>200</v>
      </c>
      <c r="E3" s="56">
        <f>IF(C20&lt;=25%,D20,MIN(E20:F20))</f>
        <v>7.87</v>
      </c>
      <c r="F3" s="56">
        <f>MIN(H3:H17)</f>
        <v>6.03</v>
      </c>
      <c r="G3" s="6" t="s">
        <v>108</v>
      </c>
      <c r="H3" s="7">
        <v>6.03</v>
      </c>
      <c r="I3" s="8">
        <f t="shared" ref="I3:I17" si="0">IF(H3="","",(IF($C$20&lt;25%,"N/A",IF(H3&lt;=($D$20+$A$20),H3,"Descartado"))))</f>
        <v>6.03</v>
      </c>
    </row>
    <row r="4" spans="1:9">
      <c r="A4" s="52"/>
      <c r="B4" s="53"/>
      <c r="C4" s="54"/>
      <c r="D4" s="55"/>
      <c r="E4" s="56"/>
      <c r="F4" s="56"/>
      <c r="G4" s="6" t="s">
        <v>94</v>
      </c>
      <c r="H4" s="7">
        <v>6.5</v>
      </c>
      <c r="I4" s="8">
        <f t="shared" si="0"/>
        <v>6.5</v>
      </c>
    </row>
    <row r="5" spans="1:9">
      <c r="A5" s="52"/>
      <c r="B5" s="53"/>
      <c r="C5" s="54"/>
      <c r="D5" s="55"/>
      <c r="E5" s="56"/>
      <c r="F5" s="56"/>
      <c r="G5" s="6" t="s">
        <v>95</v>
      </c>
      <c r="H5" s="7">
        <v>7.1</v>
      </c>
      <c r="I5" s="8">
        <f t="shared" si="0"/>
        <v>7.1</v>
      </c>
    </row>
    <row r="6" spans="1:9">
      <c r="A6" s="52"/>
      <c r="B6" s="53"/>
      <c r="C6" s="54"/>
      <c r="D6" s="55"/>
      <c r="E6" s="56"/>
      <c r="F6" s="56"/>
      <c r="G6" s="6" t="s">
        <v>109</v>
      </c>
      <c r="H6" s="7">
        <v>7.8</v>
      </c>
      <c r="I6" s="8">
        <f t="shared" si="0"/>
        <v>7.8</v>
      </c>
    </row>
    <row r="7" spans="1:9">
      <c r="A7" s="52"/>
      <c r="B7" s="53"/>
      <c r="C7" s="54"/>
      <c r="D7" s="55"/>
      <c r="E7" s="56"/>
      <c r="F7" s="56"/>
      <c r="G7" s="6" t="s">
        <v>110</v>
      </c>
      <c r="H7" s="7">
        <v>7.87</v>
      </c>
      <c r="I7" s="8">
        <f t="shared" si="0"/>
        <v>7.87</v>
      </c>
    </row>
    <row r="8" spans="1:9">
      <c r="A8" s="52"/>
      <c r="B8" s="53"/>
      <c r="C8" s="54"/>
      <c r="D8" s="55"/>
      <c r="E8" s="56"/>
      <c r="F8" s="56"/>
      <c r="G8" s="6" t="s">
        <v>111</v>
      </c>
      <c r="H8" s="7">
        <v>8.5</v>
      </c>
      <c r="I8" s="8">
        <f t="shared" si="0"/>
        <v>8.5</v>
      </c>
    </row>
    <row r="9" spans="1:9">
      <c r="A9" s="52"/>
      <c r="B9" s="53"/>
      <c r="C9" s="54"/>
      <c r="D9" s="55"/>
      <c r="E9" s="56"/>
      <c r="F9" s="56"/>
      <c r="G9" s="6" t="s">
        <v>105</v>
      </c>
      <c r="H9" s="7">
        <v>10.27</v>
      </c>
      <c r="I9" s="8">
        <f t="shared" si="0"/>
        <v>10.27</v>
      </c>
    </row>
    <row r="10" spans="1:9">
      <c r="A10" s="52"/>
      <c r="B10" s="53"/>
      <c r="C10" s="54"/>
      <c r="D10" s="55"/>
      <c r="E10" s="56"/>
      <c r="F10" s="56"/>
      <c r="G10" s="6" t="s">
        <v>112</v>
      </c>
      <c r="H10" s="7">
        <v>11.49</v>
      </c>
      <c r="I10" s="8">
        <f t="shared" si="0"/>
        <v>11.49</v>
      </c>
    </row>
    <row r="11" spans="1:9">
      <c r="A11" s="52"/>
      <c r="B11" s="53"/>
      <c r="C11" s="54"/>
      <c r="D11" s="55"/>
      <c r="E11" s="56"/>
      <c r="F11" s="56"/>
      <c r="G11" s="6" t="s">
        <v>113</v>
      </c>
      <c r="H11" s="7">
        <v>14.8</v>
      </c>
      <c r="I11" s="8" t="str">
        <f t="shared" si="0"/>
        <v>Descartado</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7.87</v>
      </c>
    </row>
    <row r="23" spans="1:11">
      <c r="B23" s="25"/>
      <c r="C23" s="25"/>
      <c r="D23" s="58"/>
      <c r="E23" s="58"/>
      <c r="F23" s="33"/>
      <c r="G23" s="4" t="s">
        <v>20</v>
      </c>
      <c r="H23" s="24">
        <f>ROUND(H22,2)*D3</f>
        <v>1574</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114</v>
      </c>
      <c r="B2" s="2" t="s">
        <v>2</v>
      </c>
      <c r="C2" s="2" t="s">
        <v>3</v>
      </c>
      <c r="D2" s="2" t="s">
        <v>4</v>
      </c>
      <c r="E2" s="3" t="s">
        <v>5</v>
      </c>
      <c r="F2" s="3" t="s">
        <v>6</v>
      </c>
      <c r="G2" s="2" t="s">
        <v>7</v>
      </c>
      <c r="H2" s="4" t="s">
        <v>8</v>
      </c>
      <c r="I2" s="5" t="s">
        <v>9</v>
      </c>
    </row>
    <row r="3" spans="1:9" ht="12.75" customHeight="1">
      <c r="A3" s="52"/>
      <c r="B3" s="53" t="s">
        <v>115</v>
      </c>
      <c r="C3" s="54" t="s">
        <v>10</v>
      </c>
      <c r="D3" s="55">
        <v>200</v>
      </c>
      <c r="E3" s="56">
        <f>IF(C20&lt;=25%,D20,MIN(E20:F20))</f>
        <v>248.86</v>
      </c>
      <c r="F3" s="56">
        <f>MIN(H3:H17)</f>
        <v>219</v>
      </c>
      <c r="G3" s="6" t="s">
        <v>116</v>
      </c>
      <c r="H3" s="7">
        <v>219</v>
      </c>
      <c r="I3" s="8" t="str">
        <f t="shared" ref="I3:I17" si="0">IF(H3="","",(IF($C$20&lt;25%,"N/A",IF(H3&lt;=($D$20+$A$20),H3,"Descartado"))))</f>
        <v>N/A</v>
      </c>
    </row>
    <row r="4" spans="1:9">
      <c r="A4" s="52"/>
      <c r="B4" s="53"/>
      <c r="C4" s="54"/>
      <c r="D4" s="55"/>
      <c r="E4" s="56"/>
      <c r="F4" s="56"/>
      <c r="G4" s="6" t="s">
        <v>117</v>
      </c>
      <c r="H4" s="7">
        <v>234.3</v>
      </c>
      <c r="I4" s="8" t="str">
        <f t="shared" si="0"/>
        <v>N/A</v>
      </c>
    </row>
    <row r="5" spans="1:9">
      <c r="A5" s="52"/>
      <c r="B5" s="53"/>
      <c r="C5" s="54"/>
      <c r="D5" s="55"/>
      <c r="E5" s="56"/>
      <c r="F5" s="56"/>
      <c r="G5" s="6" t="s">
        <v>118</v>
      </c>
      <c r="H5" s="7">
        <v>264</v>
      </c>
      <c r="I5" s="8" t="str">
        <f t="shared" si="0"/>
        <v>N/A</v>
      </c>
    </row>
    <row r="6" spans="1:9">
      <c r="A6" s="52"/>
      <c r="B6" s="53"/>
      <c r="C6" s="54"/>
      <c r="D6" s="55"/>
      <c r="E6" s="56"/>
      <c r="F6" s="56"/>
      <c r="G6" s="6" t="s">
        <v>119</v>
      </c>
      <c r="H6" s="7">
        <v>278.14</v>
      </c>
      <c r="I6" s="8" t="str">
        <f t="shared" si="0"/>
        <v>N/A</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248.86</v>
      </c>
    </row>
    <row r="23" spans="1:11">
      <c r="B23" s="25"/>
      <c r="C23" s="25"/>
      <c r="D23" s="58"/>
      <c r="E23" s="58"/>
      <c r="F23" s="33"/>
      <c r="G23" s="4" t="s">
        <v>20</v>
      </c>
      <c r="H23" s="24">
        <f>ROUND(H22,2)*D3</f>
        <v>49772</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120</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121</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122</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123</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124</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125</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31</v>
      </c>
      <c r="B2" s="2" t="s">
        <v>2</v>
      </c>
      <c r="C2" s="2" t="s">
        <v>3</v>
      </c>
      <c r="D2" s="2" t="s">
        <v>4</v>
      </c>
      <c r="E2" s="3" t="s">
        <v>5</v>
      </c>
      <c r="F2" s="3" t="s">
        <v>6</v>
      </c>
      <c r="G2" s="2" t="s">
        <v>7</v>
      </c>
      <c r="H2" s="4" t="s">
        <v>8</v>
      </c>
      <c r="I2" s="5" t="s">
        <v>9</v>
      </c>
    </row>
    <row r="3" spans="1:9" ht="12.75" customHeight="1">
      <c r="A3" s="52"/>
      <c r="B3" s="53" t="s">
        <v>145</v>
      </c>
      <c r="C3" s="54" t="s">
        <v>10</v>
      </c>
      <c r="D3" s="55">
        <v>100</v>
      </c>
      <c r="E3" s="56">
        <f>IF(C20&lt;=25%,D20,MIN(E20:F20))</f>
        <v>361.33</v>
      </c>
      <c r="F3" s="56">
        <f>MIN(H3:H17)</f>
        <v>300</v>
      </c>
      <c r="G3" s="6" t="s">
        <v>169</v>
      </c>
      <c r="H3" s="7">
        <v>300</v>
      </c>
      <c r="I3" s="8" t="str">
        <f t="shared" ref="I3:I17" si="0">IF(H3="","",(IF($C$20&lt;25%,"N/A",IF(H3&lt;=($D$20+$A$20),H3,"Descartado"))))</f>
        <v>N/A</v>
      </c>
    </row>
    <row r="4" spans="1:9">
      <c r="A4" s="52"/>
      <c r="B4" s="53"/>
      <c r="C4" s="54"/>
      <c r="D4" s="55"/>
      <c r="E4" s="56"/>
      <c r="F4" s="56"/>
      <c r="G4" s="6" t="s">
        <v>170</v>
      </c>
      <c r="H4" s="7">
        <v>399</v>
      </c>
      <c r="I4" s="8" t="str">
        <f t="shared" si="0"/>
        <v>N/A</v>
      </c>
    </row>
    <row r="5" spans="1:9">
      <c r="A5" s="52"/>
      <c r="B5" s="53"/>
      <c r="C5" s="54"/>
      <c r="D5" s="55"/>
      <c r="E5" s="56"/>
      <c r="F5" s="56"/>
      <c r="G5" s="6" t="s">
        <v>29</v>
      </c>
      <c r="H5" s="7">
        <v>385</v>
      </c>
      <c r="I5" s="8" t="str">
        <f t="shared" si="0"/>
        <v>N/A</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53.575491909392142</v>
      </c>
      <c r="B20" s="19">
        <f>COUNT(H3:H17)</f>
        <v>3</v>
      </c>
      <c r="C20" s="20">
        <f>IF(B20&lt;2,"N/A",(A20/D20))</f>
        <v>0.148273024408137</v>
      </c>
      <c r="D20" s="21">
        <f>ROUND(AVERAGE(H3:H17),2)</f>
        <v>361.33</v>
      </c>
      <c r="E20" s="22" t="str">
        <f>IFERROR(ROUND(IF(B20&lt;2,"N/A",(IF(C20&lt;=25%,"N/A",AVERAGE(I3:I17)))),2),"N/A")</f>
        <v>N/A</v>
      </c>
      <c r="F20" s="22">
        <f>ROUND(MEDIAN(H3:H17),2)</f>
        <v>385</v>
      </c>
      <c r="G20" s="23" t="str">
        <f>INDEX(G3:G17,MATCH(H20,H3:H17,0))</f>
        <v>TAJE SOLUCOES COMERCIO VAREJISTA LTDA</v>
      </c>
      <c r="H20" s="24">
        <f>MIN(H3:H17)</f>
        <v>300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361.33</v>
      </c>
    </row>
    <row r="23" spans="1:11">
      <c r="B23" s="25"/>
      <c r="C23" s="25"/>
      <c r="D23" s="58"/>
      <c r="E23" s="58"/>
      <c r="F23" s="33"/>
      <c r="G23" s="4" t="s">
        <v>20</v>
      </c>
      <c r="H23" s="24">
        <f>ROUND(H22,2)*D3</f>
        <v>36133</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126</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127</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128</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129</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130</v>
      </c>
      <c r="B2" s="2" t="s">
        <v>2</v>
      </c>
      <c r="C2" s="2" t="s">
        <v>3</v>
      </c>
      <c r="D2" s="2" t="s">
        <v>4</v>
      </c>
      <c r="E2" s="3" t="s">
        <v>5</v>
      </c>
      <c r="F2" s="3" t="s">
        <v>6</v>
      </c>
      <c r="G2" s="2" t="s">
        <v>7</v>
      </c>
      <c r="H2" s="4" t="s">
        <v>8</v>
      </c>
      <c r="I2" s="5" t="s">
        <v>9</v>
      </c>
    </row>
    <row r="3" spans="1:9" ht="12.75" customHeight="1">
      <c r="A3" s="52"/>
      <c r="B3" s="53"/>
      <c r="C3" s="54" t="s">
        <v>10</v>
      </c>
      <c r="D3" s="55"/>
      <c r="E3" s="56" t="e">
        <f>IF(C20&lt;=25%,D20,MIN(E20:F20))</f>
        <v>#NUM!</v>
      </c>
      <c r="F3" s="56">
        <f>MIN(H3:H17)</f>
        <v>0</v>
      </c>
      <c r="G3" s="6"/>
      <c r="H3" s="7"/>
      <c r="I3" s="8" t="str">
        <f t="shared" ref="I3:I17" si="0">IF(H3="","",(IF($C$20&lt;25%,"N/A",IF(H3&lt;=($D$20+$A$20),H3,"Descartado"))))</f>
        <v/>
      </c>
    </row>
    <row r="4" spans="1:9">
      <c r="A4" s="52"/>
      <c r="B4" s="53"/>
      <c r="C4" s="54"/>
      <c r="D4" s="55"/>
      <c r="E4" s="56"/>
      <c r="F4" s="56"/>
      <c r="G4" s="6"/>
      <c r="H4" s="7"/>
      <c r="I4" s="8" t="str">
        <f t="shared" si="0"/>
        <v/>
      </c>
    </row>
    <row r="5" spans="1:9">
      <c r="A5" s="52"/>
      <c r="B5" s="53"/>
      <c r="C5" s="54"/>
      <c r="D5" s="55"/>
      <c r="E5" s="56"/>
      <c r="F5" s="56"/>
      <c r="G5" s="6"/>
      <c r="H5" s="7"/>
      <c r="I5" s="8" t="str">
        <f t="shared" si="0"/>
        <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8"/>
      <c r="E22" s="58"/>
      <c r="F22" s="30"/>
      <c r="G22" s="31" t="s">
        <v>19</v>
      </c>
      <c r="H22" s="32" t="e">
        <f>IF(C20&lt;=25%,D20,MIN(E20:F20))</f>
        <v>#NUM!</v>
      </c>
    </row>
    <row r="23" spans="1:11">
      <c r="B23" s="25"/>
      <c r="C23" s="25"/>
      <c r="D23" s="58"/>
      <c r="E23" s="58"/>
      <c r="F23" s="33"/>
      <c r="G23" s="4" t="s">
        <v>20</v>
      </c>
      <c r="H23" s="24" t="e">
        <f>ROUND(H22,2)*D3</f>
        <v>#NUM!</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26"/>
  <sheetViews>
    <sheetView tabSelected="1" view="pageBreakPreview" topLeftCell="A22" zoomScaleNormal="100" zoomScaleSheetLayoutView="100" workbookViewId="0">
      <selection activeCell="C37" sqref="C37"/>
    </sheetView>
  </sheetViews>
  <sheetFormatPr defaultColWidth="9.28515625" defaultRowHeight="12.75"/>
  <cols>
    <col min="1" max="1" width="18.42578125" customWidth="1"/>
    <col min="2" max="2" width="9.140625" style="35" customWidth="1"/>
    <col min="3" max="3" width="86.85546875" style="35" customWidth="1"/>
    <col min="4" max="6" width="13.28515625" style="35" customWidth="1"/>
    <col min="7" max="7" width="17.28515625" style="35" customWidth="1"/>
    <col min="8" max="8" width="17.28515625" style="36" customWidth="1"/>
    <col min="9" max="14" width="9.140625" style="36" customWidth="1"/>
    <col min="15" max="64" width="9.140625" style="35" customWidth="1"/>
    <col min="1024" max="1025" width="11.5703125" customWidth="1"/>
  </cols>
  <sheetData>
    <row r="1" spans="1:8" ht="12.75" customHeight="1">
      <c r="B1" s="37"/>
      <c r="C1" s="38"/>
      <c r="D1" s="39"/>
      <c r="E1" s="39"/>
      <c r="F1" s="39"/>
      <c r="G1" s="39"/>
    </row>
    <row r="2" spans="1:8" ht="12.75" customHeight="1">
      <c r="B2" s="37"/>
      <c r="C2" s="38"/>
      <c r="D2" s="39"/>
      <c r="E2" s="39"/>
      <c r="F2" s="39"/>
      <c r="G2" s="39"/>
    </row>
    <row r="3" spans="1:8" ht="12.75" customHeight="1">
      <c r="B3" s="37"/>
      <c r="C3" s="38"/>
      <c r="D3" s="39"/>
      <c r="E3" s="39"/>
      <c r="F3" s="39"/>
      <c r="G3" s="39"/>
    </row>
    <row r="4" spans="1:8" ht="12.75" customHeight="1">
      <c r="B4" s="37"/>
      <c r="C4" s="38"/>
      <c r="D4" s="39"/>
      <c r="E4" s="39"/>
      <c r="F4" s="39"/>
      <c r="G4" s="39"/>
    </row>
    <row r="5" spans="1:8" ht="12.75" customHeight="1">
      <c r="B5" s="61"/>
      <c r="C5" s="61"/>
      <c r="D5" s="61"/>
      <c r="E5" s="61"/>
      <c r="F5" s="61"/>
      <c r="G5" s="61"/>
    </row>
    <row r="6" spans="1:8" ht="12.75" customHeight="1">
      <c r="B6" s="61"/>
      <c r="C6" s="61"/>
      <c r="D6" s="61"/>
      <c r="E6" s="61"/>
      <c r="F6" s="61"/>
      <c r="G6" s="61"/>
    </row>
    <row r="7" spans="1:8" ht="12.75" customHeight="1">
      <c r="B7" s="40"/>
      <c r="C7" s="41"/>
      <c r="D7" s="42"/>
      <c r="E7" s="42"/>
      <c r="F7" s="42"/>
      <c r="G7" s="42"/>
    </row>
    <row r="8" spans="1:8" ht="15.75" customHeight="1">
      <c r="A8" s="63" t="s">
        <v>131</v>
      </c>
      <c r="B8" s="64"/>
      <c r="C8" s="64"/>
      <c r="D8" s="64"/>
      <c r="E8" s="64"/>
      <c r="F8" s="64"/>
      <c r="G8" s="64"/>
      <c r="H8" s="65"/>
    </row>
    <row r="9" spans="1:8" ht="25.5">
      <c r="A9" s="43" t="s">
        <v>217</v>
      </c>
      <c r="B9" s="43" t="s">
        <v>132</v>
      </c>
      <c r="C9" s="43" t="s">
        <v>133</v>
      </c>
      <c r="D9" s="43" t="s">
        <v>134</v>
      </c>
      <c r="E9" s="43" t="s">
        <v>135</v>
      </c>
      <c r="F9" s="43" t="s">
        <v>136</v>
      </c>
      <c r="G9" s="43" t="s">
        <v>214</v>
      </c>
      <c r="H9" s="43" t="s">
        <v>215</v>
      </c>
    </row>
    <row r="10" spans="1:8" ht="165.75">
      <c r="A10" s="44" t="s">
        <v>216</v>
      </c>
      <c r="B10" s="44">
        <v>1</v>
      </c>
      <c r="C10" s="45" t="str">
        <f>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D10" s="44" t="str">
        <f>Item1!C3</f>
        <v>unidade</v>
      </c>
      <c r="E10" s="44">
        <f>Item1!D3</f>
        <v>100</v>
      </c>
      <c r="F10" s="46">
        <f>Item1!E3</f>
        <v>408.79</v>
      </c>
      <c r="G10" s="46">
        <f t="shared" ref="G10:G24" si="0">(ROUND(F10,2)*E10)</f>
        <v>40879</v>
      </c>
      <c r="H10" s="44" t="s">
        <v>216</v>
      </c>
    </row>
    <row r="11" spans="1:8" ht="178.5">
      <c r="A11" s="44" t="s">
        <v>216</v>
      </c>
      <c r="B11" s="44">
        <v>2</v>
      </c>
      <c r="C11" s="45" t="str">
        <f>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D11" s="44" t="str">
        <f>Item2!C3</f>
        <v>unidade</v>
      </c>
      <c r="E11" s="44">
        <f>Item2!D3</f>
        <v>124</v>
      </c>
      <c r="F11" s="46">
        <f>Item2!E3</f>
        <v>641.75</v>
      </c>
      <c r="G11" s="46">
        <f t="shared" si="0"/>
        <v>79577</v>
      </c>
      <c r="H11" s="44" t="s">
        <v>216</v>
      </c>
    </row>
    <row r="12" spans="1:8" ht="216.75">
      <c r="A12" s="44" t="s">
        <v>216</v>
      </c>
      <c r="B12" s="44">
        <v>3</v>
      </c>
      <c r="C12" s="45" t="str">
        <f>Item3!B3</f>
        <v>ARMÁRIO EM AÇO, com as seguintes especificações:
• Dimensões externas: 920 mm x 450 mm x 1.980 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 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D12" s="44" t="str">
        <f>Item3!C3</f>
        <v>unidade</v>
      </c>
      <c r="E12" s="44">
        <f>Item3!D3</f>
        <v>50</v>
      </c>
      <c r="F12" s="46">
        <f>Item3!E3</f>
        <v>1124</v>
      </c>
      <c r="G12" s="46">
        <f t="shared" si="0"/>
        <v>56200</v>
      </c>
      <c r="H12" s="44" t="s">
        <v>216</v>
      </c>
    </row>
    <row r="13" spans="1:8" ht="204">
      <c r="A13" s="44" t="s">
        <v>216</v>
      </c>
      <c r="B13" s="44">
        <v>4</v>
      </c>
      <c r="C13" s="45" t="str">
        <f>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 (lxpxh), admitidas variações de +100 mm para largura, de ±50 mm para profundidade e de ±5 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D13" s="44" t="str">
        <f>Item4!C3</f>
        <v>unidade</v>
      </c>
      <c r="E13" s="44">
        <f>Item4!D3</f>
        <v>100</v>
      </c>
      <c r="F13" s="46">
        <f>Item4!E3</f>
        <v>361.33</v>
      </c>
      <c r="G13" s="46">
        <f t="shared" si="0"/>
        <v>36133</v>
      </c>
      <c r="H13" s="44" t="s">
        <v>216</v>
      </c>
    </row>
    <row r="14" spans="1:8" ht="165.75">
      <c r="A14" s="44" t="s">
        <v>216</v>
      </c>
      <c r="B14" s="44">
        <v>5</v>
      </c>
      <c r="C14" s="45" t="str">
        <f>Item5!B3</f>
        <v>MESA PARA IMPRESSORA, com as seguintes especificações:
• Tampo único (sem abertura para formulário) em MDP ou MDF com, no mínimo, 20 mm de espessura, admitindo-se variação de ± 5 mm;
• Dimensões: 600 mm x 400 mm x 740 mm (lxpxh),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 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D14" s="44" t="str">
        <f>Item5!C3</f>
        <v>unidade</v>
      </c>
      <c r="E14" s="44">
        <f>Item5!D3</f>
        <v>50</v>
      </c>
      <c r="F14" s="46">
        <f>Item5!E3</f>
        <v>175</v>
      </c>
      <c r="G14" s="46">
        <f t="shared" si="0"/>
        <v>8750</v>
      </c>
      <c r="H14" s="44" t="s">
        <v>216</v>
      </c>
    </row>
    <row r="15" spans="1:8" ht="51">
      <c r="A15" s="44" t="s">
        <v>216</v>
      </c>
      <c r="B15" s="44">
        <v>6</v>
      </c>
      <c r="C15" s="45" t="str">
        <f>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D15" s="44" t="str">
        <f>Item6!C3</f>
        <v>unidade</v>
      </c>
      <c r="E15" s="44">
        <f>Item6!D3</f>
        <v>80</v>
      </c>
      <c r="F15" s="46">
        <f>Item6!E3</f>
        <v>134.07</v>
      </c>
      <c r="G15" s="46">
        <f t="shared" si="0"/>
        <v>10725.599999999999</v>
      </c>
      <c r="H15" s="44" t="s">
        <v>216</v>
      </c>
    </row>
    <row r="16" spans="1:8" ht="178.5">
      <c r="A16" s="44" t="s">
        <v>216</v>
      </c>
      <c r="B16" s="44">
        <v>7</v>
      </c>
      <c r="C16" s="45" t="str">
        <f>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D16" s="44" t="str">
        <f>Item7!C3</f>
        <v>unidade</v>
      </c>
      <c r="E16" s="44">
        <f>Item7!D3</f>
        <v>100</v>
      </c>
      <c r="F16" s="46">
        <f>Item7!E3</f>
        <v>167.07</v>
      </c>
      <c r="G16" s="46">
        <f t="shared" si="0"/>
        <v>16707</v>
      </c>
      <c r="H16" s="44" t="s">
        <v>216</v>
      </c>
    </row>
    <row r="17" spans="1:8" ht="89.25">
      <c r="A17" s="44" t="s">
        <v>216</v>
      </c>
      <c r="B17" s="44">
        <v>8</v>
      </c>
      <c r="C17" s="45" t="str">
        <f>Item8!B3</f>
        <v>APOIO ERGONÔMICO PARA OS PÉS, com as seguintes especificações:
Base (apoio para os pés) confeccionada em plástico de alta resistência e antiderrapante;
• Cor preta;
• O apoio para os pés não devem apresentar quinas vivas;
• Estrutura   tubular metálica com pés e/ou sapatas antiderrapantes;
• Dimensões da base podendo variar: 400 a 510 mm (largura) e 280 a 420 mm (profundidade);
• Inclinação ajustável;</v>
      </c>
      <c r="D17" s="44" t="str">
        <f>Item8!C3</f>
        <v>unidade</v>
      </c>
      <c r="E17" s="44">
        <f>Item8!D3</f>
        <v>400</v>
      </c>
      <c r="F17" s="46">
        <f>Item8!E3</f>
        <v>71.36</v>
      </c>
      <c r="G17" s="46">
        <f t="shared" si="0"/>
        <v>28544</v>
      </c>
      <c r="H17" s="44" t="s">
        <v>216</v>
      </c>
    </row>
    <row r="18" spans="1:8" ht="153">
      <c r="A18" s="44" t="s">
        <v>216</v>
      </c>
      <c r="B18" s="44">
        <v>9</v>
      </c>
      <c r="C18" s="45" t="str">
        <f>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v>
      </c>
      <c r="D18" s="44" t="str">
        <f>Item9!C3</f>
        <v>unidade</v>
      </c>
      <c r="E18" s="44">
        <f>Item9!D3</f>
        <v>20</v>
      </c>
      <c r="F18" s="46">
        <f>Item9!E3</f>
        <v>1288.04</v>
      </c>
      <c r="G18" s="46">
        <f t="shared" si="0"/>
        <v>25760.799999999999</v>
      </c>
      <c r="H18" s="44" t="s">
        <v>216</v>
      </c>
    </row>
    <row r="19" spans="1:8" ht="153">
      <c r="A19" s="44" t="s">
        <v>216</v>
      </c>
      <c r="B19" s="44">
        <v>10</v>
      </c>
      <c r="C19" s="45" t="str">
        <f>Item10!B3</f>
        <v>ARMÁRIO DE AÇO P/ VESTIÁRIO, 8 PORTAS, TIPO ROUPEIRO, com as seguintes especificações: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v>
      </c>
      <c r="D19" s="44" t="str">
        <f>Item10!C3</f>
        <v>unidade</v>
      </c>
      <c r="E19" s="44">
        <f>Item10!D3</f>
        <v>15</v>
      </c>
      <c r="F19" s="46">
        <f>Item10!E3</f>
        <v>1225.8399999999999</v>
      </c>
      <c r="G19" s="46">
        <f t="shared" si="0"/>
        <v>18387.599999999999</v>
      </c>
      <c r="H19" s="44" t="s">
        <v>216</v>
      </c>
    </row>
    <row r="20" spans="1:8" ht="127.5">
      <c r="A20" s="44" t="s">
        <v>216</v>
      </c>
      <c r="B20" s="44">
        <v>11</v>
      </c>
      <c r="C20" s="45" t="str">
        <f>Item11!B3</f>
        <v>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v>
      </c>
      <c r="D20" s="44" t="str">
        <f>Item11!C3</f>
        <v>unidade</v>
      </c>
      <c r="E20" s="44">
        <f>Item11!D3</f>
        <v>20</v>
      </c>
      <c r="F20" s="46">
        <f>Item11!E3</f>
        <v>271.23</v>
      </c>
      <c r="G20" s="46">
        <f t="shared" si="0"/>
        <v>5424.6</v>
      </c>
      <c r="H20" s="44" t="s">
        <v>216</v>
      </c>
    </row>
    <row r="21" spans="1:8" ht="76.5">
      <c r="A21" s="44" t="s">
        <v>216</v>
      </c>
      <c r="B21" s="44">
        <v>12</v>
      </c>
      <c r="C21" s="45" t="str">
        <f>Item12!B3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D21" s="44" t="str">
        <f>Item12!C3</f>
        <v>unidade</v>
      </c>
      <c r="E21" s="44">
        <f>Item12!D3</f>
        <v>150</v>
      </c>
      <c r="F21" s="46">
        <f>Item12!E3</f>
        <v>108.59</v>
      </c>
      <c r="G21" s="46">
        <f t="shared" si="0"/>
        <v>16288.5</v>
      </c>
      <c r="H21" s="44" t="s">
        <v>216</v>
      </c>
    </row>
    <row r="22" spans="1:8" ht="178.5">
      <c r="A22" s="66" t="s">
        <v>218</v>
      </c>
      <c r="B22" s="44">
        <v>13</v>
      </c>
      <c r="C22" s="45" t="str">
        <f>Item13!B3</f>
        <v>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v>
      </c>
      <c r="D22" s="44" t="str">
        <f>Item13!C3</f>
        <v>unidade</v>
      </c>
      <c r="E22" s="44">
        <f>Item13!D3</f>
        <v>10</v>
      </c>
      <c r="F22" s="46">
        <f>Item13!E3</f>
        <v>1548.83</v>
      </c>
      <c r="G22" s="46">
        <f t="shared" si="0"/>
        <v>15488.3</v>
      </c>
      <c r="H22" s="69">
        <f>SUM(G22:G24)</f>
        <v>41255</v>
      </c>
    </row>
    <row r="23" spans="1:8" ht="204">
      <c r="A23" s="67"/>
      <c r="B23" s="44">
        <v>14</v>
      </c>
      <c r="C23" s="45" t="str">
        <f>Item14!B3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D23" s="44" t="str">
        <f>Item14!C3</f>
        <v>unidade</v>
      </c>
      <c r="E23" s="44">
        <f>Item14!D3</f>
        <v>10</v>
      </c>
      <c r="F23" s="46">
        <f>Item14!E3</f>
        <v>1245.81</v>
      </c>
      <c r="G23" s="46">
        <f t="shared" si="0"/>
        <v>12458.099999999999</v>
      </c>
      <c r="H23" s="70"/>
    </row>
    <row r="24" spans="1:8" ht="140.25">
      <c r="A24" s="68"/>
      <c r="B24" s="44">
        <v>15</v>
      </c>
      <c r="C24" s="45" t="str">
        <f>Item15!B3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D24" s="44" t="str">
        <f>Item15!C3</f>
        <v>unidade</v>
      </c>
      <c r="E24" s="44">
        <f>Item15!D3</f>
        <v>10</v>
      </c>
      <c r="F24" s="46">
        <f>Item15!E3</f>
        <v>1330.86</v>
      </c>
      <c r="G24" s="46">
        <f t="shared" si="0"/>
        <v>13308.599999999999</v>
      </c>
      <c r="H24" s="71"/>
    </row>
    <row r="25" spans="1:8" ht="178.5">
      <c r="A25" s="73" t="s">
        <v>216</v>
      </c>
      <c r="B25" s="73">
        <v>16</v>
      </c>
      <c r="C25" s="74" t="str">
        <f>Item16!B3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D25" s="73" t="str">
        <f>Item16!C3</f>
        <v>unidade</v>
      </c>
      <c r="E25" s="73">
        <f>Item16!D3</f>
        <v>526</v>
      </c>
      <c r="F25" s="75">
        <f>Item16!E3</f>
        <v>641.75</v>
      </c>
      <c r="G25" s="75">
        <f t="shared" ref="G25" si="1">(ROUND(F25,2)*E25)</f>
        <v>337560.5</v>
      </c>
      <c r="H25" s="73" t="s">
        <v>216</v>
      </c>
    </row>
    <row r="26" spans="1:8" ht="15.75" customHeight="1">
      <c r="B26" s="47"/>
      <c r="C26" s="47"/>
      <c r="D26" s="62" t="s">
        <v>138</v>
      </c>
      <c r="E26" s="62"/>
      <c r="F26" s="62"/>
      <c r="G26" s="48">
        <f>SUM(G10:G25)</f>
        <v>722192.59999999986</v>
      </c>
    </row>
  </sheetData>
  <mergeCells count="6">
    <mergeCell ref="B5:G5"/>
    <mergeCell ref="B6:G6"/>
    <mergeCell ref="D26:F26"/>
    <mergeCell ref="A8:H8"/>
    <mergeCell ref="A22:A24"/>
    <mergeCell ref="H22:H24"/>
  </mergeCells>
  <printOptions horizontalCentered="1"/>
  <pageMargins left="0.51181102362204722" right="0.51181102362204722" top="0.59055118110236227" bottom="0.9055118110236221" header="0.51181102362204722" footer="0.78740157480314965"/>
  <pageSetup paperSize="9" scale="73" firstPageNumber="0" fitToHeight="0" orientation="landscape" horizontalDpi="300" verticalDpi="300" r:id="rId1"/>
  <headerFooter>
    <oddFooter>&amp;L&amp;9Estimativa em &amp;D</oddFooter>
  </headerFooter>
  <rowBreaks count="1" manualBreakCount="1">
    <brk id="21" max="7" man="1"/>
  </rowBreak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5"/>
  <sheetViews>
    <sheetView view="pageBreakPreview" zoomScaleNormal="100" workbookViewId="0">
      <selection activeCell="D30" sqref="D30"/>
    </sheetView>
  </sheetViews>
  <sheetFormatPr defaultColWidth="9.28515625" defaultRowHeight="12.75"/>
  <cols>
    <col min="1" max="1" width="9.140625" style="35" customWidth="1"/>
    <col min="2" max="2" width="86.85546875" style="35" customWidth="1"/>
    <col min="3" max="4" width="13.28515625" style="49" customWidth="1"/>
    <col min="5" max="5" width="13.28515625" style="35" customWidth="1"/>
    <col min="6" max="6" width="15.5703125" style="35" customWidth="1"/>
    <col min="7" max="14" width="9.140625" style="36" customWidth="1"/>
    <col min="15" max="64" width="9.140625" style="35" customWidth="1"/>
  </cols>
  <sheetData>
    <row r="1" spans="1:64" ht="15.75" customHeight="1">
      <c r="A1" s="62" t="s">
        <v>139</v>
      </c>
      <c r="B1" s="62"/>
      <c r="C1" s="62"/>
      <c r="D1" s="62"/>
      <c r="E1" s="62"/>
      <c r="F1" s="62"/>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row>
    <row r="2" spans="1:64" ht="25.5">
      <c r="A2" s="43" t="s">
        <v>132</v>
      </c>
      <c r="B2" s="43" t="s">
        <v>133</v>
      </c>
      <c r="C2" s="43" t="s">
        <v>134</v>
      </c>
      <c r="D2" s="43" t="s">
        <v>135</v>
      </c>
      <c r="E2" s="43" t="s">
        <v>136</v>
      </c>
      <c r="F2" s="43" t="s">
        <v>137</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row>
    <row r="3" spans="1:64" ht="17.25">
      <c r="A3" s="50" t="s">
        <v>140</v>
      </c>
      <c r="B3" s="72" t="str">
        <f>Item1!G20</f>
        <v>GUILHERME XAVIER PIVA EIRELI</v>
      </c>
      <c r="C3" s="72"/>
      <c r="D3" s="72"/>
      <c r="E3" s="72"/>
      <c r="F3" s="72"/>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row>
    <row r="4" spans="1:64" ht="165.75">
      <c r="A4" s="44">
        <v>1</v>
      </c>
      <c r="B4" s="45" t="str">
        <f>Item1!B3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4" s="44" t="str">
        <f>Item1!C3</f>
        <v>unidade</v>
      </c>
      <c r="D4" s="44">
        <f>Item1!D3</f>
        <v>100</v>
      </c>
      <c r="E4" s="46">
        <f>Item1!F3</f>
        <v>324</v>
      </c>
      <c r="F4" s="46">
        <f>(ROUND(E4,2)*D4)</f>
        <v>32400</v>
      </c>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7.25">
      <c r="A5" s="50" t="s">
        <v>140</v>
      </c>
      <c r="B5" s="72" t="str">
        <f>Item2!G20</f>
        <v>S L DA SILVA INDUSTRIA E COMERCIO DE MOVEIS LTDA</v>
      </c>
      <c r="C5" s="72"/>
      <c r="D5" s="72"/>
      <c r="E5" s="72"/>
      <c r="F5" s="72"/>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row>
    <row r="6" spans="1:64" ht="178.5">
      <c r="A6" s="44">
        <v>2</v>
      </c>
      <c r="B6" s="45" t="str">
        <f>Item2!B3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6" s="44" t="str">
        <f>Item2!C3</f>
        <v>unidade</v>
      </c>
      <c r="D6" s="44">
        <f>Item2!D3</f>
        <v>124</v>
      </c>
      <c r="E6" s="46">
        <f>Item2!F3</f>
        <v>399</v>
      </c>
      <c r="F6" s="46">
        <f>(ROUND(E6,2)*D6)</f>
        <v>49476</v>
      </c>
    </row>
    <row r="7" spans="1:64" ht="17.25">
      <c r="A7" s="50" t="s">
        <v>140</v>
      </c>
      <c r="B7" s="72" t="str">
        <f>Item3!G20</f>
        <v>GOMAP COMERCIO DE MOVEIS E EQUIPAMENTOS LTDA</v>
      </c>
      <c r="C7" s="72"/>
      <c r="D7" s="72"/>
      <c r="E7" s="72"/>
      <c r="F7" s="72"/>
    </row>
    <row r="8" spans="1:64" ht="216.75">
      <c r="A8" s="44">
        <v>3</v>
      </c>
      <c r="B8" s="45" t="str">
        <f>Item3!B3</f>
        <v>ARMÁRIO EM AÇO, com as seguintes especificações:
• Dimensões externas: 920 mm x 450 mm x 1.980 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 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v>
      </c>
      <c r="C8" s="44" t="str">
        <f>Item3!C3</f>
        <v>unidade</v>
      </c>
      <c r="D8" s="44">
        <f>Item3!D3</f>
        <v>50</v>
      </c>
      <c r="E8" s="46">
        <f>Item3!F3</f>
        <v>1084</v>
      </c>
      <c r="F8" s="46">
        <f>(ROUND(E8,2)*D8)</f>
        <v>54200</v>
      </c>
    </row>
    <row r="9" spans="1:64" ht="12.75" customHeight="1">
      <c r="A9" s="50" t="s">
        <v>140</v>
      </c>
      <c r="B9" s="72" t="str">
        <f>Item4!G20</f>
        <v>TAJE SOLUCOES COMERCIO VAREJISTA LTDA</v>
      </c>
      <c r="C9" s="72"/>
      <c r="D9" s="72"/>
      <c r="E9" s="72"/>
      <c r="F9" s="72"/>
    </row>
    <row r="10" spans="1:64" ht="204">
      <c r="A10" s="44">
        <v>4</v>
      </c>
      <c r="B10" s="45" t="str">
        <f>Item4!B3</f>
        <v>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 (lxpxh), admitidas variações de +100 mm para largura, de ±50 mm para profundidade e de ±5 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v>
      </c>
      <c r="C10" s="44" t="str">
        <f>Item4!C3</f>
        <v>unidade</v>
      </c>
      <c r="D10" s="44">
        <f>Item4!D3</f>
        <v>100</v>
      </c>
      <c r="E10" s="46">
        <f>Item4!F3</f>
        <v>300</v>
      </c>
      <c r="F10" s="46">
        <f>(ROUND(E10,2)*D10)</f>
        <v>30000</v>
      </c>
    </row>
    <row r="11" spans="1:64" ht="17.25">
      <c r="A11" s="50" t="s">
        <v>140</v>
      </c>
      <c r="B11" s="72" t="str">
        <f>Item5!G20</f>
        <v>D M DOS SANTOS EIRELI</v>
      </c>
      <c r="C11" s="72"/>
      <c r="D11" s="72"/>
      <c r="E11" s="72"/>
      <c r="F11" s="72"/>
    </row>
    <row r="12" spans="1:64" ht="165.75">
      <c r="A12" s="44">
        <v>5</v>
      </c>
      <c r="B12" s="45" t="str">
        <f>Item5!B3</f>
        <v>MESA PARA IMPRESSORA, com as seguintes especificações:
• Tampo único (sem abertura para formulário) em MDP ou MDF com, no mínimo, 20 mm de espessura, admitindo-se variação de ± 5 mm;
• Dimensões: 600 mm x 400 mm x 740 mm (lxpxh),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 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v>
      </c>
      <c r="C12" s="44" t="str">
        <f>Item5!C3</f>
        <v>unidade</v>
      </c>
      <c r="D12" s="44">
        <f>Item5!D3</f>
        <v>50</v>
      </c>
      <c r="E12" s="46">
        <f>Item5!F3</f>
        <v>150</v>
      </c>
      <c r="F12" s="46">
        <f>(ROUND(E12,2)*D12)</f>
        <v>7500</v>
      </c>
    </row>
    <row r="13" spans="1:64" ht="17.25">
      <c r="A13" s="50" t="s">
        <v>140</v>
      </c>
      <c r="B13" s="72" t="str">
        <f>Item6!G20</f>
        <v>DIDAQUE EMPREENDIMENTOS LTDA</v>
      </c>
      <c r="C13" s="72"/>
      <c r="D13" s="72"/>
      <c r="E13" s="72"/>
      <c r="F13" s="72"/>
    </row>
    <row r="14" spans="1:64" ht="51">
      <c r="A14" s="44">
        <v>6</v>
      </c>
      <c r="B14" s="45" t="str">
        <f>Item6!B3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v>
      </c>
      <c r="C14" s="44" t="str">
        <f>Item6!C3</f>
        <v>unidade</v>
      </c>
      <c r="D14" s="44">
        <f>Item6!D3</f>
        <v>80</v>
      </c>
      <c r="E14" s="46">
        <f>Item6!F3</f>
        <v>120</v>
      </c>
      <c r="F14" s="46">
        <f>(ROUND(E14,2)*D14)</f>
        <v>9600</v>
      </c>
    </row>
    <row r="15" spans="1:64" ht="17.25">
      <c r="A15" s="50" t="s">
        <v>140</v>
      </c>
      <c r="B15" s="72" t="str">
        <f>Item7!G20</f>
        <v>FM INDUSTRIA GRAFICA E LOCACAO DE MAQUINAS E EQUIPAMENTOS LTDA</v>
      </c>
      <c r="C15" s="72"/>
      <c r="D15" s="72"/>
      <c r="E15" s="72"/>
      <c r="F15" s="72"/>
    </row>
    <row r="16" spans="1:64" ht="178.5">
      <c r="A16" s="44">
        <v>7</v>
      </c>
      <c r="B16" s="45" t="str">
        <f>Item7!B3</f>
        <v>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v>
      </c>
      <c r="C16" s="44" t="str">
        <f>Item7!C3</f>
        <v>unidade</v>
      </c>
      <c r="D16" s="44">
        <f>Item7!D3</f>
        <v>100</v>
      </c>
      <c r="E16" s="46">
        <f>Item7!F3</f>
        <v>60</v>
      </c>
      <c r="F16" s="46">
        <f>(ROUND(E16,2)*D16)</f>
        <v>6000</v>
      </c>
    </row>
    <row r="17" spans="1:6" ht="17.25">
      <c r="A17" s="50" t="s">
        <v>140</v>
      </c>
      <c r="B17" s="72" t="str">
        <f>Item8!G20</f>
        <v>SILVA &amp; DUMA LTDA</v>
      </c>
      <c r="C17" s="72"/>
      <c r="D17" s="72"/>
      <c r="E17" s="72"/>
      <c r="F17" s="72"/>
    </row>
    <row r="18" spans="1:6" ht="89.25">
      <c r="A18" s="44">
        <v>8</v>
      </c>
      <c r="B18" s="45" t="str">
        <f>Item8!B3</f>
        <v>APOIO ERGONÔMICO PARA OS PÉS, com as seguintes especificações:
Base (apoio para os pés) confeccionada em plástico de alta resistência e antiderrapante;
• Cor preta;
• O apoio para os pés não devem apresentar quinas vivas;
• Estrutura   tubular metálica com pés e/ou sapatas antiderrapantes;
• Dimensões da base podendo variar: 400 a 510 mm (largura) e 280 a 420 mm (profundidade);
• Inclinação ajustável;</v>
      </c>
      <c r="C18" s="44" t="str">
        <f>Item8!C3</f>
        <v>unidade</v>
      </c>
      <c r="D18" s="44">
        <f>Item8!D3</f>
        <v>400</v>
      </c>
      <c r="E18" s="46">
        <f>Item8!F3</f>
        <v>32.89</v>
      </c>
      <c r="F18" s="46">
        <f>(ROUND(E18,2)*D18)</f>
        <v>13156</v>
      </c>
    </row>
    <row r="19" spans="1:6" ht="17.25">
      <c r="A19" s="50" t="s">
        <v>140</v>
      </c>
      <c r="B19" s="72" t="str">
        <f>Item9!G20</f>
        <v>JUSTO MOVEIS DE ACO LTDA</v>
      </c>
      <c r="C19" s="72"/>
      <c r="D19" s="72"/>
      <c r="E19" s="72"/>
      <c r="F19" s="72"/>
    </row>
    <row r="20" spans="1:6" ht="153">
      <c r="A20" s="44">
        <v>9</v>
      </c>
      <c r="B20" s="45" t="str">
        <f>Item9!B3</f>
        <v>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v>
      </c>
      <c r="C20" s="44" t="str">
        <f>Item9!C3</f>
        <v>unidade</v>
      </c>
      <c r="D20" s="44">
        <f>Item9!D3</f>
        <v>20</v>
      </c>
      <c r="E20" s="46">
        <f>Item9!F3</f>
        <v>829</v>
      </c>
      <c r="F20" s="46">
        <f>(ROUND(E20,2)*D20)</f>
        <v>16580</v>
      </c>
    </row>
    <row r="21" spans="1:6" ht="17.25">
      <c r="A21" s="50" t="s">
        <v>140</v>
      </c>
      <c r="B21" s="72" t="str">
        <f>Item10!G20</f>
        <v>JUSTO MOVEIS DE ACO LTDA</v>
      </c>
      <c r="C21" s="72"/>
      <c r="D21" s="72"/>
      <c r="E21" s="72"/>
      <c r="F21" s="72"/>
    </row>
    <row r="22" spans="1:6" ht="153">
      <c r="A22" s="44">
        <v>10</v>
      </c>
      <c r="B22" s="45" t="str">
        <f>Item10!B3</f>
        <v>ARMÁRIO DE AÇO P/ VESTIÁRIO, 8 PORTAS, TIPO ROUPEIRO, com as seguintes especificações: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v>
      </c>
      <c r="C22" s="44" t="str">
        <f>Item10!C3</f>
        <v>unidade</v>
      </c>
      <c r="D22" s="44">
        <f>Item10!D3</f>
        <v>15</v>
      </c>
      <c r="E22" s="46">
        <f>Item10!F3</f>
        <v>743</v>
      </c>
      <c r="F22" s="46">
        <f>(ROUND(E22,2)*D22)</f>
        <v>11145</v>
      </c>
    </row>
    <row r="23" spans="1:6" ht="17.25">
      <c r="A23" s="50" t="s">
        <v>140</v>
      </c>
      <c r="B23" s="72" t="str">
        <f>Item11!G20</f>
        <v>AEROVISION - EMPREENDIMENTOS COMERCIAIS LTDA</v>
      </c>
      <c r="C23" s="72"/>
      <c r="D23" s="72"/>
      <c r="E23" s="72"/>
      <c r="F23" s="72"/>
    </row>
    <row r="24" spans="1:6" ht="127.5">
      <c r="A24" s="44">
        <v>11</v>
      </c>
      <c r="B24" s="45" t="str">
        <f>Item11!B3</f>
        <v>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v>
      </c>
      <c r="C24" s="44" t="str">
        <f>Item11!C3</f>
        <v>unidade</v>
      </c>
      <c r="D24" s="44">
        <f>Item11!D3</f>
        <v>20</v>
      </c>
      <c r="E24" s="46">
        <f>Item11!F3</f>
        <v>194.18</v>
      </c>
      <c r="F24" s="46">
        <f>(ROUND(E24,2)*D24)</f>
        <v>3883.6000000000004</v>
      </c>
    </row>
    <row r="25" spans="1:6" ht="17.25">
      <c r="A25" s="50" t="s">
        <v>140</v>
      </c>
      <c r="B25" s="72" t="str">
        <f>Item12!G20</f>
        <v>AGIL COMERCIO E DISTRIBUIDORA DE EQUIPAMENTOS LTDA</v>
      </c>
      <c r="C25" s="72"/>
      <c r="D25" s="72"/>
      <c r="E25" s="72"/>
      <c r="F25" s="72"/>
    </row>
    <row r="26" spans="1:6" ht="76.5">
      <c r="A26" s="44">
        <v>12</v>
      </c>
      <c r="B26" s="45" t="str">
        <f>Item12!B3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Resistente à carga estática de no mínimo 140 kg.</v>
      </c>
      <c r="C26" s="44" t="str">
        <f>Item12!C3</f>
        <v>unidade</v>
      </c>
      <c r="D26" s="44">
        <f>Item12!D3</f>
        <v>150</v>
      </c>
      <c r="E26" s="46">
        <f>Item12!F3</f>
        <v>33.5</v>
      </c>
      <c r="F26" s="46">
        <f>(ROUND(E26,2)*D26)</f>
        <v>5025</v>
      </c>
    </row>
    <row r="27" spans="1:6" ht="17.25">
      <c r="A27" s="50" t="s">
        <v>140</v>
      </c>
      <c r="B27" s="72" t="str">
        <f>Item13!G20</f>
        <v>ORTHOVIDA INDUSTRIA E NEGOCIOS DIGITAIS LTDA</v>
      </c>
      <c r="C27" s="72"/>
      <c r="D27" s="72"/>
      <c r="E27" s="72"/>
      <c r="F27" s="72"/>
    </row>
    <row r="28" spans="1:6" ht="178.5">
      <c r="A28" s="44">
        <v>13</v>
      </c>
      <c r="B28" s="45" t="str">
        <f>Item13!B3</f>
        <v>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v>
      </c>
      <c r="C28" s="44" t="str">
        <f>Item13!C3</f>
        <v>unidade</v>
      </c>
      <c r="D28" s="44">
        <f>Item13!D3</f>
        <v>10</v>
      </c>
      <c r="E28" s="46">
        <f>Item13!F3</f>
        <v>800</v>
      </c>
      <c r="F28" s="46">
        <f>(ROUND(E28,2)*D28)</f>
        <v>8000</v>
      </c>
    </row>
    <row r="29" spans="1:6" ht="17.25">
      <c r="A29" s="50" t="s">
        <v>140</v>
      </c>
      <c r="B29" s="72" t="str">
        <f>Item14!G20</f>
        <v>ORTHOVIDA INDUSTRIA E NEGOCIOS DIGITAIS LTDA</v>
      </c>
      <c r="C29" s="72"/>
      <c r="D29" s="72"/>
      <c r="E29" s="72"/>
      <c r="F29" s="72"/>
    </row>
    <row r="30" spans="1:6" ht="204">
      <c r="A30" s="44">
        <v>14</v>
      </c>
      <c r="B30" s="45" t="str">
        <f>Item14!B3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C30" s="44" t="str">
        <f>Item14!C3</f>
        <v>unidade</v>
      </c>
      <c r="D30" s="44">
        <f>Item14!D3</f>
        <v>10</v>
      </c>
      <c r="E30" s="46">
        <f>Item14!F3</f>
        <v>900</v>
      </c>
      <c r="F30" s="46">
        <f>(ROUND(E30,2)*D30)</f>
        <v>9000</v>
      </c>
    </row>
    <row r="31" spans="1:6" ht="17.25">
      <c r="A31" s="50" t="s">
        <v>140</v>
      </c>
      <c r="B31" s="72" t="str">
        <f>Item15!G20</f>
        <v>ESCRIBLU COMERCIO DE MOVEIS EIRELI</v>
      </c>
      <c r="C31" s="72"/>
      <c r="D31" s="72"/>
      <c r="E31" s="72"/>
      <c r="F31" s="72"/>
    </row>
    <row r="32" spans="1:6" ht="140.25">
      <c r="A32" s="44">
        <v>15</v>
      </c>
      <c r="B32" s="45" t="str">
        <f>Item15!B3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C32" s="44" t="str">
        <f>Item15!C3</f>
        <v>unidade</v>
      </c>
      <c r="D32" s="44">
        <f>Item15!D3</f>
        <v>10</v>
      </c>
      <c r="E32" s="46">
        <f>Item15!F3</f>
        <v>1116.71</v>
      </c>
      <c r="F32" s="46">
        <f>(ROUND(E32,2)*D32)</f>
        <v>11167.1</v>
      </c>
    </row>
    <row r="33" spans="1:6" ht="17.25">
      <c r="A33" s="50" t="s">
        <v>140</v>
      </c>
      <c r="B33" s="72" t="str">
        <f>Item16!G20</f>
        <v>S L DA SILVA INDUSTRIA E COMERCIO DE MOVEIS LTDA</v>
      </c>
      <c r="C33" s="72"/>
      <c r="D33" s="72"/>
      <c r="E33" s="72"/>
      <c r="F33" s="72"/>
    </row>
    <row r="34" spans="1:6" ht="178.5">
      <c r="A34" s="44">
        <v>16</v>
      </c>
      <c r="B34" s="45" t="str">
        <f>Item16!B3</f>
        <v>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v>
      </c>
      <c r="C34" s="44" t="str">
        <f>Item16!C3</f>
        <v>unidade</v>
      </c>
      <c r="D34" s="44">
        <f>Item16!D3</f>
        <v>526</v>
      </c>
      <c r="E34" s="46">
        <f>Item16!F3</f>
        <v>399</v>
      </c>
      <c r="F34" s="46">
        <f>(ROUND(E34,2)*D34)</f>
        <v>209874</v>
      </c>
    </row>
    <row r="35" spans="1:6" ht="15.75">
      <c r="A35" s="47"/>
      <c r="B35" s="47"/>
      <c r="C35" s="62" t="s">
        <v>141</v>
      </c>
      <c r="D35" s="62"/>
      <c r="E35" s="62"/>
      <c r="F35" s="48">
        <f>SUM(F4:F34)</f>
        <v>477006.7</v>
      </c>
    </row>
  </sheetData>
  <mergeCells count="18">
    <mergeCell ref="C35:E35"/>
    <mergeCell ref="B31:F31"/>
    <mergeCell ref="B21:F21"/>
    <mergeCell ref="B23:F23"/>
    <mergeCell ref="B25:F25"/>
    <mergeCell ref="B27:F27"/>
    <mergeCell ref="B29:F29"/>
    <mergeCell ref="B33:F33"/>
    <mergeCell ref="B11:F11"/>
    <mergeCell ref="B13:F13"/>
    <mergeCell ref="B15:F15"/>
    <mergeCell ref="B17:F17"/>
    <mergeCell ref="B19:F19"/>
    <mergeCell ref="A1:F1"/>
    <mergeCell ref="B3:F3"/>
    <mergeCell ref="B5:F5"/>
    <mergeCell ref="B7:F7"/>
    <mergeCell ref="B9:F9"/>
  </mergeCells>
  <pageMargins left="0.51180555555555496" right="0.51180555555555496" top="0.78749999999999998" bottom="0.78749999999999998" header="0.51180555555555496" footer="0.51180555555555496"/>
  <pageSetup paperSize="9" scale="91" firstPageNumber="0" fitToHeight="0" orientation="landscape" horizontalDpi="300" verticalDpi="300" r:id="rId1"/>
  <rowBreaks count="6" manualBreakCount="6">
    <brk id="6" max="5" man="1"/>
    <brk id="10" max="5" man="1"/>
    <brk id="16" max="5" man="1"/>
    <brk id="22" max="5" man="1"/>
    <brk id="28" max="5" man="1"/>
    <brk id="32"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32</v>
      </c>
      <c r="B2" s="2" t="s">
        <v>2</v>
      </c>
      <c r="C2" s="2" t="s">
        <v>3</v>
      </c>
      <c r="D2" s="2" t="s">
        <v>4</v>
      </c>
      <c r="E2" s="3" t="s">
        <v>5</v>
      </c>
      <c r="F2" s="3" t="s">
        <v>6</v>
      </c>
      <c r="G2" s="2" t="s">
        <v>7</v>
      </c>
      <c r="H2" s="4" t="s">
        <v>8</v>
      </c>
      <c r="I2" s="5" t="s">
        <v>9</v>
      </c>
    </row>
    <row r="3" spans="1:9" ht="12.75" customHeight="1">
      <c r="A3" s="52"/>
      <c r="B3" s="53" t="s">
        <v>146</v>
      </c>
      <c r="C3" s="54" t="s">
        <v>10</v>
      </c>
      <c r="D3" s="55">
        <v>50</v>
      </c>
      <c r="E3" s="56">
        <f>IF(C20&lt;=25%,D20,MIN(E20:F20))</f>
        <v>175</v>
      </c>
      <c r="F3" s="56">
        <f>MIN(H3:H17)</f>
        <v>150</v>
      </c>
      <c r="G3" s="6" t="s">
        <v>177</v>
      </c>
      <c r="H3" s="7">
        <v>150</v>
      </c>
      <c r="I3" s="8">
        <f t="shared" ref="I3:I17" si="0">IF(H3="","",(IF($C$20&lt;25%,"N/A",IF(H3&lt;=($D$20+$A$20),H3,"Descartado"))))</f>
        <v>150</v>
      </c>
    </row>
    <row r="4" spans="1:9">
      <c r="A4" s="52"/>
      <c r="B4" s="53"/>
      <c r="C4" s="54"/>
      <c r="D4" s="55"/>
      <c r="E4" s="56"/>
      <c r="F4" s="56"/>
      <c r="G4" s="6" t="s">
        <v>178</v>
      </c>
      <c r="H4" s="7">
        <v>900</v>
      </c>
      <c r="I4" s="8" t="str">
        <f t="shared" si="0"/>
        <v>Descartado</v>
      </c>
    </row>
    <row r="5" spans="1:9">
      <c r="A5" s="52"/>
      <c r="B5" s="53"/>
      <c r="C5" s="54"/>
      <c r="D5" s="55"/>
      <c r="E5" s="56"/>
      <c r="F5" s="56"/>
      <c r="G5" s="6" t="s">
        <v>220</v>
      </c>
      <c r="H5" s="7">
        <v>200</v>
      </c>
      <c r="I5" s="8">
        <f t="shared" si="0"/>
        <v>200</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419.32485418030416</v>
      </c>
      <c r="B20" s="19">
        <f>COUNT(H3:H17)</f>
        <v>3</v>
      </c>
      <c r="C20" s="20">
        <f>IF(B20&lt;2,"N/A",(A20/D20))</f>
        <v>1.0063715990599376</v>
      </c>
      <c r="D20" s="21">
        <f>ROUND(AVERAGE(H3:H17),2)</f>
        <v>416.67</v>
      </c>
      <c r="E20" s="22">
        <f>IFERROR(ROUND(IF(B20&lt;2,"N/A",(IF(C20&lt;=25%,"N/A",AVERAGE(I3:I17)))),2),"N/A")</f>
        <v>175</v>
      </c>
      <c r="F20" s="22">
        <f>ROUND(MEDIAN(H3:H17),2)</f>
        <v>200</v>
      </c>
      <c r="G20" s="23" t="str">
        <f>INDEX(G3:G17,MATCH(H20,H3:H17,0))</f>
        <v>D M DOS SANTOS EIRELI</v>
      </c>
      <c r="H20" s="24">
        <f>MIN(H3:H17)</f>
        <v>150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175</v>
      </c>
    </row>
    <row r="23" spans="1:11">
      <c r="B23" s="25"/>
      <c r="C23" s="25"/>
      <c r="D23" s="58"/>
      <c r="E23" s="58"/>
      <c r="F23" s="33"/>
      <c r="G23" s="4" t="s">
        <v>20</v>
      </c>
      <c r="H23" s="24">
        <f>ROUND(H22,2)*D3</f>
        <v>8750</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33</v>
      </c>
      <c r="B2" s="2" t="s">
        <v>2</v>
      </c>
      <c r="C2" s="2" t="s">
        <v>3</v>
      </c>
      <c r="D2" s="2" t="s">
        <v>4</v>
      </c>
      <c r="E2" s="3" t="s">
        <v>5</v>
      </c>
      <c r="F2" s="3" t="s">
        <v>6</v>
      </c>
      <c r="G2" s="2" t="s">
        <v>7</v>
      </c>
      <c r="H2" s="4" t="s">
        <v>8</v>
      </c>
      <c r="I2" s="5" t="s">
        <v>9</v>
      </c>
    </row>
    <row r="3" spans="1:9" ht="12.75" customHeight="1">
      <c r="A3" s="52"/>
      <c r="B3" s="53" t="s">
        <v>147</v>
      </c>
      <c r="C3" s="54" t="s">
        <v>10</v>
      </c>
      <c r="D3" s="55">
        <v>80</v>
      </c>
      <c r="E3" s="56">
        <f>IF(C20&lt;=25%,D20,MIN(E20:F20))</f>
        <v>134.07</v>
      </c>
      <c r="F3" s="56">
        <f>MIN(H3:H17)</f>
        <v>120</v>
      </c>
      <c r="G3" s="6" t="s">
        <v>171</v>
      </c>
      <c r="H3" s="7">
        <v>120</v>
      </c>
      <c r="I3" s="8">
        <f t="shared" ref="I3:I17" si="0">IF(H3="","",(IF($C$20&lt;25%,"N/A",IF(H3&lt;=($D$20+$A$20),H3,"Descartado"))))</f>
        <v>120</v>
      </c>
    </row>
    <row r="4" spans="1:9">
      <c r="A4" s="52"/>
      <c r="B4" s="53"/>
      <c r="C4" s="54"/>
      <c r="D4" s="55"/>
      <c r="E4" s="56"/>
      <c r="F4" s="56"/>
      <c r="G4" s="6" t="s">
        <v>172</v>
      </c>
      <c r="H4" s="7">
        <v>124</v>
      </c>
      <c r="I4" s="8">
        <f t="shared" si="0"/>
        <v>124</v>
      </c>
    </row>
    <row r="5" spans="1:9">
      <c r="A5" s="52"/>
      <c r="B5" s="53"/>
      <c r="C5" s="54"/>
      <c r="D5" s="55"/>
      <c r="E5" s="56"/>
      <c r="F5" s="56"/>
      <c r="G5" s="6" t="s">
        <v>173</v>
      </c>
      <c r="H5" s="7">
        <v>136</v>
      </c>
      <c r="I5" s="8">
        <f t="shared" si="0"/>
        <v>136</v>
      </c>
    </row>
    <row r="6" spans="1:9">
      <c r="A6" s="52"/>
      <c r="B6" s="53"/>
      <c r="C6" s="54"/>
      <c r="D6" s="55"/>
      <c r="E6" s="56"/>
      <c r="F6" s="56"/>
      <c r="G6" s="6" t="s">
        <v>174</v>
      </c>
      <c r="H6" s="7">
        <v>139</v>
      </c>
      <c r="I6" s="8">
        <f t="shared" si="0"/>
        <v>139</v>
      </c>
    </row>
    <row r="7" spans="1:9">
      <c r="A7" s="52"/>
      <c r="B7" s="53"/>
      <c r="C7" s="54"/>
      <c r="D7" s="55"/>
      <c r="E7" s="56"/>
      <c r="F7" s="56"/>
      <c r="G7" s="6" t="s">
        <v>175</v>
      </c>
      <c r="H7" s="7">
        <v>151.36000000000001</v>
      </c>
      <c r="I7" s="8">
        <f t="shared" si="0"/>
        <v>151.36000000000001</v>
      </c>
    </row>
    <row r="8" spans="1:9">
      <c r="A8" s="52"/>
      <c r="B8" s="53"/>
      <c r="C8" s="54"/>
      <c r="D8" s="55"/>
      <c r="E8" s="56"/>
      <c r="F8" s="56"/>
      <c r="G8" s="6" t="s">
        <v>176</v>
      </c>
      <c r="H8" s="7">
        <v>315</v>
      </c>
      <c r="I8" s="8" t="str">
        <f t="shared" si="0"/>
        <v>Descartado</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74.706708311012264</v>
      </c>
      <c r="B20" s="19">
        <f>COUNT(H3:H17)</f>
        <v>6</v>
      </c>
      <c r="C20" s="20">
        <f>IF(B20&lt;2,"N/A",(A20/D20))</f>
        <v>0.45489075267011064</v>
      </c>
      <c r="D20" s="21">
        <f>ROUND(AVERAGE(H3:H17),2)</f>
        <v>164.23</v>
      </c>
      <c r="E20" s="22">
        <f>IFERROR(ROUND(IF(B20&lt;2,"N/A",(IF(C20&lt;=25%,"N/A",AVERAGE(I3:I17)))),2),"N/A")</f>
        <v>134.07</v>
      </c>
      <c r="F20" s="22">
        <f>ROUND(MEDIAN(H3:H17),2)</f>
        <v>137.5</v>
      </c>
      <c r="G20" s="23" t="str">
        <f>INDEX(G3:G17,MATCH(H20,H3:H17,0))</f>
        <v>DIDAQUE EMPREENDIMENTOS LTDA</v>
      </c>
      <c r="H20" s="24">
        <f>MIN(H3:H17)</f>
        <v>120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134.07</v>
      </c>
    </row>
    <row r="23" spans="1:11">
      <c r="B23" s="25"/>
      <c r="C23" s="25"/>
      <c r="D23" s="58"/>
      <c r="E23" s="58"/>
      <c r="F23" s="33"/>
      <c r="G23" s="4" t="s">
        <v>20</v>
      </c>
      <c r="H23" s="24">
        <f>ROUND(H22,2)*D3</f>
        <v>10725.599999999999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35</v>
      </c>
      <c r="B2" s="2" t="s">
        <v>2</v>
      </c>
      <c r="C2" s="2" t="s">
        <v>3</v>
      </c>
      <c r="D2" s="2" t="s">
        <v>4</v>
      </c>
      <c r="E2" s="3" t="s">
        <v>5</v>
      </c>
      <c r="F2" s="3" t="s">
        <v>6</v>
      </c>
      <c r="G2" s="2" t="s">
        <v>7</v>
      </c>
      <c r="H2" s="4" t="s">
        <v>8</v>
      </c>
      <c r="I2" s="5" t="s">
        <v>9</v>
      </c>
    </row>
    <row r="3" spans="1:9" ht="12.75" customHeight="1">
      <c r="A3" s="52"/>
      <c r="B3" s="53" t="s">
        <v>153</v>
      </c>
      <c r="C3" s="54" t="s">
        <v>10</v>
      </c>
      <c r="D3" s="55">
        <v>100</v>
      </c>
      <c r="E3" s="56">
        <f>IF(C20&lt;=25%,D20,MIN(E20:F20))</f>
        <v>167.07</v>
      </c>
      <c r="F3" s="56">
        <f>MIN(H3:H17)</f>
        <v>60</v>
      </c>
      <c r="G3" s="6" t="s">
        <v>186</v>
      </c>
      <c r="H3" s="7">
        <v>60</v>
      </c>
      <c r="I3" s="8">
        <f t="shared" ref="I3:I17" si="0">IF(H3="","",(IF($C$20&lt;25%,"N/A",IF(H3&lt;=($D$20+$A$20),H3,"Descartado"))))</f>
        <v>60</v>
      </c>
    </row>
    <row r="4" spans="1:9">
      <c r="A4" s="52"/>
      <c r="B4" s="53"/>
      <c r="C4" s="54"/>
      <c r="D4" s="55"/>
      <c r="E4" s="56"/>
      <c r="F4" s="56"/>
      <c r="G4" s="6" t="s">
        <v>187</v>
      </c>
      <c r="H4" s="7">
        <v>84.83</v>
      </c>
      <c r="I4" s="8">
        <f t="shared" si="0"/>
        <v>84.83</v>
      </c>
    </row>
    <row r="5" spans="1:9">
      <c r="A5" s="52"/>
      <c r="B5" s="53"/>
      <c r="C5" s="54"/>
      <c r="D5" s="55"/>
      <c r="E5" s="56"/>
      <c r="F5" s="56"/>
      <c r="G5" s="6" t="s">
        <v>188</v>
      </c>
      <c r="H5" s="7">
        <v>217</v>
      </c>
      <c r="I5" s="8">
        <f t="shared" si="0"/>
        <v>217</v>
      </c>
    </row>
    <row r="6" spans="1:9">
      <c r="A6" s="52"/>
      <c r="B6" s="53"/>
      <c r="C6" s="54"/>
      <c r="D6" s="55"/>
      <c r="E6" s="56"/>
      <c r="F6" s="56"/>
      <c r="G6" s="6" t="s">
        <v>189</v>
      </c>
      <c r="H6" s="7">
        <v>223.62</v>
      </c>
      <c r="I6" s="8">
        <f t="shared" si="0"/>
        <v>223.62</v>
      </c>
    </row>
    <row r="7" spans="1:9">
      <c r="A7" s="52"/>
      <c r="B7" s="53"/>
      <c r="C7" s="54"/>
      <c r="D7" s="55"/>
      <c r="E7" s="56"/>
      <c r="F7" s="56"/>
      <c r="G7" s="6" t="s">
        <v>190</v>
      </c>
      <c r="H7" s="7">
        <v>249.9</v>
      </c>
      <c r="I7" s="8">
        <f t="shared" si="0"/>
        <v>249.9</v>
      </c>
    </row>
    <row r="8" spans="1:9">
      <c r="A8" s="52"/>
      <c r="B8" s="53"/>
      <c r="C8" s="54"/>
      <c r="D8" s="55"/>
      <c r="E8" s="56"/>
      <c r="F8" s="56"/>
      <c r="G8" s="6" t="s">
        <v>175</v>
      </c>
      <c r="H8" s="7">
        <v>308.45</v>
      </c>
      <c r="I8" s="8" t="str">
        <f t="shared" si="0"/>
        <v>Descartado</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97.402298877730132</v>
      </c>
      <c r="B20" s="19">
        <f>COUNT(H3:H17)</f>
        <v>6</v>
      </c>
      <c r="C20" s="20">
        <f>IF(B20&lt;2,"N/A",(A20/D20))</f>
        <v>0.51094947740507857</v>
      </c>
      <c r="D20" s="21">
        <f>ROUND(AVERAGE(H3:H17),2)</f>
        <v>190.63</v>
      </c>
      <c r="E20" s="22">
        <f>IFERROR(ROUND(IF(B20&lt;2,"N/A",(IF(C20&lt;=25%,"N/A",AVERAGE(I3:I17)))),2),"N/A")</f>
        <v>167.07</v>
      </c>
      <c r="F20" s="22">
        <f>ROUND(MEDIAN(H3:H17),2)</f>
        <v>220.31</v>
      </c>
      <c r="G20" s="23" t="str">
        <f>INDEX(G3:G17,MATCH(H20,H3:H17,0))</f>
        <v>FM INDUSTRIA GRAFICA E LOCACAO DE MAQUINAS E EQUIPAMENTOS LTDA</v>
      </c>
      <c r="H20" s="24">
        <f>MIN(H3:H17)</f>
        <v>60</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167.07</v>
      </c>
    </row>
    <row r="23" spans="1:11">
      <c r="B23" s="25"/>
      <c r="C23" s="25"/>
      <c r="D23" s="58"/>
      <c r="E23" s="58"/>
      <c r="F23" s="33"/>
      <c r="G23" s="4" t="s">
        <v>20</v>
      </c>
      <c r="H23" s="24">
        <f>ROUND(H22,2)*D3</f>
        <v>16707</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36</v>
      </c>
      <c r="B2" s="2" t="s">
        <v>2</v>
      </c>
      <c r="C2" s="2" t="s">
        <v>3</v>
      </c>
      <c r="D2" s="2" t="s">
        <v>4</v>
      </c>
      <c r="E2" s="3" t="s">
        <v>5</v>
      </c>
      <c r="F2" s="3" t="s">
        <v>6</v>
      </c>
      <c r="G2" s="2" t="s">
        <v>7</v>
      </c>
      <c r="H2" s="4" t="s">
        <v>8</v>
      </c>
      <c r="I2" s="5" t="s">
        <v>9</v>
      </c>
    </row>
    <row r="3" spans="1:9" ht="12.75" customHeight="1">
      <c r="A3" s="52"/>
      <c r="B3" s="53" t="s">
        <v>154</v>
      </c>
      <c r="C3" s="54" t="s">
        <v>10</v>
      </c>
      <c r="D3" s="55">
        <v>400</v>
      </c>
      <c r="E3" s="56">
        <f>IF(C20&lt;=25%,D20,MIN(E20:F20))</f>
        <v>71.36</v>
      </c>
      <c r="F3" s="56">
        <f>MIN(H3:H17)</f>
        <v>32.89</v>
      </c>
      <c r="G3" s="6" t="s">
        <v>207</v>
      </c>
      <c r="H3" s="7">
        <v>32.89</v>
      </c>
      <c r="I3" s="8">
        <f t="shared" ref="I3:I17" si="0">IF(H3="","",(IF($C$20&lt;25%,"N/A",IF(H3&lt;=($D$20+$A$20),H3,"Descartado"))))</f>
        <v>32.89</v>
      </c>
    </row>
    <row r="4" spans="1:9">
      <c r="A4" s="52"/>
      <c r="B4" s="53"/>
      <c r="C4" s="54"/>
      <c r="D4" s="55"/>
      <c r="E4" s="56"/>
      <c r="F4" s="56"/>
      <c r="G4" s="6" t="s">
        <v>208</v>
      </c>
      <c r="H4" s="7">
        <v>67.61</v>
      </c>
      <c r="I4" s="8">
        <f t="shared" si="0"/>
        <v>67.61</v>
      </c>
    </row>
    <row r="5" spans="1:9">
      <c r="A5" s="52"/>
      <c r="B5" s="53"/>
      <c r="C5" s="54"/>
      <c r="D5" s="55"/>
      <c r="E5" s="56"/>
      <c r="F5" s="56"/>
      <c r="G5" s="6" t="s">
        <v>209</v>
      </c>
      <c r="H5" s="7">
        <v>90</v>
      </c>
      <c r="I5" s="8">
        <f t="shared" si="0"/>
        <v>90</v>
      </c>
    </row>
    <row r="6" spans="1:9">
      <c r="A6" s="52"/>
      <c r="B6" s="53"/>
      <c r="C6" s="54"/>
      <c r="D6" s="55"/>
      <c r="E6" s="56"/>
      <c r="F6" s="56"/>
      <c r="G6" s="6" t="s">
        <v>210</v>
      </c>
      <c r="H6" s="7">
        <v>94.95</v>
      </c>
      <c r="I6" s="8">
        <f t="shared" si="0"/>
        <v>94.95</v>
      </c>
    </row>
    <row r="7" spans="1:9">
      <c r="A7" s="52"/>
      <c r="B7" s="53"/>
      <c r="C7" s="54"/>
      <c r="D7" s="55"/>
      <c r="E7" s="56"/>
      <c r="F7" s="56"/>
      <c r="G7" s="6" t="s">
        <v>211</v>
      </c>
      <c r="H7" s="7">
        <v>169.99</v>
      </c>
      <c r="I7" s="8" t="str">
        <f t="shared" si="0"/>
        <v>Descartado</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50.447616593849119</v>
      </c>
      <c r="B20" s="19">
        <f>COUNT(H3:H17)</f>
        <v>5</v>
      </c>
      <c r="C20" s="20">
        <f>IF(B20&lt;2,"N/A",(A20/D20))</f>
        <v>0.55382167739432553</v>
      </c>
      <c r="D20" s="21">
        <f>ROUND(AVERAGE(H3:H17),2)</f>
        <v>91.09</v>
      </c>
      <c r="E20" s="22">
        <f>IFERROR(ROUND(IF(B20&lt;2,"N/A",(IF(C20&lt;=25%,"N/A",AVERAGE(I3:I17)))),2),"N/A")</f>
        <v>71.36</v>
      </c>
      <c r="F20" s="22">
        <f>ROUND(MEDIAN(H3:H17),2)</f>
        <v>90</v>
      </c>
      <c r="G20" s="23" t="str">
        <f>INDEX(G3:G17,MATCH(H20,H3:H17,0))</f>
        <v>SILVA &amp; DUMA LTDA</v>
      </c>
      <c r="H20" s="24">
        <f>MIN(H3:H17)</f>
        <v>32.89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71.36</v>
      </c>
    </row>
    <row r="23" spans="1:11">
      <c r="B23" s="25"/>
      <c r="C23" s="25"/>
      <c r="D23" s="58"/>
      <c r="E23" s="58"/>
      <c r="F23" s="33"/>
      <c r="G23" s="4" t="s">
        <v>20</v>
      </c>
      <c r="H23" s="24">
        <f>ROUND(H22,2)*D3</f>
        <v>28544</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5" sqref="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1" t="s">
        <v>0</v>
      </c>
      <c r="B1" s="51"/>
      <c r="C1" s="51"/>
      <c r="D1" s="51"/>
      <c r="E1" s="51"/>
      <c r="F1" s="51"/>
      <c r="G1" s="51"/>
      <c r="H1" s="51"/>
      <c r="I1" s="51"/>
    </row>
    <row r="2" spans="1:9" ht="25.5">
      <c r="A2" s="52" t="s">
        <v>37</v>
      </c>
      <c r="B2" s="2" t="s">
        <v>2</v>
      </c>
      <c r="C2" s="2" t="s">
        <v>3</v>
      </c>
      <c r="D2" s="2" t="s">
        <v>4</v>
      </c>
      <c r="E2" s="3" t="s">
        <v>5</v>
      </c>
      <c r="F2" s="3" t="s">
        <v>6</v>
      </c>
      <c r="G2" s="2" t="s">
        <v>7</v>
      </c>
      <c r="H2" s="4" t="s">
        <v>8</v>
      </c>
      <c r="I2" s="5" t="s">
        <v>9</v>
      </c>
    </row>
    <row r="3" spans="1:9" ht="12.75" customHeight="1">
      <c r="A3" s="52"/>
      <c r="B3" s="53" t="s">
        <v>155</v>
      </c>
      <c r="C3" s="54" t="s">
        <v>10</v>
      </c>
      <c r="D3" s="55">
        <v>20</v>
      </c>
      <c r="E3" s="56">
        <f>IF(C20&lt;=25%,D20,MIN(E20:F20))</f>
        <v>1288.04</v>
      </c>
      <c r="F3" s="56">
        <f>MIN(H3:H17)</f>
        <v>829</v>
      </c>
      <c r="G3" s="6" t="s">
        <v>167</v>
      </c>
      <c r="H3" s="7">
        <v>829</v>
      </c>
      <c r="I3" s="8">
        <f t="shared" ref="I3:I17" si="0">IF(H3="","",(IF($C$20&lt;25%,"N/A",IF(H3&lt;=($D$20+$A$20),H3,"Descartado"))))</f>
        <v>829</v>
      </c>
    </row>
    <row r="4" spans="1:9">
      <c r="A4" s="52"/>
      <c r="B4" s="53"/>
      <c r="C4" s="54"/>
      <c r="D4" s="55"/>
      <c r="E4" s="56"/>
      <c r="F4" s="56"/>
      <c r="G4" s="6" t="s">
        <v>11</v>
      </c>
      <c r="H4" s="7">
        <v>1655.11</v>
      </c>
      <c r="I4" s="8">
        <f t="shared" si="0"/>
        <v>1655.11</v>
      </c>
    </row>
    <row r="5" spans="1:9">
      <c r="A5" s="52"/>
      <c r="B5" s="53"/>
      <c r="C5" s="54"/>
      <c r="D5" s="55"/>
      <c r="E5" s="56"/>
      <c r="F5" s="56"/>
      <c r="G5" s="6" t="s">
        <v>220</v>
      </c>
      <c r="H5" s="7">
        <v>2619.81</v>
      </c>
      <c r="I5" s="8" t="str">
        <f t="shared" si="0"/>
        <v>Descartado</v>
      </c>
    </row>
    <row r="6" spans="1:9">
      <c r="A6" s="52"/>
      <c r="B6" s="53"/>
      <c r="C6" s="54"/>
      <c r="D6" s="55"/>
      <c r="E6" s="56"/>
      <c r="F6" s="56"/>
      <c r="G6" s="6" t="s">
        <v>29</v>
      </c>
      <c r="H6" s="7">
        <v>1380</v>
      </c>
      <c r="I6" s="8">
        <f t="shared" si="0"/>
        <v>1380</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7" t="s">
        <v>18</v>
      </c>
      <c r="H19" s="57"/>
      <c r="I19" s="18"/>
    </row>
    <row r="20" spans="1:11">
      <c r="A20" s="19">
        <f>IF(B20&lt;2,"N/A",(STDEV(H3:H17)))</f>
        <v>749.25071607128507</v>
      </c>
      <c r="B20" s="19">
        <f>COUNT(H3:H17)</f>
        <v>4</v>
      </c>
      <c r="C20" s="20">
        <f>IF(B20&lt;2,"N/A",(A20/D20))</f>
        <v>0.46222082695115613</v>
      </c>
      <c r="D20" s="21">
        <f>ROUND(AVERAGE(H3:H17),2)</f>
        <v>1620.98</v>
      </c>
      <c r="E20" s="22">
        <f>IFERROR(ROUND(IF(B20&lt;2,"N/A",(IF(C20&lt;=25%,"N/A",AVERAGE(I3:I17)))),2),"N/A")</f>
        <v>1288.04</v>
      </c>
      <c r="F20" s="22">
        <f>ROUND(MEDIAN(H3:H17),2)</f>
        <v>1517.56</v>
      </c>
      <c r="G20" s="23" t="str">
        <f>INDEX(G3:G17,MATCH(H20,H3:H17,0))</f>
        <v>JUSTO MOVEIS DE ACO LTDA</v>
      </c>
      <c r="H20" s="24">
        <f>MIN(H3:H17)</f>
        <v>829</v>
      </c>
      <c r="I20" s="18"/>
    </row>
    <row r="21" spans="1:11">
      <c r="A21" s="25"/>
      <c r="B21" s="18"/>
      <c r="C21" s="26"/>
      <c r="D21" s="26"/>
      <c r="E21" s="26"/>
      <c r="F21" s="26"/>
      <c r="G21" s="18"/>
      <c r="H21" s="27"/>
      <c r="I21" s="28"/>
      <c r="J21" s="28"/>
      <c r="K21" s="28"/>
    </row>
    <row r="22" spans="1:11">
      <c r="B22" s="25"/>
      <c r="C22" s="25"/>
      <c r="D22" s="58"/>
      <c r="E22" s="58"/>
      <c r="F22" s="30"/>
      <c r="G22" s="31" t="s">
        <v>19</v>
      </c>
      <c r="H22" s="32">
        <f>IF(C20&lt;=25%,D20,MIN(E20:F20))</f>
        <v>1288.04</v>
      </c>
    </row>
    <row r="23" spans="1:11">
      <c r="B23" s="25"/>
      <c r="C23" s="25"/>
      <c r="D23" s="58"/>
      <c r="E23" s="58"/>
      <c r="F23" s="33"/>
      <c r="G23" s="4" t="s">
        <v>20</v>
      </c>
      <c r="H23" s="24">
        <f>ROUND(H22,2)*D3</f>
        <v>25760.799999999999</v>
      </c>
    </row>
    <row r="24" spans="1:11">
      <c r="B24" s="29"/>
      <c r="C24" s="29"/>
      <c r="D24" s="18"/>
      <c r="E24" s="18"/>
    </row>
    <row r="26" spans="1:11" ht="12.75" customHeight="1">
      <c r="A26" s="59" t="s">
        <v>21</v>
      </c>
      <c r="B26" s="59"/>
      <c r="C26" s="59"/>
      <c r="D26" s="59"/>
      <c r="E26" s="59"/>
      <c r="F26" s="59"/>
      <c r="G26" s="59"/>
      <c r="H26" s="59"/>
      <c r="I26" s="59"/>
    </row>
    <row r="27" spans="1:11" ht="12.75" customHeight="1">
      <c r="A27" s="59" t="s">
        <v>22</v>
      </c>
      <c r="B27" s="59"/>
      <c r="C27" s="59"/>
      <c r="D27" s="59"/>
      <c r="E27" s="59"/>
      <c r="F27" s="59"/>
      <c r="G27" s="59"/>
      <c r="H27" s="59"/>
      <c r="I27" s="59"/>
    </row>
    <row r="28" spans="1:11" ht="12.75" customHeight="1">
      <c r="A28" s="59" t="s">
        <v>23</v>
      </c>
      <c r="B28" s="59"/>
      <c r="C28" s="59"/>
      <c r="D28" s="59"/>
      <c r="E28" s="59"/>
      <c r="F28" s="59"/>
      <c r="G28" s="59"/>
      <c r="H28" s="59"/>
      <c r="I28" s="59"/>
    </row>
    <row r="29" spans="1:11" ht="12.75" customHeight="1">
      <c r="A29" s="59" t="s">
        <v>24</v>
      </c>
      <c r="B29" s="59"/>
      <c r="C29" s="59"/>
      <c r="D29" s="59"/>
      <c r="E29" s="59"/>
      <c r="F29" s="59"/>
      <c r="G29" s="59"/>
      <c r="H29" s="59"/>
      <c r="I29" s="59"/>
    </row>
    <row r="30" spans="1:11" ht="12.75" customHeight="1">
      <c r="A30" s="59" t="s">
        <v>25</v>
      </c>
      <c r="B30" s="59"/>
      <c r="C30" s="59"/>
      <c r="D30" s="59"/>
      <c r="E30" s="59"/>
      <c r="F30" s="59"/>
      <c r="G30" s="59"/>
      <c r="H30" s="59"/>
      <c r="I30" s="59"/>
    </row>
    <row r="31" spans="1:11" ht="12.75" customHeight="1">
      <c r="A31" s="59" t="s">
        <v>26</v>
      </c>
      <c r="B31" s="59"/>
      <c r="C31" s="59"/>
      <c r="D31" s="59"/>
      <c r="E31" s="59"/>
      <c r="F31" s="59"/>
      <c r="G31" s="59"/>
      <c r="H31" s="59"/>
      <c r="I31" s="59"/>
    </row>
    <row r="32" spans="1:11" ht="24.75" customHeight="1">
      <c r="A32" s="60" t="s">
        <v>27</v>
      </c>
      <c r="B32" s="60"/>
      <c r="C32" s="60"/>
      <c r="D32" s="60"/>
      <c r="E32" s="60"/>
      <c r="F32" s="60"/>
      <c r="G32" s="60"/>
      <c r="H32" s="60"/>
      <c r="I32" s="60"/>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46</vt:i4>
      </vt:variant>
      <vt:variant>
        <vt:lpstr>Intervalos nomeados</vt:lpstr>
      </vt:variant>
      <vt:variant>
        <vt:i4>5</vt:i4>
      </vt:variant>
    </vt:vector>
  </HeadingPairs>
  <TitlesOfParts>
    <vt:vector size="51"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Alcantara Santos</cp:lastModifiedBy>
  <cp:revision>42</cp:revision>
  <cp:lastPrinted>2022-10-13T11:33:26Z</cp:lastPrinted>
  <dcterms:created xsi:type="dcterms:W3CDTF">2019-01-16T20:04:04Z</dcterms:created>
  <dcterms:modified xsi:type="dcterms:W3CDTF">2022-10-13T15:40:48Z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