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/>
  </bookViews>
  <sheets>
    <sheet name="Item1" sheetId="70" r:id="rId1"/>
    <sheet name="Item2" sheetId="71" r:id="rId2"/>
    <sheet name="Item3" sheetId="72" r:id="rId3"/>
    <sheet name="Item4" sheetId="73" r:id="rId4"/>
    <sheet name="Item5" sheetId="74" r:id="rId5"/>
    <sheet name="Item6" sheetId="75" r:id="rId6"/>
    <sheet name="Item7" sheetId="38" r:id="rId7"/>
    <sheet name="TOTAL" sheetId="5" r:id="rId8"/>
    <sheet name="menores" sheetId="6" r:id="rId9"/>
  </sheets>
  <definedNames>
    <definedName name="_xlnm.Print_Area" localSheetId="8">menores!$A$1:$F$18</definedName>
    <definedName name="_xlnm.Print_Area" localSheetId="7">TOTAL!$A$1:$F$19</definedName>
  </definedNames>
  <calcPr calcId="145621"/>
</workbook>
</file>

<file path=xl/calcChain.xml><?xml version="1.0" encoding="utf-8"?>
<calcChain xmlns="http://schemas.openxmlformats.org/spreadsheetml/2006/main">
  <c r="D3" i="38" l="1"/>
  <c r="D3" i="75"/>
  <c r="D3" i="70"/>
  <c r="B17" i="6" l="1"/>
  <c r="C16" i="6"/>
  <c r="D16" i="6"/>
  <c r="B16" i="6"/>
  <c r="C14" i="6"/>
  <c r="D14" i="6"/>
  <c r="B14" i="6"/>
  <c r="C12" i="6"/>
  <c r="D12" i="6"/>
  <c r="B12" i="6"/>
  <c r="C10" i="6"/>
  <c r="D10" i="6"/>
  <c r="B10" i="6"/>
  <c r="C8" i="6"/>
  <c r="D8" i="6"/>
  <c r="B8" i="6"/>
  <c r="C6" i="6"/>
  <c r="D6" i="6"/>
  <c r="B6" i="6"/>
  <c r="C4" i="6"/>
  <c r="D4" i="6"/>
  <c r="B4" i="6"/>
  <c r="C18" i="5"/>
  <c r="D18" i="5"/>
  <c r="B18" i="5"/>
  <c r="C17" i="5"/>
  <c r="D17" i="5"/>
  <c r="B17" i="5"/>
  <c r="C16" i="5"/>
  <c r="D16" i="5"/>
  <c r="B16" i="5"/>
  <c r="C15" i="5"/>
  <c r="D15" i="5"/>
  <c r="B15" i="5"/>
  <c r="C14" i="5"/>
  <c r="D14" i="5"/>
  <c r="B14" i="5"/>
  <c r="C13" i="5"/>
  <c r="D13" i="5"/>
  <c r="B13" i="5"/>
  <c r="C12" i="5"/>
  <c r="D12" i="5"/>
  <c r="B12" i="5"/>
  <c r="H20" i="75"/>
  <c r="G20" i="75" s="1"/>
  <c r="B13" i="6" s="1"/>
  <c r="F20" i="75"/>
  <c r="D20" i="75"/>
  <c r="B20" i="75"/>
  <c r="I17" i="75"/>
  <c r="I16" i="75"/>
  <c r="I15" i="75"/>
  <c r="I14" i="75"/>
  <c r="I13" i="75"/>
  <c r="I12" i="75"/>
  <c r="I11" i="75"/>
  <c r="I10" i="75"/>
  <c r="I9" i="75"/>
  <c r="I8" i="75"/>
  <c r="I7" i="75"/>
  <c r="F3" i="75"/>
  <c r="E14" i="6" s="1"/>
  <c r="H20" i="74"/>
  <c r="G20" i="74" s="1"/>
  <c r="B11" i="6" s="1"/>
  <c r="F20" i="74"/>
  <c r="D20" i="74"/>
  <c r="B20" i="74"/>
  <c r="I17" i="74"/>
  <c r="I16" i="74"/>
  <c r="I15" i="74"/>
  <c r="I14" i="74"/>
  <c r="I13" i="74"/>
  <c r="I12" i="74"/>
  <c r="I11" i="74"/>
  <c r="I10" i="74"/>
  <c r="I9" i="74"/>
  <c r="I8" i="74"/>
  <c r="F3" i="74"/>
  <c r="E12" i="6" s="1"/>
  <c r="H20" i="73"/>
  <c r="G20" i="73" s="1"/>
  <c r="B9" i="6" s="1"/>
  <c r="F20" i="73"/>
  <c r="D20" i="73"/>
  <c r="B20" i="73"/>
  <c r="I17" i="73"/>
  <c r="I16" i="73"/>
  <c r="I11" i="73"/>
  <c r="F3" i="73"/>
  <c r="E10" i="6" s="1"/>
  <c r="H20" i="72"/>
  <c r="G20" i="72" s="1"/>
  <c r="B7" i="6" s="1"/>
  <c r="F20" i="72"/>
  <c r="D20" i="72"/>
  <c r="B20" i="72"/>
  <c r="A20" i="72" s="1"/>
  <c r="I17" i="72"/>
  <c r="I16" i="72"/>
  <c r="I15" i="72"/>
  <c r="I14" i="72"/>
  <c r="I11" i="72"/>
  <c r="F3" i="72"/>
  <c r="E8" i="6" s="1"/>
  <c r="H20" i="71"/>
  <c r="G20" i="71" s="1"/>
  <c r="B5" i="6" s="1"/>
  <c r="F20" i="71"/>
  <c r="D20" i="71"/>
  <c r="B20" i="71"/>
  <c r="A20" i="71" s="1"/>
  <c r="C20" i="71" s="1"/>
  <c r="I17" i="71"/>
  <c r="I16" i="71"/>
  <c r="I15" i="71"/>
  <c r="I14" i="71"/>
  <c r="I13" i="71"/>
  <c r="I12" i="71"/>
  <c r="I11" i="71"/>
  <c r="I10" i="71"/>
  <c r="I9" i="71"/>
  <c r="I8" i="71"/>
  <c r="I7" i="71"/>
  <c r="I6" i="71"/>
  <c r="F3" i="71"/>
  <c r="E6" i="6" s="1"/>
  <c r="H20" i="70"/>
  <c r="G20" i="70" s="1"/>
  <c r="B3" i="6" s="1"/>
  <c r="F20" i="70"/>
  <c r="D20" i="70"/>
  <c r="B20" i="70"/>
  <c r="I17" i="70"/>
  <c r="I16" i="70"/>
  <c r="I15" i="70"/>
  <c r="I14" i="70"/>
  <c r="I13" i="70"/>
  <c r="I12" i="70"/>
  <c r="I11" i="70"/>
  <c r="I10" i="70"/>
  <c r="I9" i="70"/>
  <c r="I8" i="70"/>
  <c r="I7" i="70"/>
  <c r="F3" i="70"/>
  <c r="E4" i="6" s="1"/>
  <c r="H20" i="38"/>
  <c r="G20" i="38" s="1"/>
  <c r="B15" i="6" s="1"/>
  <c r="F20" i="38"/>
  <c r="D20" i="38"/>
  <c r="B20" i="38"/>
  <c r="I17" i="38"/>
  <c r="I16" i="38"/>
  <c r="I15" i="38"/>
  <c r="I14" i="38"/>
  <c r="I13" i="38"/>
  <c r="I12" i="38"/>
  <c r="I11" i="38"/>
  <c r="F3" i="38"/>
  <c r="E16" i="6" s="1"/>
  <c r="C20" i="72" l="1"/>
  <c r="F16" i="6"/>
  <c r="F8" i="6"/>
  <c r="F6" i="6"/>
  <c r="F12" i="6"/>
  <c r="F14" i="6"/>
  <c r="F10" i="6"/>
  <c r="I3" i="71"/>
  <c r="E20" i="71" s="1"/>
  <c r="I4" i="71"/>
  <c r="I5" i="71"/>
  <c r="A20" i="73"/>
  <c r="C20" i="73" s="1"/>
  <c r="A20" i="75"/>
  <c r="C20" i="75" s="1"/>
  <c r="I6" i="75" s="1"/>
  <c r="A20" i="70"/>
  <c r="C20" i="70" s="1"/>
  <c r="I6" i="70" s="1"/>
  <c r="A20" i="74"/>
  <c r="C20" i="74" s="1"/>
  <c r="A20" i="38"/>
  <c r="C20" i="38" s="1"/>
  <c r="F4" i="6"/>
  <c r="I14" i="73" l="1"/>
  <c r="I13" i="73"/>
  <c r="I12" i="73"/>
  <c r="I15" i="73"/>
  <c r="I12" i="72"/>
  <c r="I13" i="72"/>
  <c r="I3" i="72"/>
  <c r="I4" i="72"/>
  <c r="I7" i="74"/>
  <c r="I6" i="74"/>
  <c r="I10" i="38"/>
  <c r="I6" i="38"/>
  <c r="I9" i="38"/>
  <c r="I7" i="38"/>
  <c r="I8" i="38"/>
  <c r="I9" i="73"/>
  <c r="I7" i="73"/>
  <c r="I8" i="73"/>
  <c r="I10" i="73"/>
  <c r="I6" i="73"/>
  <c r="I5" i="72"/>
  <c r="I7" i="72"/>
  <c r="I10" i="72"/>
  <c r="I6" i="72"/>
  <c r="I9" i="72"/>
  <c r="I8" i="72"/>
  <c r="F18" i="6"/>
  <c r="I5" i="73"/>
  <c r="I4" i="73"/>
  <c r="I3" i="73"/>
  <c r="E20" i="73" s="1"/>
  <c r="I3" i="75"/>
  <c r="E20" i="75" s="1"/>
  <c r="I5" i="75"/>
  <c r="I4" i="75"/>
  <c r="H22" i="71"/>
  <c r="H23" i="71" s="1"/>
  <c r="E3" i="71"/>
  <c r="E13" i="5" s="1"/>
  <c r="F13" i="5" s="1"/>
  <c r="I4" i="74"/>
  <c r="I5" i="74"/>
  <c r="I3" i="74"/>
  <c r="E20" i="74"/>
  <c r="H22" i="74" s="1"/>
  <c r="H23" i="74" s="1"/>
  <c r="I4" i="70"/>
  <c r="I5" i="70"/>
  <c r="I3" i="70"/>
  <c r="E20" i="70"/>
  <c r="E3" i="70" s="1"/>
  <c r="E12" i="5" s="1"/>
  <c r="F12" i="5" s="1"/>
  <c r="I4" i="38"/>
  <c r="I3" i="38"/>
  <c r="I5" i="38"/>
  <c r="E20" i="72" l="1"/>
  <c r="H22" i="72" s="1"/>
  <c r="H23" i="72" s="1"/>
  <c r="E20" i="38"/>
  <c r="H22" i="38" s="1"/>
  <c r="H23" i="38" s="1"/>
  <c r="E3" i="74"/>
  <c r="E16" i="5" s="1"/>
  <c r="F16" i="5" s="1"/>
  <c r="E3" i="73"/>
  <c r="E15" i="5" s="1"/>
  <c r="F15" i="5" s="1"/>
  <c r="H22" i="73"/>
  <c r="H23" i="73" s="1"/>
  <c r="H22" i="75"/>
  <c r="H23" i="75" s="1"/>
  <c r="E3" i="75"/>
  <c r="E17" i="5" s="1"/>
  <c r="F17" i="5" s="1"/>
  <c r="H22" i="70"/>
  <c r="H23" i="70" s="1"/>
  <c r="E3" i="72" l="1"/>
  <c r="E14" i="5" s="1"/>
  <c r="F14" i="5" s="1"/>
  <c r="E3" i="38"/>
  <c r="E18" i="5" s="1"/>
  <c r="F18" i="5" s="1"/>
  <c r="G12" i="5"/>
  <c r="F19" i="5" l="1"/>
</calcChain>
</file>

<file path=xl/sharedStrings.xml><?xml version="1.0" encoding="utf-8"?>
<sst xmlns="http://schemas.openxmlformats.org/spreadsheetml/2006/main" count="261" uniqueCount="79">
  <si>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</si>
  <si>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</si>
  <si>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</si>
  <si>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</si>
  <si>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</si>
  <si>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</si>
  <si>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</si>
  <si>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</si>
  <si>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</si>
  <si>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</si>
  <si>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</si>
  <si>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</si>
  <si>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</si>
  <si>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</si>
  <si>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</si>
  <si>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</si>
  <si>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</si>
  <si>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</si>
  <si>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</si>
  <si>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</si>
  <si>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</si>
  <si>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</si>
  <si>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</si>
  <si>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</si>
  <si>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</si>
  <si>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</si>
  <si>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</si>
  <si>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</si>
  <si>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</si>
  <si>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</si>
  <si>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</si>
  <si>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</si>
  <si>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</si>
  <si>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</si>
  <si>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</si>
  <si>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</si>
  <si>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</si>
  <si>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</si>
  <si>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ITEM 3</t>
  </si>
  <si>
    <t>ITEM 4</t>
  </si>
  <si>
    <t>ITEM 5</t>
  </si>
  <si>
    <t>ITEM 6</t>
  </si>
  <si>
    <t>ITEM 7</t>
  </si>
  <si>
    <t>Papel alcalino no formato A4 (210x297mm),
Cor branca,
Gramatura: 75g/m2
Para impressora a laser</t>
  </si>
  <si>
    <t>Etiqueta auto adesiva
Folha em formato Carta;
Gramatura 75 g/m2
Papel couchê removível;
Cor branca, 30 etiquetas de tamanho 25,4 x 66,7mm, por
folha.
Admitida variação de + ou - 0,4 mm por etiqueta.
Acondicionadas em pacotes com 100 folhas, embaladas
em plástico transparente. Pacotes acondicionados em
caixas.</t>
  </si>
  <si>
    <t>Pc</t>
  </si>
  <si>
    <t>Y S DIAS COMERCIO DE PAPELARIA</t>
  </si>
  <si>
    <t>GT DO BRASIL INDUSTRIA E COMERCIO DE ETIQUETAS E ROTULOS - EIRELI</t>
  </si>
  <si>
    <t>ALFA</t>
  </si>
  <si>
    <t>GIMBA</t>
  </si>
  <si>
    <t>Marcador Permanente
Ponta chanfrada em fibra, Cor azul.
Acondicionados em caixas com 12 unidades.</t>
  </si>
  <si>
    <t>Cx</t>
  </si>
  <si>
    <t>SUPRI AGORA</t>
  </si>
  <si>
    <t>KALUNGA</t>
  </si>
  <si>
    <t>PAPELARIA NOTA 10</t>
  </si>
  <si>
    <t>MERCADO LIVRE</t>
  </si>
  <si>
    <t>Cola branca,
À base de PVA
Tipo escolar;
Bisnaga com 40g
Validade mínima de 18 meses contados da data de recebimento definitivo.
Acondicionadas em caixas com até 50 unidades.</t>
  </si>
  <si>
    <t>Und</t>
  </si>
  <si>
    <t>CLAUDIO RIBEIRO DA SILVA LTDA</t>
  </si>
  <si>
    <t>DAGEAL - COMERCIO DE MATERIAL DE ESCRITORIO LTDA</t>
  </si>
  <si>
    <t>CESCOPEL ATACADO DISTRIBUIDOR LTDA</t>
  </si>
  <si>
    <t>BRENO SOUSA DE SANTANA (BS SANT)</t>
  </si>
  <si>
    <t>MICHELE DE MOURA JUNQUILHO</t>
  </si>
  <si>
    <t>PANDIHEY MAGAZINE E PAPELARIA</t>
  </si>
  <si>
    <t>OCEANO B2B</t>
  </si>
  <si>
    <t>COSTA ATACADO</t>
  </si>
  <si>
    <t>Rm</t>
  </si>
  <si>
    <t>ATERA INFORMÁTICA</t>
  </si>
  <si>
    <t>BRENO SOUSA DE SANTANA -BS SANT</t>
  </si>
  <si>
    <t xml:space="preserve">A GOMES </t>
  </si>
  <si>
    <t>CIL - COMERCIO DE INFORMATICA LTDA (NAGEM)</t>
  </si>
  <si>
    <t>AMAZON</t>
  </si>
  <si>
    <t>FERREIRA COSTA</t>
  </si>
  <si>
    <t>Refil para numerador automático de 6 dígitos
Acondicionados em embalagem com até 5 unidades prazo de validade não inferior a 6 meses, contados da data do recebimento definitivo</t>
  </si>
  <si>
    <t>REEDPEL MAGAZINE - EIRELI</t>
  </si>
  <si>
    <t>SOBRAL-CHAVES E CARIMBOS LTDA</t>
  </si>
  <si>
    <t>LANCE VR COMERCIO E SERVICO LTDA</t>
  </si>
  <si>
    <t>QUALY COMERCIAL EIRELI</t>
  </si>
  <si>
    <t>MALU MINIMERCADO EIRELI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</si>
</sst>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21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  <font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b/>
      <sz val="10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3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9" fillId="0" borderId="21" xfId="0" applyFont="1" applyBorder="1" applyProtection="1">
      <protection locked="0"/>
    </xf>
    <xf numFmtId="164" fontId="20" fillId="0" borderId="21" xfId="0" applyNumberFormat="1" applyFont="1" applyBorder="1" applyAlignment="1" applyProtection="1">
      <alignment horizontal="center" shrinkToFit="1"/>
      <protection locked="0"/>
    </xf>
    <xf numFmtId="0" fontId="19" fillId="0" borderId="21" xfId="0" applyFont="1" applyBorder="1" applyAlignment="1" applyProtection="1">
      <alignment wrapText="1"/>
      <protection locked="0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8" fillId="0" borderId="21" xfId="0" applyFont="1" applyBorder="1" applyAlignment="1" applyProtection="1">
      <alignment horizontal="center" vertical="center" wrapText="1"/>
      <protection locked="0"/>
    </xf>
    <xf numFmtId="3" fontId="18" fillId="0" borderId="21" xfId="0" applyNumberFormat="1" applyFont="1" applyBorder="1" applyAlignment="1" applyProtection="1">
      <alignment horizontal="center" vertical="center" shrinkToFit="1"/>
      <protection locked="0"/>
    </xf>
    <xf numFmtId="0" fontId="18" fillId="0" borderId="21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8" fillId="0" borderId="21" xfId="0" applyFont="1" applyBorder="1" applyAlignment="1" applyProtection="1">
      <alignment vertical="top" wrapText="1"/>
      <protection locked="0"/>
    </xf>
    <xf numFmtId="0" fontId="16" fillId="11" borderId="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  <xf numFmtId="0" fontId="17" fillId="11" borderId="18" xfId="0" applyFont="1" applyFill="1" applyBorder="1" applyAlignment="1">
      <alignment horizontal="left" vertical="center" wrapText="1"/>
    </xf>
    <xf numFmtId="0" fontId="17" fillId="11" borderId="19" xfId="0" applyFont="1" applyFill="1" applyBorder="1" applyAlignment="1">
      <alignment horizontal="left" vertical="center" wrapText="1"/>
    </xf>
    <xf numFmtId="0" fontId="17" fillId="11" borderId="20" xfId="0" applyFont="1" applyFill="1" applyBorder="1" applyAlignment="1">
      <alignment horizontal="left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2847975</xdr:colOff>
      <xdr:row>0</xdr:row>
      <xdr:rowOff>0</xdr:rowOff>
    </xdr:from>
    <xdr:to>
      <xdr:col>2</xdr:col>
      <xdr:colOff>247649</xdr:colOff>
      <xdr:row>9</xdr:row>
      <xdr:rowOff>161925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57575" y="0"/>
          <a:ext cx="3190874" cy="1619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view="pageBreakPreview" zoomScaleNormal="100" zoomScaleSheetLayoutView="100" workbookViewId="0">
      <selection activeCell="G15" sqref="G15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9" t="s">
        <v>11</v>
      </c>
      <c r="B1" s="60"/>
      <c r="C1" s="60"/>
      <c r="D1" s="60"/>
      <c r="E1" s="60"/>
      <c r="F1" s="60"/>
      <c r="G1" s="60"/>
      <c r="H1" s="60"/>
      <c r="I1" s="61"/>
    </row>
    <row r="2" spans="1:9" ht="25.5">
      <c r="A2" s="62" t="s">
        <v>0</v>
      </c>
      <c r="B2" s="31" t="s">
        <v>23</v>
      </c>
      <c r="C2" s="31" t="s">
        <v>1</v>
      </c>
      <c r="D2" s="31" t="s">
        <v>2</v>
      </c>
      <c r="E2" s="15" t="s">
        <v>31</v>
      </c>
      <c r="F2" s="15" t="s">
        <v>32</v>
      </c>
      <c r="G2" s="31" t="s">
        <v>3</v>
      </c>
      <c r="H2" s="16" t="s">
        <v>4</v>
      </c>
      <c r="I2" s="17" t="s">
        <v>9</v>
      </c>
    </row>
    <row r="3" spans="1:9" ht="12.75" customHeight="1">
      <c r="A3" s="62"/>
      <c r="B3" s="63" t="s">
        <v>44</v>
      </c>
      <c r="C3" s="66" t="s">
        <v>45</v>
      </c>
      <c r="D3" s="67">
        <f>2000*0.25</f>
        <v>500</v>
      </c>
      <c r="E3" s="69">
        <f>IF(C20&lt;=25%,D20,MIN(E20:F20))</f>
        <v>44.52</v>
      </c>
      <c r="F3" s="69">
        <f>MIN(H3:H17)</f>
        <v>37.97</v>
      </c>
      <c r="G3" s="47" t="s">
        <v>46</v>
      </c>
      <c r="H3" s="48">
        <v>37.97</v>
      </c>
      <c r="I3" s="30" t="str">
        <f>IF(H3="","",(IF($C$20&lt;25%,"N/A",IF(H3&lt;=($D$20+$A$20),H3,"Descartado"))))</f>
        <v>N/A</v>
      </c>
    </row>
    <row r="4" spans="1:9">
      <c r="A4" s="62"/>
      <c r="B4" s="64"/>
      <c r="C4" s="66"/>
      <c r="D4" s="68"/>
      <c r="E4" s="70"/>
      <c r="F4" s="70"/>
      <c r="G4" s="47" t="s">
        <v>47</v>
      </c>
      <c r="H4" s="48">
        <v>41.66</v>
      </c>
      <c r="I4" s="30" t="str">
        <f t="shared" ref="I4:I17" si="0">IF(H4="","",(IF($C$20&lt;25%,"N/A",IF(H4&lt;=($D$20+$A$20),H4,"Descartado"))))</f>
        <v>N/A</v>
      </c>
    </row>
    <row r="5" spans="1:9">
      <c r="A5" s="62"/>
      <c r="B5" s="64"/>
      <c r="C5" s="66"/>
      <c r="D5" s="68"/>
      <c r="E5" s="70"/>
      <c r="F5" s="70"/>
      <c r="G5" s="47" t="s">
        <v>48</v>
      </c>
      <c r="H5" s="48">
        <v>49.99</v>
      </c>
      <c r="I5" s="30" t="str">
        <f t="shared" si="0"/>
        <v>N/A</v>
      </c>
    </row>
    <row r="6" spans="1:9">
      <c r="A6" s="62"/>
      <c r="B6" s="64"/>
      <c r="C6" s="66"/>
      <c r="D6" s="68"/>
      <c r="E6" s="70"/>
      <c r="F6" s="70"/>
      <c r="G6" s="47" t="s">
        <v>49</v>
      </c>
      <c r="H6" s="48">
        <v>48.45</v>
      </c>
      <c r="I6" s="30" t="str">
        <f t="shared" si="0"/>
        <v>N/A</v>
      </c>
    </row>
    <row r="7" spans="1:9">
      <c r="A7" s="62"/>
      <c r="B7" s="64"/>
      <c r="C7" s="66"/>
      <c r="D7" s="68"/>
      <c r="E7" s="70"/>
      <c r="F7" s="70"/>
      <c r="G7" s="5"/>
      <c r="H7" s="14"/>
      <c r="I7" s="30" t="str">
        <f t="shared" si="0"/>
        <v/>
      </c>
    </row>
    <row r="8" spans="1:9">
      <c r="A8" s="62"/>
      <c r="B8" s="64"/>
      <c r="C8" s="66"/>
      <c r="D8" s="68"/>
      <c r="E8" s="70"/>
      <c r="F8" s="70"/>
      <c r="G8" s="5"/>
      <c r="H8" s="14"/>
      <c r="I8" s="30" t="str">
        <f t="shared" si="0"/>
        <v/>
      </c>
    </row>
    <row r="9" spans="1:9">
      <c r="A9" s="62"/>
      <c r="B9" s="64"/>
      <c r="C9" s="66"/>
      <c r="D9" s="68"/>
      <c r="E9" s="70"/>
      <c r="F9" s="70"/>
      <c r="G9" s="5"/>
      <c r="H9" s="14"/>
      <c r="I9" s="30" t="str">
        <f t="shared" si="0"/>
        <v/>
      </c>
    </row>
    <row r="10" spans="1:9">
      <c r="A10" s="62"/>
      <c r="B10" s="64"/>
      <c r="C10" s="66"/>
      <c r="D10" s="68"/>
      <c r="E10" s="70"/>
      <c r="F10" s="70"/>
      <c r="G10" s="5"/>
      <c r="H10" s="14"/>
      <c r="I10" s="30" t="str">
        <f t="shared" si="0"/>
        <v/>
      </c>
    </row>
    <row r="11" spans="1:9">
      <c r="A11" s="62"/>
      <c r="B11" s="64"/>
      <c r="C11" s="66"/>
      <c r="D11" s="68"/>
      <c r="E11" s="70"/>
      <c r="F11" s="70"/>
      <c r="G11" s="5"/>
      <c r="H11" s="14"/>
      <c r="I11" s="30" t="str">
        <f t="shared" si="0"/>
        <v/>
      </c>
    </row>
    <row r="12" spans="1:9">
      <c r="A12" s="62"/>
      <c r="B12" s="64"/>
      <c r="C12" s="66"/>
      <c r="D12" s="68"/>
      <c r="E12" s="70"/>
      <c r="F12" s="70"/>
      <c r="G12" s="5"/>
      <c r="H12" s="14"/>
      <c r="I12" s="30" t="str">
        <f t="shared" si="0"/>
        <v/>
      </c>
    </row>
    <row r="13" spans="1:9">
      <c r="A13" s="62"/>
      <c r="B13" s="64"/>
      <c r="C13" s="66"/>
      <c r="D13" s="68"/>
      <c r="E13" s="70"/>
      <c r="F13" s="70"/>
      <c r="G13" s="5"/>
      <c r="H13" s="14"/>
      <c r="I13" s="30" t="str">
        <f t="shared" si="0"/>
        <v/>
      </c>
    </row>
    <row r="14" spans="1:9">
      <c r="A14" s="62"/>
      <c r="B14" s="64"/>
      <c r="C14" s="66"/>
      <c r="D14" s="68"/>
      <c r="E14" s="70"/>
      <c r="F14" s="70"/>
      <c r="G14" s="5"/>
      <c r="H14" s="14"/>
      <c r="I14" s="30" t="str">
        <f t="shared" si="0"/>
        <v/>
      </c>
    </row>
    <row r="15" spans="1:9">
      <c r="A15" s="62"/>
      <c r="B15" s="64"/>
      <c r="C15" s="66"/>
      <c r="D15" s="68"/>
      <c r="E15" s="70"/>
      <c r="F15" s="70"/>
      <c r="G15" s="5"/>
      <c r="H15" s="14"/>
      <c r="I15" s="30" t="str">
        <f t="shared" si="0"/>
        <v/>
      </c>
    </row>
    <row r="16" spans="1:9">
      <c r="A16" s="62"/>
      <c r="B16" s="64"/>
      <c r="C16" s="66"/>
      <c r="D16" s="68"/>
      <c r="E16" s="70"/>
      <c r="F16" s="70"/>
      <c r="G16" s="5"/>
      <c r="H16" s="14"/>
      <c r="I16" s="30" t="str">
        <f t="shared" si="0"/>
        <v/>
      </c>
    </row>
    <row r="17" spans="1:11">
      <c r="A17" s="62"/>
      <c r="B17" s="65"/>
      <c r="C17" s="66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34</v>
      </c>
      <c r="B19" s="17" t="s">
        <v>35</v>
      </c>
      <c r="C19" s="16" t="s">
        <v>5</v>
      </c>
      <c r="D19" s="18" t="s">
        <v>6</v>
      </c>
      <c r="E19" s="19" t="s">
        <v>10</v>
      </c>
      <c r="F19" s="18" t="s">
        <v>7</v>
      </c>
      <c r="G19" s="56" t="s">
        <v>33</v>
      </c>
      <c r="H19" s="57"/>
      <c r="I19" s="32"/>
    </row>
    <row r="20" spans="1:11">
      <c r="A20" s="20">
        <f>IF(B20&lt;2,"N/A",(STDEV(H3:H17)))</f>
        <v>5.6700345384015618</v>
      </c>
      <c r="B20" s="20">
        <f>COUNT(H3:H17)</f>
        <v>4</v>
      </c>
      <c r="C20" s="21">
        <f>IF(B20&lt;2,"N/A",(A20/D20))</f>
        <v>0.12735926636122105</v>
      </c>
      <c r="D20" s="22">
        <f>ROUND(AVERAGE(H3:H17),2)</f>
        <v>44.52</v>
      </c>
      <c r="E20" s="23" t="str">
        <f>IFERROR(ROUND(IF(B20&lt;2,"N/A",(IF(C20&lt;=25%,"N/A",AVERAGE(I3:I17)))),2),"N/A")</f>
        <v>N/A</v>
      </c>
      <c r="F20" s="23">
        <f>ROUND(MEDIAN(H3:H17),2)</f>
        <v>45.06</v>
      </c>
      <c r="G20" s="24" t="str">
        <f>INDEX(G3:G17,MATCH(H20,H3:H17,0))</f>
        <v>Y S DIAS COMERCIO DE PAPELARIA</v>
      </c>
      <c r="H20" s="25">
        <f>MIN(H3:H17)</f>
        <v>37.97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8"/>
      <c r="E22" s="58"/>
      <c r="F22" s="36"/>
      <c r="G22" s="26" t="s">
        <v>36</v>
      </c>
      <c r="H22" s="27">
        <f>IF(C20&lt;=25%,D20,MIN(E20:F20))</f>
        <v>44.52</v>
      </c>
    </row>
    <row r="23" spans="1:11">
      <c r="B23" s="33"/>
      <c r="C23" s="33"/>
      <c r="D23" s="58"/>
      <c r="E23" s="58"/>
      <c r="F23" s="37"/>
      <c r="G23" s="28" t="s">
        <v>8</v>
      </c>
      <c r="H23" s="29">
        <f>ROUND(H22,2)*D3</f>
        <v>22260</v>
      </c>
    </row>
    <row r="24" spans="1:11">
      <c r="B24" s="38"/>
      <c r="C24" s="38"/>
      <c r="D24" s="32"/>
      <c r="E24" s="32"/>
    </row>
    <row r="26" spans="1:11">
      <c r="A26" s="50" t="s">
        <v>24</v>
      </c>
      <c r="B26" s="51"/>
      <c r="C26" s="51"/>
      <c r="D26" s="51"/>
      <c r="E26" s="51"/>
      <c r="F26" s="51"/>
      <c r="G26" s="51"/>
      <c r="H26" s="51"/>
      <c r="I26" s="52"/>
    </row>
    <row r="27" spans="1:11" ht="12.75" customHeight="1">
      <c r="A27" s="50" t="s">
        <v>25</v>
      </c>
      <c r="B27" s="51"/>
      <c r="C27" s="51"/>
      <c r="D27" s="51"/>
      <c r="E27" s="51"/>
      <c r="F27" s="51"/>
      <c r="G27" s="51"/>
      <c r="H27" s="51"/>
      <c r="I27" s="52"/>
    </row>
    <row r="28" spans="1:11" ht="12.75" customHeight="1">
      <c r="A28" s="50" t="s">
        <v>26</v>
      </c>
      <c r="B28" s="51"/>
      <c r="C28" s="51"/>
      <c r="D28" s="51"/>
      <c r="E28" s="51"/>
      <c r="F28" s="51"/>
      <c r="G28" s="51"/>
      <c r="H28" s="51"/>
      <c r="I28" s="52"/>
    </row>
    <row r="29" spans="1:11">
      <c r="A29" s="50" t="s">
        <v>27</v>
      </c>
      <c r="B29" s="51"/>
      <c r="C29" s="51"/>
      <c r="D29" s="51"/>
      <c r="E29" s="51"/>
      <c r="F29" s="51"/>
      <c r="G29" s="51"/>
      <c r="H29" s="51"/>
      <c r="I29" s="52"/>
    </row>
    <row r="30" spans="1:11" ht="12.75" customHeight="1">
      <c r="A30" s="50" t="s">
        <v>28</v>
      </c>
      <c r="B30" s="51"/>
      <c r="C30" s="51"/>
      <c r="D30" s="51"/>
      <c r="E30" s="51"/>
      <c r="F30" s="51"/>
      <c r="G30" s="51"/>
      <c r="H30" s="51"/>
      <c r="I30" s="52"/>
    </row>
    <row r="31" spans="1:11" ht="12.75" customHeight="1">
      <c r="A31" s="50" t="s">
        <v>29</v>
      </c>
      <c r="B31" s="51"/>
      <c r="C31" s="51"/>
      <c r="D31" s="51"/>
      <c r="E31" s="51"/>
      <c r="F31" s="51"/>
      <c r="G31" s="51"/>
      <c r="H31" s="51"/>
      <c r="I31" s="52"/>
    </row>
    <row r="32" spans="1:11" ht="24.75" customHeight="1">
      <c r="A32" s="53" t="s">
        <v>30</v>
      </c>
      <c r="B32" s="54"/>
      <c r="C32" s="54"/>
      <c r="D32" s="54"/>
      <c r="E32" s="54"/>
      <c r="F32" s="54"/>
      <c r="G32" s="54"/>
      <c r="H32" s="54"/>
      <c r="I32" s="5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9" t="s">
        <v>11</v>
      </c>
      <c r="B1" s="60"/>
      <c r="C1" s="60"/>
      <c r="D1" s="60"/>
      <c r="E1" s="60"/>
      <c r="F1" s="60"/>
      <c r="G1" s="60"/>
      <c r="H1" s="60"/>
      <c r="I1" s="61"/>
    </row>
    <row r="2" spans="1:9" ht="25.5">
      <c r="A2" s="62" t="s">
        <v>37</v>
      </c>
      <c r="B2" s="31" t="s">
        <v>23</v>
      </c>
      <c r="C2" s="31" t="s">
        <v>1</v>
      </c>
      <c r="D2" s="31" t="s">
        <v>2</v>
      </c>
      <c r="E2" s="15" t="s">
        <v>31</v>
      </c>
      <c r="F2" s="15" t="s">
        <v>32</v>
      </c>
      <c r="G2" s="31" t="s">
        <v>3</v>
      </c>
      <c r="H2" s="16" t="s">
        <v>4</v>
      </c>
      <c r="I2" s="17" t="s">
        <v>9</v>
      </c>
    </row>
    <row r="3" spans="1:9" ht="12.75" customHeight="1">
      <c r="A3" s="62"/>
      <c r="B3" s="72" t="s">
        <v>50</v>
      </c>
      <c r="C3" s="66" t="s">
        <v>51</v>
      </c>
      <c r="D3" s="67">
        <v>1000</v>
      </c>
      <c r="E3" s="69">
        <f>IF(C20&lt;=25%,D20,MIN(E20:F20))</f>
        <v>38.56</v>
      </c>
      <c r="F3" s="69">
        <f>MIN(H3:H17)</f>
        <v>29.95</v>
      </c>
      <c r="G3" s="47" t="s">
        <v>52</v>
      </c>
      <c r="H3" s="48">
        <v>43.69</v>
      </c>
      <c r="I3" s="30" t="str">
        <f>IF(H3="","",(IF($C$20&lt;25%,"N/A",IF(H3&lt;=($D$20+$A$20),H3,"Descartado"))))</f>
        <v>N/A</v>
      </c>
    </row>
    <row r="4" spans="1:9">
      <c r="A4" s="62"/>
      <c r="B4" s="72"/>
      <c r="C4" s="66"/>
      <c r="D4" s="68"/>
      <c r="E4" s="70"/>
      <c r="F4" s="70"/>
      <c r="G4" s="47" t="s">
        <v>53</v>
      </c>
      <c r="H4" s="48">
        <v>37.700000000000003</v>
      </c>
      <c r="I4" s="30" t="str">
        <f t="shared" ref="I4:I17" si="0">IF(H4="","",(IF($C$20&lt;25%,"N/A",IF(H4&lt;=($D$20+$A$20),H4,"Descartado"))))</f>
        <v>N/A</v>
      </c>
    </row>
    <row r="5" spans="1:9">
      <c r="A5" s="62"/>
      <c r="B5" s="72"/>
      <c r="C5" s="66"/>
      <c r="D5" s="68"/>
      <c r="E5" s="70"/>
      <c r="F5" s="70"/>
      <c r="G5" s="47" t="s">
        <v>54</v>
      </c>
      <c r="H5" s="48">
        <v>42.9</v>
      </c>
      <c r="I5" s="30" t="str">
        <f t="shared" si="0"/>
        <v>N/A</v>
      </c>
    </row>
    <row r="6" spans="1:9">
      <c r="A6" s="62"/>
      <c r="B6" s="72"/>
      <c r="C6" s="66"/>
      <c r="D6" s="68"/>
      <c r="E6" s="70"/>
      <c r="F6" s="70"/>
      <c r="G6" s="47" t="s">
        <v>55</v>
      </c>
      <c r="H6" s="48">
        <v>29.95</v>
      </c>
      <c r="I6" s="30" t="str">
        <f t="shared" si="0"/>
        <v>N/A</v>
      </c>
    </row>
    <row r="7" spans="1:9">
      <c r="A7" s="62"/>
      <c r="B7" s="72"/>
      <c r="C7" s="66"/>
      <c r="D7" s="68"/>
      <c r="E7" s="70"/>
      <c r="F7" s="70"/>
      <c r="G7" s="5"/>
      <c r="H7" s="14"/>
      <c r="I7" s="30" t="str">
        <f t="shared" si="0"/>
        <v/>
      </c>
    </row>
    <row r="8" spans="1:9">
      <c r="A8" s="62"/>
      <c r="B8" s="72"/>
      <c r="C8" s="66"/>
      <c r="D8" s="68"/>
      <c r="E8" s="70"/>
      <c r="F8" s="70"/>
      <c r="G8" s="5"/>
      <c r="H8" s="14"/>
      <c r="I8" s="30" t="str">
        <f t="shared" si="0"/>
        <v/>
      </c>
    </row>
    <row r="9" spans="1:9">
      <c r="A9" s="62"/>
      <c r="B9" s="72"/>
      <c r="C9" s="66"/>
      <c r="D9" s="68"/>
      <c r="E9" s="70"/>
      <c r="F9" s="70"/>
      <c r="G9" s="5"/>
      <c r="H9" s="14"/>
      <c r="I9" s="30" t="str">
        <f t="shared" si="0"/>
        <v/>
      </c>
    </row>
    <row r="10" spans="1:9">
      <c r="A10" s="62"/>
      <c r="B10" s="72"/>
      <c r="C10" s="66"/>
      <c r="D10" s="68"/>
      <c r="E10" s="70"/>
      <c r="F10" s="70"/>
      <c r="G10" s="5"/>
      <c r="H10" s="14"/>
      <c r="I10" s="30" t="str">
        <f t="shared" si="0"/>
        <v/>
      </c>
    </row>
    <row r="11" spans="1:9">
      <c r="A11" s="62"/>
      <c r="B11" s="72"/>
      <c r="C11" s="66"/>
      <c r="D11" s="68"/>
      <c r="E11" s="70"/>
      <c r="F11" s="70"/>
      <c r="G11" s="5"/>
      <c r="H11" s="14"/>
      <c r="I11" s="30" t="str">
        <f t="shared" si="0"/>
        <v/>
      </c>
    </row>
    <row r="12" spans="1:9">
      <c r="A12" s="62"/>
      <c r="B12" s="72"/>
      <c r="C12" s="66"/>
      <c r="D12" s="68"/>
      <c r="E12" s="70"/>
      <c r="F12" s="70"/>
      <c r="G12" s="5"/>
      <c r="H12" s="14"/>
      <c r="I12" s="30" t="str">
        <f t="shared" si="0"/>
        <v/>
      </c>
    </row>
    <row r="13" spans="1:9">
      <c r="A13" s="62"/>
      <c r="B13" s="72"/>
      <c r="C13" s="66"/>
      <c r="D13" s="68"/>
      <c r="E13" s="70"/>
      <c r="F13" s="70"/>
      <c r="G13" s="5"/>
      <c r="H13" s="14"/>
      <c r="I13" s="30" t="str">
        <f t="shared" si="0"/>
        <v/>
      </c>
    </row>
    <row r="14" spans="1:9">
      <c r="A14" s="62"/>
      <c r="B14" s="72"/>
      <c r="C14" s="66"/>
      <c r="D14" s="68"/>
      <c r="E14" s="70"/>
      <c r="F14" s="70"/>
      <c r="G14" s="5"/>
      <c r="H14" s="14"/>
      <c r="I14" s="30" t="str">
        <f t="shared" si="0"/>
        <v/>
      </c>
    </row>
    <row r="15" spans="1:9">
      <c r="A15" s="62"/>
      <c r="B15" s="72"/>
      <c r="C15" s="66"/>
      <c r="D15" s="68"/>
      <c r="E15" s="70"/>
      <c r="F15" s="70"/>
      <c r="G15" s="5"/>
      <c r="H15" s="14"/>
      <c r="I15" s="30" t="str">
        <f t="shared" si="0"/>
        <v/>
      </c>
    </row>
    <row r="16" spans="1:9">
      <c r="A16" s="62"/>
      <c r="B16" s="72"/>
      <c r="C16" s="66"/>
      <c r="D16" s="68"/>
      <c r="E16" s="70"/>
      <c r="F16" s="70"/>
      <c r="G16" s="5"/>
      <c r="H16" s="14"/>
      <c r="I16" s="30" t="str">
        <f t="shared" si="0"/>
        <v/>
      </c>
    </row>
    <row r="17" spans="1:11">
      <c r="A17" s="62"/>
      <c r="B17" s="72"/>
      <c r="C17" s="66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34</v>
      </c>
      <c r="B19" s="17" t="s">
        <v>35</v>
      </c>
      <c r="C19" s="16" t="s">
        <v>5</v>
      </c>
      <c r="D19" s="18" t="s">
        <v>6</v>
      </c>
      <c r="E19" s="19" t="s">
        <v>10</v>
      </c>
      <c r="F19" s="18" t="s">
        <v>7</v>
      </c>
      <c r="G19" s="56" t="s">
        <v>33</v>
      </c>
      <c r="H19" s="57"/>
      <c r="I19" s="32"/>
    </row>
    <row r="20" spans="1:11">
      <c r="A20" s="20">
        <f>IF(B20&lt;2,"N/A",(STDEV(H3:H17)))</f>
        <v>6.3251930141828012</v>
      </c>
      <c r="B20" s="20">
        <f>COUNT(H3:H17)</f>
        <v>4</v>
      </c>
      <c r="C20" s="21">
        <f>IF(B20&lt;2,"N/A",(A20/D20))</f>
        <v>0.16403508854208509</v>
      </c>
      <c r="D20" s="22">
        <f>ROUND(AVERAGE(H3:H17),2)</f>
        <v>38.56</v>
      </c>
      <c r="E20" s="23" t="str">
        <f>IFERROR(ROUND(IF(B20&lt;2,"N/A",(IF(C20&lt;=25%,"N/A",AVERAGE(I3:I17)))),2),"N/A")</f>
        <v>N/A</v>
      </c>
      <c r="F20" s="23">
        <f>ROUND(MEDIAN(H3:H17),2)</f>
        <v>40.299999999999997</v>
      </c>
      <c r="G20" s="24" t="str">
        <f>INDEX(G3:G17,MATCH(H20,H3:H17,0))</f>
        <v>MERCADO LIVRE</v>
      </c>
      <c r="H20" s="25">
        <f>MIN(H3:H17)</f>
        <v>29.95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8"/>
      <c r="E22" s="58"/>
      <c r="F22" s="36"/>
      <c r="G22" s="26" t="s">
        <v>36</v>
      </c>
      <c r="H22" s="27">
        <f>IF(C20&lt;=25%,D20,MIN(E20:F20))</f>
        <v>38.56</v>
      </c>
    </row>
    <row r="23" spans="1:11">
      <c r="B23" s="33"/>
      <c r="C23" s="33"/>
      <c r="D23" s="58"/>
      <c r="E23" s="58"/>
      <c r="F23" s="37"/>
      <c r="G23" s="28" t="s">
        <v>8</v>
      </c>
      <c r="H23" s="29">
        <f>ROUND(H22,2)*D3</f>
        <v>38560</v>
      </c>
    </row>
    <row r="24" spans="1:11">
      <c r="B24" s="38"/>
      <c r="C24" s="38"/>
      <c r="D24" s="32"/>
      <c r="E24" s="32"/>
    </row>
    <row r="26" spans="1:11">
      <c r="A26" s="50" t="s">
        <v>24</v>
      </c>
      <c r="B26" s="51"/>
      <c r="C26" s="51"/>
      <c r="D26" s="51"/>
      <c r="E26" s="51"/>
      <c r="F26" s="51"/>
      <c r="G26" s="51"/>
      <c r="H26" s="51"/>
      <c r="I26" s="52"/>
    </row>
    <row r="27" spans="1:11" ht="12.75" customHeight="1">
      <c r="A27" s="50" t="s">
        <v>25</v>
      </c>
      <c r="B27" s="51"/>
      <c r="C27" s="51"/>
      <c r="D27" s="51"/>
      <c r="E27" s="51"/>
      <c r="F27" s="51"/>
      <c r="G27" s="51"/>
      <c r="H27" s="51"/>
      <c r="I27" s="52"/>
    </row>
    <row r="28" spans="1:11" ht="12.75" customHeight="1">
      <c r="A28" s="50" t="s">
        <v>26</v>
      </c>
      <c r="B28" s="51"/>
      <c r="C28" s="51"/>
      <c r="D28" s="51"/>
      <c r="E28" s="51"/>
      <c r="F28" s="51"/>
      <c r="G28" s="51"/>
      <c r="H28" s="51"/>
      <c r="I28" s="52"/>
    </row>
    <row r="29" spans="1:11">
      <c r="A29" s="50" t="s">
        <v>27</v>
      </c>
      <c r="B29" s="51"/>
      <c r="C29" s="51"/>
      <c r="D29" s="51"/>
      <c r="E29" s="51"/>
      <c r="F29" s="51"/>
      <c r="G29" s="51"/>
      <c r="H29" s="51"/>
      <c r="I29" s="52"/>
    </row>
    <row r="30" spans="1:11" ht="12.75" customHeight="1">
      <c r="A30" s="50" t="s">
        <v>28</v>
      </c>
      <c r="B30" s="51"/>
      <c r="C30" s="51"/>
      <c r="D30" s="51"/>
      <c r="E30" s="51"/>
      <c r="F30" s="51"/>
      <c r="G30" s="51"/>
      <c r="H30" s="51"/>
      <c r="I30" s="52"/>
    </row>
    <row r="31" spans="1:11" ht="12.75" customHeight="1">
      <c r="A31" s="50" t="s">
        <v>29</v>
      </c>
      <c r="B31" s="51"/>
      <c r="C31" s="51"/>
      <c r="D31" s="51"/>
      <c r="E31" s="51"/>
      <c r="F31" s="51"/>
      <c r="G31" s="51"/>
      <c r="H31" s="51"/>
      <c r="I31" s="52"/>
    </row>
    <row r="32" spans="1:11" ht="24.75" customHeight="1">
      <c r="A32" s="53" t="s">
        <v>30</v>
      </c>
      <c r="B32" s="54"/>
      <c r="C32" s="54"/>
      <c r="D32" s="54"/>
      <c r="E32" s="54"/>
      <c r="F32" s="54"/>
      <c r="G32" s="54"/>
      <c r="H32" s="54"/>
      <c r="I32" s="5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6" sqref="G6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9" t="s">
        <v>11</v>
      </c>
      <c r="B1" s="60"/>
      <c r="C1" s="60"/>
      <c r="D1" s="60"/>
      <c r="E1" s="60"/>
      <c r="F1" s="60"/>
      <c r="G1" s="60"/>
      <c r="H1" s="60"/>
      <c r="I1" s="61"/>
    </row>
    <row r="2" spans="1:9" ht="25.5">
      <c r="A2" s="62" t="s">
        <v>38</v>
      </c>
      <c r="B2" s="31" t="s">
        <v>23</v>
      </c>
      <c r="C2" s="31" t="s">
        <v>1</v>
      </c>
      <c r="D2" s="31" t="s">
        <v>2</v>
      </c>
      <c r="E2" s="15" t="s">
        <v>31</v>
      </c>
      <c r="F2" s="15" t="s">
        <v>32</v>
      </c>
      <c r="G2" s="31" t="s">
        <v>3</v>
      </c>
      <c r="H2" s="16" t="s">
        <v>4</v>
      </c>
      <c r="I2" s="17" t="s">
        <v>9</v>
      </c>
    </row>
    <row r="3" spans="1:9" ht="12.75" customHeight="1">
      <c r="A3" s="62"/>
      <c r="B3" s="72" t="s">
        <v>56</v>
      </c>
      <c r="C3" s="66" t="s">
        <v>57</v>
      </c>
      <c r="D3" s="67">
        <v>4000</v>
      </c>
      <c r="E3" s="69">
        <f>IF(C20&lt;=25%,D20,MIN(E20:F20))</f>
        <v>1.61</v>
      </c>
      <c r="F3" s="69">
        <f>MIN(H3:H17)</f>
        <v>1.04</v>
      </c>
      <c r="G3" s="47" t="s">
        <v>58</v>
      </c>
      <c r="H3" s="48">
        <v>1.04</v>
      </c>
      <c r="I3" s="30">
        <f>IF(H3="","",(IF($C$20&lt;25%,"N/A",IF(H3&lt;=($D$20+$A$20),H3,"Descartado"))))</f>
        <v>1.04</v>
      </c>
    </row>
    <row r="4" spans="1:9">
      <c r="A4" s="62"/>
      <c r="B4" s="72"/>
      <c r="C4" s="66"/>
      <c r="D4" s="68"/>
      <c r="E4" s="70"/>
      <c r="F4" s="70"/>
      <c r="G4" s="47" t="s">
        <v>59</v>
      </c>
      <c r="H4" s="48">
        <v>1.29</v>
      </c>
      <c r="I4" s="30">
        <f t="shared" ref="I4:I17" si="0">IF(H4="","",(IF($C$20&lt;25%,"N/A",IF(H4&lt;=($D$20+$A$20),H4,"Descartado"))))</f>
        <v>1.29</v>
      </c>
    </row>
    <row r="5" spans="1:9">
      <c r="A5" s="62"/>
      <c r="B5" s="72"/>
      <c r="C5" s="66"/>
      <c r="D5" s="68"/>
      <c r="E5" s="70"/>
      <c r="F5" s="70"/>
      <c r="G5" s="49" t="s">
        <v>60</v>
      </c>
      <c r="H5" s="48">
        <v>2.29</v>
      </c>
      <c r="I5" s="30">
        <f t="shared" si="0"/>
        <v>2.29</v>
      </c>
    </row>
    <row r="6" spans="1:9">
      <c r="A6" s="62"/>
      <c r="B6" s="72"/>
      <c r="C6" s="66"/>
      <c r="D6" s="68"/>
      <c r="E6" s="70"/>
      <c r="F6" s="70"/>
      <c r="G6" s="49" t="s">
        <v>63</v>
      </c>
      <c r="H6" s="48">
        <v>1.8</v>
      </c>
      <c r="I6" s="30">
        <f t="shared" si="0"/>
        <v>1.8</v>
      </c>
    </row>
    <row r="7" spans="1:9">
      <c r="A7" s="62"/>
      <c r="B7" s="72"/>
      <c r="C7" s="66"/>
      <c r="D7" s="68"/>
      <c r="E7" s="70"/>
      <c r="F7" s="70"/>
      <c r="G7" s="47" t="s">
        <v>64</v>
      </c>
      <c r="H7" s="48">
        <v>3.2</v>
      </c>
      <c r="I7" s="30" t="str">
        <f t="shared" si="0"/>
        <v>Descartado</v>
      </c>
    </row>
    <row r="8" spans="1:9">
      <c r="A8" s="62"/>
      <c r="B8" s="72"/>
      <c r="C8" s="66"/>
      <c r="D8" s="68"/>
      <c r="E8" s="70"/>
      <c r="F8" s="70"/>
      <c r="G8" s="47" t="s">
        <v>65</v>
      </c>
      <c r="H8" s="48">
        <v>1.43</v>
      </c>
      <c r="I8" s="30">
        <f t="shared" si="0"/>
        <v>1.43</v>
      </c>
    </row>
    <row r="9" spans="1:9">
      <c r="A9" s="62"/>
      <c r="B9" s="72"/>
      <c r="C9" s="66"/>
      <c r="D9" s="68"/>
      <c r="E9" s="70"/>
      <c r="F9" s="70"/>
      <c r="G9" s="49" t="s">
        <v>61</v>
      </c>
      <c r="H9" s="48">
        <v>1.79</v>
      </c>
      <c r="I9" s="30">
        <f t="shared" si="0"/>
        <v>1.79</v>
      </c>
    </row>
    <row r="10" spans="1:9">
      <c r="A10" s="62"/>
      <c r="B10" s="72"/>
      <c r="C10" s="66"/>
      <c r="D10" s="68"/>
      <c r="E10" s="70"/>
      <c r="F10" s="70"/>
      <c r="G10" s="49" t="s">
        <v>62</v>
      </c>
      <c r="H10" s="48">
        <v>3.49</v>
      </c>
      <c r="I10" s="30" t="str">
        <f t="shared" si="0"/>
        <v>Descartado</v>
      </c>
    </row>
    <row r="11" spans="1:9">
      <c r="A11" s="62"/>
      <c r="B11" s="72"/>
      <c r="C11" s="66"/>
      <c r="D11" s="68"/>
      <c r="E11" s="70"/>
      <c r="F11" s="70"/>
      <c r="G11" s="5"/>
      <c r="H11" s="14"/>
      <c r="I11" s="30" t="str">
        <f t="shared" si="0"/>
        <v/>
      </c>
    </row>
    <row r="12" spans="1:9">
      <c r="A12" s="62"/>
      <c r="B12" s="72"/>
      <c r="C12" s="66"/>
      <c r="D12" s="68"/>
      <c r="E12" s="70"/>
      <c r="F12" s="70"/>
      <c r="G12" s="49"/>
      <c r="H12" s="48"/>
      <c r="I12" s="30" t="str">
        <f t="shared" si="0"/>
        <v/>
      </c>
    </row>
    <row r="13" spans="1:9">
      <c r="A13" s="62"/>
      <c r="B13" s="72"/>
      <c r="C13" s="66"/>
      <c r="D13" s="68"/>
      <c r="E13" s="70"/>
      <c r="F13" s="70"/>
      <c r="G13" s="49"/>
      <c r="H13" s="48"/>
      <c r="I13" s="30" t="str">
        <f t="shared" si="0"/>
        <v/>
      </c>
    </row>
    <row r="14" spans="1:9">
      <c r="A14" s="62"/>
      <c r="B14" s="72"/>
      <c r="C14" s="66"/>
      <c r="D14" s="68"/>
      <c r="E14" s="70"/>
      <c r="F14" s="70"/>
      <c r="G14" s="5"/>
      <c r="H14" s="14"/>
      <c r="I14" s="30" t="str">
        <f t="shared" si="0"/>
        <v/>
      </c>
    </row>
    <row r="15" spans="1:9">
      <c r="A15" s="62"/>
      <c r="B15" s="72"/>
      <c r="C15" s="66"/>
      <c r="D15" s="68"/>
      <c r="E15" s="70"/>
      <c r="F15" s="70"/>
      <c r="G15" s="5"/>
      <c r="H15" s="14"/>
      <c r="I15" s="30" t="str">
        <f t="shared" si="0"/>
        <v/>
      </c>
    </row>
    <row r="16" spans="1:9">
      <c r="A16" s="62"/>
      <c r="B16" s="72"/>
      <c r="C16" s="66"/>
      <c r="D16" s="68"/>
      <c r="E16" s="70"/>
      <c r="F16" s="70"/>
      <c r="G16" s="5"/>
      <c r="H16" s="14"/>
      <c r="I16" s="30" t="str">
        <f t="shared" si="0"/>
        <v/>
      </c>
    </row>
    <row r="17" spans="1:11">
      <c r="A17" s="62"/>
      <c r="B17" s="72"/>
      <c r="C17" s="66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34</v>
      </c>
      <c r="B19" s="17" t="s">
        <v>35</v>
      </c>
      <c r="C19" s="16" t="s">
        <v>5</v>
      </c>
      <c r="D19" s="18" t="s">
        <v>6</v>
      </c>
      <c r="E19" s="19" t="s">
        <v>10</v>
      </c>
      <c r="F19" s="18" t="s">
        <v>7</v>
      </c>
      <c r="G19" s="56" t="s">
        <v>33</v>
      </c>
      <c r="H19" s="57"/>
      <c r="I19" s="32"/>
    </row>
    <row r="20" spans="1:11">
      <c r="A20" s="20">
        <f>IF(B20&lt;2,"N/A",(STDEV(H3:H17)))</f>
        <v>0.89165075642236347</v>
      </c>
      <c r="B20" s="20">
        <f>COUNT(H3:H17)</f>
        <v>8</v>
      </c>
      <c r="C20" s="21">
        <f>IF(B20&lt;2,"N/A",(A20/D20))</f>
        <v>0.43708370412860953</v>
      </c>
      <c r="D20" s="22">
        <f>ROUND(AVERAGE(H3:H17),2)</f>
        <v>2.04</v>
      </c>
      <c r="E20" s="23">
        <f>IFERROR(ROUND(IF(B20&lt;2,"N/A",(IF(C20&lt;=25%,"N/A",AVERAGE(I3:I17)))),2),"N/A")</f>
        <v>1.61</v>
      </c>
      <c r="F20" s="23">
        <f>ROUND(MEDIAN(H3:H17),2)</f>
        <v>1.8</v>
      </c>
      <c r="G20" s="24" t="str">
        <f>INDEX(G3:G17,MATCH(H20,H3:H17,0))</f>
        <v>CLAUDIO RIBEIRO DA SILVA LTDA</v>
      </c>
      <c r="H20" s="25">
        <f>MIN(H3:H17)</f>
        <v>1.04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8"/>
      <c r="E22" s="58"/>
      <c r="F22" s="36"/>
      <c r="G22" s="26" t="s">
        <v>36</v>
      </c>
      <c r="H22" s="27">
        <f>IF(C20&lt;=25%,D20,MIN(E20:F20))</f>
        <v>1.61</v>
      </c>
    </row>
    <row r="23" spans="1:11">
      <c r="B23" s="33"/>
      <c r="C23" s="33"/>
      <c r="D23" s="58"/>
      <c r="E23" s="58"/>
      <c r="F23" s="37"/>
      <c r="G23" s="28" t="s">
        <v>8</v>
      </c>
      <c r="H23" s="29">
        <f>ROUND(H22,2)*D3</f>
        <v>6440</v>
      </c>
    </row>
    <row r="24" spans="1:11">
      <c r="B24" s="38"/>
      <c r="C24" s="38"/>
      <c r="D24" s="32"/>
      <c r="E24" s="32"/>
    </row>
    <row r="26" spans="1:11">
      <c r="A26" s="50" t="s">
        <v>24</v>
      </c>
      <c r="B26" s="51"/>
      <c r="C26" s="51"/>
      <c r="D26" s="51"/>
      <c r="E26" s="51"/>
      <c r="F26" s="51"/>
      <c r="G26" s="51"/>
      <c r="H26" s="51"/>
      <c r="I26" s="52"/>
    </row>
    <row r="27" spans="1:11" ht="12.75" customHeight="1">
      <c r="A27" s="50" t="s">
        <v>25</v>
      </c>
      <c r="B27" s="51"/>
      <c r="C27" s="51"/>
      <c r="D27" s="51"/>
      <c r="E27" s="51"/>
      <c r="F27" s="51"/>
      <c r="G27" s="51"/>
      <c r="H27" s="51"/>
      <c r="I27" s="52"/>
    </row>
    <row r="28" spans="1:11" ht="12.75" customHeight="1">
      <c r="A28" s="50" t="s">
        <v>26</v>
      </c>
      <c r="B28" s="51"/>
      <c r="C28" s="51"/>
      <c r="D28" s="51"/>
      <c r="E28" s="51"/>
      <c r="F28" s="51"/>
      <c r="G28" s="51"/>
      <c r="H28" s="51"/>
      <c r="I28" s="52"/>
    </row>
    <row r="29" spans="1:11">
      <c r="A29" s="50" t="s">
        <v>27</v>
      </c>
      <c r="B29" s="51"/>
      <c r="C29" s="51"/>
      <c r="D29" s="51"/>
      <c r="E29" s="51"/>
      <c r="F29" s="51"/>
      <c r="G29" s="51"/>
      <c r="H29" s="51"/>
      <c r="I29" s="52"/>
    </row>
    <row r="30" spans="1:11" ht="12.75" customHeight="1">
      <c r="A30" s="50" t="s">
        <v>28</v>
      </c>
      <c r="B30" s="51"/>
      <c r="C30" s="51"/>
      <c r="D30" s="51"/>
      <c r="E30" s="51"/>
      <c r="F30" s="51"/>
      <c r="G30" s="51"/>
      <c r="H30" s="51"/>
      <c r="I30" s="52"/>
    </row>
    <row r="31" spans="1:11" ht="12.75" customHeight="1">
      <c r="A31" s="50" t="s">
        <v>29</v>
      </c>
      <c r="B31" s="51"/>
      <c r="C31" s="51"/>
      <c r="D31" s="51"/>
      <c r="E31" s="51"/>
      <c r="F31" s="51"/>
      <c r="G31" s="51"/>
      <c r="H31" s="51"/>
      <c r="I31" s="52"/>
    </row>
    <row r="32" spans="1:11" ht="24.75" customHeight="1">
      <c r="A32" s="53" t="s">
        <v>30</v>
      </c>
      <c r="B32" s="54"/>
      <c r="C32" s="54"/>
      <c r="D32" s="54"/>
      <c r="E32" s="54"/>
      <c r="F32" s="54"/>
      <c r="G32" s="54"/>
      <c r="H32" s="54"/>
      <c r="I32" s="5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D18" sqref="D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9" t="s">
        <v>11</v>
      </c>
      <c r="B1" s="60"/>
      <c r="C1" s="60"/>
      <c r="D1" s="60"/>
      <c r="E1" s="60"/>
      <c r="F1" s="60"/>
      <c r="G1" s="60"/>
      <c r="H1" s="60"/>
      <c r="I1" s="61"/>
    </row>
    <row r="2" spans="1:9" ht="25.5">
      <c r="A2" s="62" t="s">
        <v>39</v>
      </c>
      <c r="B2" s="31" t="s">
        <v>23</v>
      </c>
      <c r="C2" s="31" t="s">
        <v>1</v>
      </c>
      <c r="D2" s="31" t="s">
        <v>2</v>
      </c>
      <c r="E2" s="15" t="s">
        <v>31</v>
      </c>
      <c r="F2" s="15" t="s">
        <v>32</v>
      </c>
      <c r="G2" s="31" t="s">
        <v>3</v>
      </c>
      <c r="H2" s="16" t="s">
        <v>4</v>
      </c>
      <c r="I2" s="17" t="s">
        <v>9</v>
      </c>
    </row>
    <row r="3" spans="1:9" ht="12.75" customHeight="1">
      <c r="A3" s="62"/>
      <c r="B3" s="72" t="s">
        <v>43</v>
      </c>
      <c r="C3" s="66" t="s">
        <v>66</v>
      </c>
      <c r="D3" s="67">
        <v>3118</v>
      </c>
      <c r="E3" s="69">
        <f>IF(C20&lt;=25%,D20,MIN(E20:F20))</f>
        <v>25.65</v>
      </c>
      <c r="F3" s="69">
        <f>MIN(H3:H17)</f>
        <v>18</v>
      </c>
      <c r="G3" s="49" t="s">
        <v>67</v>
      </c>
      <c r="H3" s="48">
        <v>18</v>
      </c>
      <c r="I3" s="30" t="str">
        <f>IF(H3="","",(IF($C$20&lt;25%,"N/A",IF(H3&lt;=($D$20+$A$20),H3,"Descartado"))))</f>
        <v>N/A</v>
      </c>
    </row>
    <row r="4" spans="1:9">
      <c r="A4" s="62"/>
      <c r="B4" s="72"/>
      <c r="C4" s="66"/>
      <c r="D4" s="68"/>
      <c r="E4" s="70"/>
      <c r="F4" s="70"/>
      <c r="G4" s="47" t="s">
        <v>71</v>
      </c>
      <c r="H4" s="48">
        <v>27.99</v>
      </c>
      <c r="I4" s="30" t="str">
        <f t="shared" ref="I4:I17" si="0">IF(H4="","",(IF($C$20&lt;25%,"N/A",IF(H4&lt;=($D$20+$A$20),H4,"Descartado"))))</f>
        <v>N/A</v>
      </c>
    </row>
    <row r="5" spans="1:9">
      <c r="A5" s="62"/>
      <c r="B5" s="72"/>
      <c r="C5" s="66"/>
      <c r="D5" s="68"/>
      <c r="E5" s="70"/>
      <c r="F5" s="70"/>
      <c r="G5" s="49" t="s">
        <v>72</v>
      </c>
      <c r="H5" s="48">
        <v>29.9</v>
      </c>
      <c r="I5" s="30" t="str">
        <f t="shared" si="0"/>
        <v>N/A</v>
      </c>
    </row>
    <row r="6" spans="1:9">
      <c r="A6" s="62"/>
      <c r="B6" s="72"/>
      <c r="C6" s="66"/>
      <c r="D6" s="68"/>
      <c r="E6" s="70"/>
      <c r="F6" s="70"/>
      <c r="G6" s="49" t="s">
        <v>53</v>
      </c>
      <c r="H6" s="48">
        <v>18.399999999999999</v>
      </c>
      <c r="I6" s="30" t="str">
        <f t="shared" si="0"/>
        <v>N/A</v>
      </c>
    </row>
    <row r="7" spans="1:9">
      <c r="A7" s="62"/>
      <c r="B7" s="72"/>
      <c r="C7" s="66"/>
      <c r="D7" s="68"/>
      <c r="E7" s="70"/>
      <c r="F7" s="70"/>
      <c r="G7" s="47" t="s">
        <v>68</v>
      </c>
      <c r="H7" s="48">
        <v>29</v>
      </c>
      <c r="I7" s="30" t="str">
        <f t="shared" si="0"/>
        <v>N/A</v>
      </c>
    </row>
    <row r="8" spans="1:9">
      <c r="A8" s="62"/>
      <c r="B8" s="72"/>
      <c r="C8" s="66"/>
      <c r="D8" s="68"/>
      <c r="E8" s="70"/>
      <c r="F8" s="70"/>
      <c r="G8" s="47" t="s">
        <v>62</v>
      </c>
      <c r="H8" s="48">
        <v>35.79</v>
      </c>
      <c r="I8" s="30" t="str">
        <f t="shared" si="0"/>
        <v>N/A</v>
      </c>
    </row>
    <row r="9" spans="1:9">
      <c r="A9" s="62"/>
      <c r="B9" s="72"/>
      <c r="C9" s="66"/>
      <c r="D9" s="68"/>
      <c r="E9" s="70"/>
      <c r="F9" s="70"/>
      <c r="G9" s="49" t="s">
        <v>69</v>
      </c>
      <c r="H9" s="48">
        <v>25.99</v>
      </c>
      <c r="I9" s="30" t="str">
        <f t="shared" si="0"/>
        <v>N/A</v>
      </c>
    </row>
    <row r="10" spans="1:9">
      <c r="A10" s="62"/>
      <c r="B10" s="72"/>
      <c r="C10" s="66"/>
      <c r="D10" s="68"/>
      <c r="E10" s="70"/>
      <c r="F10" s="70"/>
      <c r="G10" s="47" t="s">
        <v>70</v>
      </c>
      <c r="H10" s="48">
        <v>20.100000000000001</v>
      </c>
      <c r="I10" s="30" t="str">
        <f t="shared" si="0"/>
        <v>N/A</v>
      </c>
    </row>
    <row r="11" spans="1:9">
      <c r="A11" s="62"/>
      <c r="B11" s="72"/>
      <c r="C11" s="66"/>
      <c r="D11" s="68"/>
      <c r="E11" s="70"/>
      <c r="F11" s="70"/>
      <c r="G11" s="5"/>
      <c r="H11" s="14"/>
      <c r="I11" s="30" t="str">
        <f t="shared" si="0"/>
        <v/>
      </c>
    </row>
    <row r="12" spans="1:9">
      <c r="A12" s="62"/>
      <c r="B12" s="72"/>
      <c r="C12" s="66"/>
      <c r="D12" s="68"/>
      <c r="E12" s="70"/>
      <c r="F12" s="70"/>
      <c r="G12" s="47"/>
      <c r="H12" s="48"/>
      <c r="I12" s="30" t="str">
        <f t="shared" si="0"/>
        <v/>
      </c>
    </row>
    <row r="13" spans="1:9">
      <c r="A13" s="62"/>
      <c r="B13" s="72"/>
      <c r="C13" s="66"/>
      <c r="D13" s="68"/>
      <c r="E13" s="70"/>
      <c r="F13" s="70"/>
      <c r="G13" s="47"/>
      <c r="H13" s="48"/>
      <c r="I13" s="30" t="str">
        <f t="shared" si="0"/>
        <v/>
      </c>
    </row>
    <row r="14" spans="1:9">
      <c r="A14" s="62"/>
      <c r="B14" s="72"/>
      <c r="C14" s="66"/>
      <c r="D14" s="68"/>
      <c r="E14" s="70"/>
      <c r="F14" s="70"/>
      <c r="G14" s="49"/>
      <c r="H14" s="48"/>
      <c r="I14" s="30" t="str">
        <f t="shared" si="0"/>
        <v/>
      </c>
    </row>
    <row r="15" spans="1:9">
      <c r="A15" s="62"/>
      <c r="B15" s="72"/>
      <c r="C15" s="66"/>
      <c r="D15" s="68"/>
      <c r="E15" s="70"/>
      <c r="F15" s="70"/>
      <c r="G15" s="47"/>
      <c r="H15" s="48"/>
      <c r="I15" s="30" t="str">
        <f t="shared" si="0"/>
        <v/>
      </c>
    </row>
    <row r="16" spans="1:9">
      <c r="A16" s="62"/>
      <c r="B16" s="72"/>
      <c r="C16" s="66"/>
      <c r="D16" s="68"/>
      <c r="E16" s="70"/>
      <c r="F16" s="70"/>
      <c r="G16" s="5"/>
      <c r="H16" s="14"/>
      <c r="I16" s="30" t="str">
        <f t="shared" si="0"/>
        <v/>
      </c>
    </row>
    <row r="17" spans="1:11">
      <c r="A17" s="62"/>
      <c r="B17" s="72"/>
      <c r="C17" s="66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34</v>
      </c>
      <c r="B19" s="17" t="s">
        <v>35</v>
      </c>
      <c r="C19" s="16" t="s">
        <v>5</v>
      </c>
      <c r="D19" s="18" t="s">
        <v>6</v>
      </c>
      <c r="E19" s="19" t="s">
        <v>10</v>
      </c>
      <c r="F19" s="18" t="s">
        <v>7</v>
      </c>
      <c r="G19" s="56" t="s">
        <v>33</v>
      </c>
      <c r="H19" s="57"/>
      <c r="I19" s="32"/>
    </row>
    <row r="20" spans="1:11">
      <c r="A20" s="20">
        <f>IF(B20&lt;2,"N/A",(STDEV(H3:H17)))</f>
        <v>6.3198461498000809</v>
      </c>
      <c r="B20" s="20">
        <f>COUNT(H3:H17)</f>
        <v>8</v>
      </c>
      <c r="C20" s="21">
        <f>IF(B20&lt;2,"N/A",(A20/D20))</f>
        <v>0.24638776412475949</v>
      </c>
      <c r="D20" s="22">
        <f>ROUND(AVERAGE(H3:H17),2)</f>
        <v>25.65</v>
      </c>
      <c r="E20" s="23" t="str">
        <f>IFERROR(ROUND(IF(B20&lt;2,"N/A",(IF(C20&lt;=25%,"N/A",AVERAGE(I3:I17)))),2),"N/A")</f>
        <v>N/A</v>
      </c>
      <c r="F20" s="23">
        <f>ROUND(MEDIAN(H3:H17),2)</f>
        <v>26.99</v>
      </c>
      <c r="G20" s="24" t="str">
        <f>INDEX(G3:G17,MATCH(H20,H3:H17,0))</f>
        <v>ATERA INFORMÁTICA</v>
      </c>
      <c r="H20" s="25">
        <f>MIN(H3:H17)</f>
        <v>18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8"/>
      <c r="E22" s="58"/>
      <c r="F22" s="36"/>
      <c r="G22" s="26" t="s">
        <v>36</v>
      </c>
      <c r="H22" s="27">
        <f>IF(C20&lt;=25%,D20,MIN(E20:F20))</f>
        <v>25.65</v>
      </c>
    </row>
    <row r="23" spans="1:11">
      <c r="B23" s="33"/>
      <c r="C23" s="33"/>
      <c r="D23" s="58"/>
      <c r="E23" s="58"/>
      <c r="F23" s="37"/>
      <c r="G23" s="28" t="s">
        <v>8</v>
      </c>
      <c r="H23" s="29">
        <f>ROUND(H22,2)*D3</f>
        <v>79976.7</v>
      </c>
    </row>
    <row r="24" spans="1:11">
      <c r="B24" s="38"/>
      <c r="C24" s="38"/>
      <c r="D24" s="32"/>
      <c r="E24" s="32"/>
    </row>
    <row r="26" spans="1:11">
      <c r="A26" s="50" t="s">
        <v>24</v>
      </c>
      <c r="B26" s="51"/>
      <c r="C26" s="51"/>
      <c r="D26" s="51"/>
      <c r="E26" s="51"/>
      <c r="F26" s="51"/>
      <c r="G26" s="51"/>
      <c r="H26" s="51"/>
      <c r="I26" s="52"/>
    </row>
    <row r="27" spans="1:11" ht="12.75" customHeight="1">
      <c r="A27" s="50" t="s">
        <v>25</v>
      </c>
      <c r="B27" s="51"/>
      <c r="C27" s="51"/>
      <c r="D27" s="51"/>
      <c r="E27" s="51"/>
      <c r="F27" s="51"/>
      <c r="G27" s="51"/>
      <c r="H27" s="51"/>
      <c r="I27" s="52"/>
    </row>
    <row r="28" spans="1:11" ht="12.75" customHeight="1">
      <c r="A28" s="50" t="s">
        <v>26</v>
      </c>
      <c r="B28" s="51"/>
      <c r="C28" s="51"/>
      <c r="D28" s="51"/>
      <c r="E28" s="51"/>
      <c r="F28" s="51"/>
      <c r="G28" s="51"/>
      <c r="H28" s="51"/>
      <c r="I28" s="52"/>
    </row>
    <row r="29" spans="1:11">
      <c r="A29" s="50" t="s">
        <v>27</v>
      </c>
      <c r="B29" s="51"/>
      <c r="C29" s="51"/>
      <c r="D29" s="51"/>
      <c r="E29" s="51"/>
      <c r="F29" s="51"/>
      <c r="G29" s="51"/>
      <c r="H29" s="51"/>
      <c r="I29" s="52"/>
    </row>
    <row r="30" spans="1:11" ht="12.75" customHeight="1">
      <c r="A30" s="50" t="s">
        <v>28</v>
      </c>
      <c r="B30" s="51"/>
      <c r="C30" s="51"/>
      <c r="D30" s="51"/>
      <c r="E30" s="51"/>
      <c r="F30" s="51"/>
      <c r="G30" s="51"/>
      <c r="H30" s="51"/>
      <c r="I30" s="52"/>
    </row>
    <row r="31" spans="1:11" ht="12.75" customHeight="1">
      <c r="A31" s="50" t="s">
        <v>29</v>
      </c>
      <c r="B31" s="51"/>
      <c r="C31" s="51"/>
      <c r="D31" s="51"/>
      <c r="E31" s="51"/>
      <c r="F31" s="51"/>
      <c r="G31" s="51"/>
      <c r="H31" s="51"/>
      <c r="I31" s="52"/>
    </row>
    <row r="32" spans="1:11" ht="24.75" customHeight="1">
      <c r="A32" s="53" t="s">
        <v>30</v>
      </c>
      <c r="B32" s="54"/>
      <c r="C32" s="54"/>
      <c r="D32" s="54"/>
      <c r="E32" s="54"/>
      <c r="F32" s="54"/>
      <c r="G32" s="54"/>
      <c r="H32" s="54"/>
      <c r="I32" s="5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9" t="s">
        <v>11</v>
      </c>
      <c r="B1" s="60"/>
      <c r="C1" s="60"/>
      <c r="D1" s="60"/>
      <c r="E1" s="60"/>
      <c r="F1" s="60"/>
      <c r="G1" s="60"/>
      <c r="H1" s="60"/>
      <c r="I1" s="61"/>
    </row>
    <row r="2" spans="1:9" ht="25.5">
      <c r="A2" s="62" t="s">
        <v>40</v>
      </c>
      <c r="B2" s="31" t="s">
        <v>23</v>
      </c>
      <c r="C2" s="31" t="s">
        <v>1</v>
      </c>
      <c r="D2" s="31" t="s">
        <v>2</v>
      </c>
      <c r="E2" s="15" t="s">
        <v>31</v>
      </c>
      <c r="F2" s="15" t="s">
        <v>32</v>
      </c>
      <c r="G2" s="31" t="s">
        <v>3</v>
      </c>
      <c r="H2" s="16" t="s">
        <v>4</v>
      </c>
      <c r="I2" s="17" t="s">
        <v>9</v>
      </c>
    </row>
    <row r="3" spans="1:9" ht="12.75" customHeight="1">
      <c r="A3" s="62"/>
      <c r="B3" s="72" t="s">
        <v>73</v>
      </c>
      <c r="C3" s="66" t="s">
        <v>57</v>
      </c>
      <c r="D3" s="68">
        <v>5</v>
      </c>
      <c r="E3" s="69">
        <f>IF(C20&lt;=25%,D20,MIN(E20:F20))</f>
        <v>10.99</v>
      </c>
      <c r="F3" s="69">
        <f>MIN(H3:H17)</f>
        <v>6.82</v>
      </c>
      <c r="G3" s="49" t="s">
        <v>74</v>
      </c>
      <c r="H3" s="48">
        <v>6.82</v>
      </c>
      <c r="I3" s="30">
        <f>IF(H3="","",(IF($C$20&lt;25%,"N/A",IF(H3&lt;=($D$20+$A$20),H3,"Descartado"))))</f>
        <v>6.82</v>
      </c>
    </row>
    <row r="4" spans="1:9">
      <c r="A4" s="62"/>
      <c r="B4" s="72"/>
      <c r="C4" s="66"/>
      <c r="D4" s="68"/>
      <c r="E4" s="70"/>
      <c r="F4" s="70"/>
      <c r="G4" s="49" t="s">
        <v>75</v>
      </c>
      <c r="H4" s="48">
        <v>7.4</v>
      </c>
      <c r="I4" s="30">
        <f t="shared" ref="I4:I17" si="0">IF(H4="","",(IF($C$20&lt;25%,"N/A",IF(H4&lt;=($D$20+$A$20),H4,"Descartado"))))</f>
        <v>7.4</v>
      </c>
    </row>
    <row r="5" spans="1:9">
      <c r="A5" s="62"/>
      <c r="B5" s="72"/>
      <c r="C5" s="66"/>
      <c r="D5" s="68"/>
      <c r="E5" s="70"/>
      <c r="F5" s="70"/>
      <c r="G5" s="49" t="s">
        <v>76</v>
      </c>
      <c r="H5" s="48">
        <v>14.18</v>
      </c>
      <c r="I5" s="30">
        <f t="shared" si="0"/>
        <v>14.18</v>
      </c>
    </row>
    <row r="6" spans="1:9">
      <c r="A6" s="62"/>
      <c r="B6" s="72"/>
      <c r="C6" s="66"/>
      <c r="D6" s="68"/>
      <c r="E6" s="70"/>
      <c r="F6" s="70"/>
      <c r="G6" s="49" t="s">
        <v>77</v>
      </c>
      <c r="H6" s="48">
        <v>15.54</v>
      </c>
      <c r="I6" s="30">
        <f t="shared" si="0"/>
        <v>15.54</v>
      </c>
    </row>
    <row r="7" spans="1:9">
      <c r="A7" s="62"/>
      <c r="B7" s="72"/>
      <c r="C7" s="66"/>
      <c r="D7" s="68"/>
      <c r="E7" s="70"/>
      <c r="F7" s="70"/>
      <c r="G7" s="47" t="s">
        <v>78</v>
      </c>
      <c r="H7" s="48">
        <v>27.95</v>
      </c>
      <c r="I7" s="30" t="str">
        <f t="shared" si="0"/>
        <v>Descartado</v>
      </c>
    </row>
    <row r="8" spans="1:9">
      <c r="A8" s="62"/>
      <c r="B8" s="72"/>
      <c r="C8" s="66"/>
      <c r="D8" s="68"/>
      <c r="E8" s="70"/>
      <c r="F8" s="70"/>
      <c r="G8" s="5"/>
      <c r="H8" s="14"/>
      <c r="I8" s="30" t="str">
        <f t="shared" si="0"/>
        <v/>
      </c>
    </row>
    <row r="9" spans="1:9">
      <c r="A9" s="62"/>
      <c r="B9" s="72"/>
      <c r="C9" s="66"/>
      <c r="D9" s="68"/>
      <c r="E9" s="70"/>
      <c r="F9" s="70"/>
      <c r="G9" s="5"/>
      <c r="H9" s="14"/>
      <c r="I9" s="30" t="str">
        <f t="shared" si="0"/>
        <v/>
      </c>
    </row>
    <row r="10" spans="1:9">
      <c r="A10" s="62"/>
      <c r="B10" s="72"/>
      <c r="C10" s="66"/>
      <c r="D10" s="68"/>
      <c r="E10" s="70"/>
      <c r="F10" s="70"/>
      <c r="G10" s="5"/>
      <c r="H10" s="14"/>
      <c r="I10" s="30" t="str">
        <f t="shared" si="0"/>
        <v/>
      </c>
    </row>
    <row r="11" spans="1:9">
      <c r="A11" s="62"/>
      <c r="B11" s="72"/>
      <c r="C11" s="66"/>
      <c r="D11" s="68"/>
      <c r="E11" s="70"/>
      <c r="F11" s="70"/>
      <c r="G11" s="5"/>
      <c r="H11" s="14"/>
      <c r="I11" s="30" t="str">
        <f t="shared" si="0"/>
        <v/>
      </c>
    </row>
    <row r="12" spans="1:9">
      <c r="A12" s="62"/>
      <c r="B12" s="72"/>
      <c r="C12" s="66"/>
      <c r="D12" s="68"/>
      <c r="E12" s="70"/>
      <c r="F12" s="70"/>
      <c r="G12" s="5"/>
      <c r="H12" s="14"/>
      <c r="I12" s="30" t="str">
        <f t="shared" si="0"/>
        <v/>
      </c>
    </row>
    <row r="13" spans="1:9">
      <c r="A13" s="62"/>
      <c r="B13" s="72"/>
      <c r="C13" s="66"/>
      <c r="D13" s="68"/>
      <c r="E13" s="70"/>
      <c r="F13" s="70"/>
      <c r="G13" s="5"/>
      <c r="H13" s="14"/>
      <c r="I13" s="30" t="str">
        <f t="shared" si="0"/>
        <v/>
      </c>
    </row>
    <row r="14" spans="1:9">
      <c r="A14" s="62"/>
      <c r="B14" s="72"/>
      <c r="C14" s="66"/>
      <c r="D14" s="68"/>
      <c r="E14" s="70"/>
      <c r="F14" s="70"/>
      <c r="G14" s="5"/>
      <c r="H14" s="14"/>
      <c r="I14" s="30" t="str">
        <f t="shared" si="0"/>
        <v/>
      </c>
    </row>
    <row r="15" spans="1:9">
      <c r="A15" s="62"/>
      <c r="B15" s="72"/>
      <c r="C15" s="66"/>
      <c r="D15" s="68"/>
      <c r="E15" s="70"/>
      <c r="F15" s="70"/>
      <c r="G15" s="5"/>
      <c r="H15" s="14"/>
      <c r="I15" s="30" t="str">
        <f t="shared" si="0"/>
        <v/>
      </c>
    </row>
    <row r="16" spans="1:9">
      <c r="A16" s="62"/>
      <c r="B16" s="72"/>
      <c r="C16" s="66"/>
      <c r="D16" s="68"/>
      <c r="E16" s="70"/>
      <c r="F16" s="70"/>
      <c r="G16" s="5"/>
      <c r="H16" s="14"/>
      <c r="I16" s="30" t="str">
        <f t="shared" si="0"/>
        <v/>
      </c>
    </row>
    <row r="17" spans="1:11">
      <c r="A17" s="62"/>
      <c r="B17" s="72"/>
      <c r="C17" s="66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34</v>
      </c>
      <c r="B19" s="17" t="s">
        <v>35</v>
      </c>
      <c r="C19" s="16" t="s">
        <v>5</v>
      </c>
      <c r="D19" s="18" t="s">
        <v>6</v>
      </c>
      <c r="E19" s="19" t="s">
        <v>10</v>
      </c>
      <c r="F19" s="18" t="s">
        <v>7</v>
      </c>
      <c r="G19" s="56" t="s">
        <v>33</v>
      </c>
      <c r="H19" s="57"/>
      <c r="I19" s="32"/>
    </row>
    <row r="20" spans="1:11">
      <c r="A20" s="20">
        <f>IF(B20&lt;2,"N/A",(STDEV(H3:H17)))</f>
        <v>8.5352867555812111</v>
      </c>
      <c r="B20" s="20">
        <f>COUNT(H3:H17)</f>
        <v>5</v>
      </c>
      <c r="C20" s="21">
        <f>IF(B20&lt;2,"N/A",(A20/D20))</f>
        <v>0.59355262556197574</v>
      </c>
      <c r="D20" s="22">
        <f>ROUND(AVERAGE(H3:H17),2)</f>
        <v>14.38</v>
      </c>
      <c r="E20" s="23">
        <f>IFERROR(ROUND(IF(B20&lt;2,"N/A",(IF(C20&lt;=25%,"N/A",AVERAGE(I3:I17)))),2),"N/A")</f>
        <v>10.99</v>
      </c>
      <c r="F20" s="23">
        <f>ROUND(MEDIAN(H3:H17),2)</f>
        <v>14.18</v>
      </c>
      <c r="G20" s="24" t="str">
        <f>INDEX(G3:G17,MATCH(H20,H3:H17,0))</f>
        <v>REEDPEL MAGAZINE - EIRELI</v>
      </c>
      <c r="H20" s="25">
        <f>MIN(H3:H17)</f>
        <v>6.82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8"/>
      <c r="E22" s="58"/>
      <c r="F22" s="36"/>
      <c r="G22" s="26" t="s">
        <v>36</v>
      </c>
      <c r="H22" s="27">
        <f>IF(C20&lt;=25%,D20,MIN(E20:F20))</f>
        <v>10.99</v>
      </c>
    </row>
    <row r="23" spans="1:11">
      <c r="B23" s="33"/>
      <c r="C23" s="33"/>
      <c r="D23" s="58"/>
      <c r="E23" s="58"/>
      <c r="F23" s="37"/>
      <c r="G23" s="28" t="s">
        <v>8</v>
      </c>
      <c r="H23" s="29">
        <f>ROUND(H22,2)*D3</f>
        <v>54.95</v>
      </c>
    </row>
    <row r="24" spans="1:11">
      <c r="B24" s="38"/>
      <c r="C24" s="38"/>
      <c r="D24" s="32"/>
      <c r="E24" s="32"/>
    </row>
    <row r="26" spans="1:11">
      <c r="A26" s="50" t="s">
        <v>24</v>
      </c>
      <c r="B26" s="51"/>
      <c r="C26" s="51"/>
      <c r="D26" s="51"/>
      <c r="E26" s="51"/>
      <c r="F26" s="51"/>
      <c r="G26" s="51"/>
      <c r="H26" s="51"/>
      <c r="I26" s="52"/>
    </row>
    <row r="27" spans="1:11" ht="12.75" customHeight="1">
      <c r="A27" s="50" t="s">
        <v>25</v>
      </c>
      <c r="B27" s="51"/>
      <c r="C27" s="51"/>
      <c r="D27" s="51"/>
      <c r="E27" s="51"/>
      <c r="F27" s="51"/>
      <c r="G27" s="51"/>
      <c r="H27" s="51"/>
      <c r="I27" s="52"/>
    </row>
    <row r="28" spans="1:11" ht="12.75" customHeight="1">
      <c r="A28" s="50" t="s">
        <v>26</v>
      </c>
      <c r="B28" s="51"/>
      <c r="C28" s="51"/>
      <c r="D28" s="51"/>
      <c r="E28" s="51"/>
      <c r="F28" s="51"/>
      <c r="G28" s="51"/>
      <c r="H28" s="51"/>
      <c r="I28" s="52"/>
    </row>
    <row r="29" spans="1:11">
      <c r="A29" s="50" t="s">
        <v>27</v>
      </c>
      <c r="B29" s="51"/>
      <c r="C29" s="51"/>
      <c r="D29" s="51"/>
      <c r="E29" s="51"/>
      <c r="F29" s="51"/>
      <c r="G29" s="51"/>
      <c r="H29" s="51"/>
      <c r="I29" s="52"/>
    </row>
    <row r="30" spans="1:11" ht="12.75" customHeight="1">
      <c r="A30" s="50" t="s">
        <v>28</v>
      </c>
      <c r="B30" s="51"/>
      <c r="C30" s="51"/>
      <c r="D30" s="51"/>
      <c r="E30" s="51"/>
      <c r="F30" s="51"/>
      <c r="G30" s="51"/>
      <c r="H30" s="51"/>
      <c r="I30" s="52"/>
    </row>
    <row r="31" spans="1:11" ht="12.75" customHeight="1">
      <c r="A31" s="50" t="s">
        <v>29</v>
      </c>
      <c r="B31" s="51"/>
      <c r="C31" s="51"/>
      <c r="D31" s="51"/>
      <c r="E31" s="51"/>
      <c r="F31" s="51"/>
      <c r="G31" s="51"/>
      <c r="H31" s="51"/>
      <c r="I31" s="52"/>
    </row>
    <row r="32" spans="1:11" ht="24.75" customHeight="1">
      <c r="A32" s="53" t="s">
        <v>30</v>
      </c>
      <c r="B32" s="54"/>
      <c r="C32" s="54"/>
      <c r="D32" s="54"/>
      <c r="E32" s="54"/>
      <c r="F32" s="54"/>
      <c r="G32" s="54"/>
      <c r="H32" s="54"/>
      <c r="I32" s="5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D18" sqref="D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9" t="s">
        <v>11</v>
      </c>
      <c r="B1" s="60"/>
      <c r="C1" s="60"/>
      <c r="D1" s="60"/>
      <c r="E1" s="60"/>
      <c r="F1" s="60"/>
      <c r="G1" s="60"/>
      <c r="H1" s="60"/>
      <c r="I1" s="61"/>
    </row>
    <row r="2" spans="1:9" ht="25.5">
      <c r="A2" s="62" t="s">
        <v>41</v>
      </c>
      <c r="B2" s="31" t="s">
        <v>23</v>
      </c>
      <c r="C2" s="31" t="s">
        <v>1</v>
      </c>
      <c r="D2" s="31" t="s">
        <v>2</v>
      </c>
      <c r="E2" s="15" t="s">
        <v>31</v>
      </c>
      <c r="F2" s="15" t="s">
        <v>32</v>
      </c>
      <c r="G2" s="31" t="s">
        <v>3</v>
      </c>
      <c r="H2" s="16" t="s">
        <v>4</v>
      </c>
      <c r="I2" s="17" t="s">
        <v>9</v>
      </c>
    </row>
    <row r="3" spans="1:9" ht="12.75" customHeight="1">
      <c r="A3" s="62"/>
      <c r="B3" s="63" t="s">
        <v>44</v>
      </c>
      <c r="C3" s="66" t="s">
        <v>45</v>
      </c>
      <c r="D3" s="67">
        <f>2000-Item1!D3</f>
        <v>1500</v>
      </c>
      <c r="E3" s="69">
        <f>IF(C20&lt;=25%,D20,MIN(E20:F20))</f>
        <v>44.52</v>
      </c>
      <c r="F3" s="69">
        <f>MIN(H3:H17)</f>
        <v>37.97</v>
      </c>
      <c r="G3" s="47" t="s">
        <v>46</v>
      </c>
      <c r="H3" s="48">
        <v>37.97</v>
      </c>
      <c r="I3" s="30" t="str">
        <f>IF(H3="","",(IF($C$20&lt;25%,"N/A",IF(H3&lt;=($D$20+$A$20),H3,"Descartado"))))</f>
        <v>N/A</v>
      </c>
    </row>
    <row r="4" spans="1:9">
      <c r="A4" s="62"/>
      <c r="B4" s="64"/>
      <c r="C4" s="66"/>
      <c r="D4" s="68"/>
      <c r="E4" s="70"/>
      <c r="F4" s="70"/>
      <c r="G4" s="47" t="s">
        <v>47</v>
      </c>
      <c r="H4" s="48">
        <v>41.66</v>
      </c>
      <c r="I4" s="30" t="str">
        <f t="shared" ref="I4:I17" si="0">IF(H4="","",(IF($C$20&lt;25%,"N/A",IF(H4&lt;=($D$20+$A$20),H4,"Descartado"))))</f>
        <v>N/A</v>
      </c>
    </row>
    <row r="5" spans="1:9">
      <c r="A5" s="62"/>
      <c r="B5" s="64"/>
      <c r="C5" s="66"/>
      <c r="D5" s="68"/>
      <c r="E5" s="70"/>
      <c r="F5" s="70"/>
      <c r="G5" s="47" t="s">
        <v>48</v>
      </c>
      <c r="H5" s="48">
        <v>49.99</v>
      </c>
      <c r="I5" s="30" t="str">
        <f t="shared" si="0"/>
        <v>N/A</v>
      </c>
    </row>
    <row r="6" spans="1:9">
      <c r="A6" s="62"/>
      <c r="B6" s="64"/>
      <c r="C6" s="66"/>
      <c r="D6" s="68"/>
      <c r="E6" s="70"/>
      <c r="F6" s="70"/>
      <c r="G6" s="47" t="s">
        <v>49</v>
      </c>
      <c r="H6" s="48">
        <v>48.45</v>
      </c>
      <c r="I6" s="30" t="str">
        <f t="shared" si="0"/>
        <v>N/A</v>
      </c>
    </row>
    <row r="7" spans="1:9">
      <c r="A7" s="62"/>
      <c r="B7" s="64"/>
      <c r="C7" s="66"/>
      <c r="D7" s="68"/>
      <c r="E7" s="70"/>
      <c r="F7" s="70"/>
      <c r="G7" s="5"/>
      <c r="H7" s="14"/>
      <c r="I7" s="30" t="str">
        <f t="shared" si="0"/>
        <v/>
      </c>
    </row>
    <row r="8" spans="1:9">
      <c r="A8" s="62"/>
      <c r="B8" s="64"/>
      <c r="C8" s="66"/>
      <c r="D8" s="68"/>
      <c r="E8" s="70"/>
      <c r="F8" s="70"/>
      <c r="G8" s="5"/>
      <c r="H8" s="14"/>
      <c r="I8" s="30" t="str">
        <f t="shared" si="0"/>
        <v/>
      </c>
    </row>
    <row r="9" spans="1:9">
      <c r="A9" s="62"/>
      <c r="B9" s="64"/>
      <c r="C9" s="66"/>
      <c r="D9" s="68"/>
      <c r="E9" s="70"/>
      <c r="F9" s="70"/>
      <c r="G9" s="5"/>
      <c r="H9" s="14"/>
      <c r="I9" s="30" t="str">
        <f t="shared" si="0"/>
        <v/>
      </c>
    </row>
    <row r="10" spans="1:9">
      <c r="A10" s="62"/>
      <c r="B10" s="64"/>
      <c r="C10" s="66"/>
      <c r="D10" s="68"/>
      <c r="E10" s="70"/>
      <c r="F10" s="70"/>
      <c r="G10" s="5"/>
      <c r="H10" s="14"/>
      <c r="I10" s="30" t="str">
        <f t="shared" si="0"/>
        <v/>
      </c>
    </row>
    <row r="11" spans="1:9">
      <c r="A11" s="62"/>
      <c r="B11" s="64"/>
      <c r="C11" s="66"/>
      <c r="D11" s="68"/>
      <c r="E11" s="70"/>
      <c r="F11" s="70"/>
      <c r="G11" s="5"/>
      <c r="H11" s="14"/>
      <c r="I11" s="30" t="str">
        <f t="shared" si="0"/>
        <v/>
      </c>
    </row>
    <row r="12" spans="1:9">
      <c r="A12" s="62"/>
      <c r="B12" s="64"/>
      <c r="C12" s="66"/>
      <c r="D12" s="68"/>
      <c r="E12" s="70"/>
      <c r="F12" s="70"/>
      <c r="G12" s="5"/>
      <c r="H12" s="14"/>
      <c r="I12" s="30" t="str">
        <f t="shared" si="0"/>
        <v/>
      </c>
    </row>
    <row r="13" spans="1:9">
      <c r="A13" s="62"/>
      <c r="B13" s="64"/>
      <c r="C13" s="66"/>
      <c r="D13" s="68"/>
      <c r="E13" s="70"/>
      <c r="F13" s="70"/>
      <c r="G13" s="5"/>
      <c r="H13" s="14"/>
      <c r="I13" s="30" t="str">
        <f t="shared" si="0"/>
        <v/>
      </c>
    </row>
    <row r="14" spans="1:9">
      <c r="A14" s="62"/>
      <c r="B14" s="64"/>
      <c r="C14" s="66"/>
      <c r="D14" s="68"/>
      <c r="E14" s="70"/>
      <c r="F14" s="70"/>
      <c r="G14" s="5"/>
      <c r="H14" s="14"/>
      <c r="I14" s="30" t="str">
        <f t="shared" si="0"/>
        <v/>
      </c>
    </row>
    <row r="15" spans="1:9">
      <c r="A15" s="62"/>
      <c r="B15" s="64"/>
      <c r="C15" s="66"/>
      <c r="D15" s="68"/>
      <c r="E15" s="70"/>
      <c r="F15" s="70"/>
      <c r="G15" s="5"/>
      <c r="H15" s="14"/>
      <c r="I15" s="30" t="str">
        <f t="shared" si="0"/>
        <v/>
      </c>
    </row>
    <row r="16" spans="1:9">
      <c r="A16" s="62"/>
      <c r="B16" s="64"/>
      <c r="C16" s="66"/>
      <c r="D16" s="68"/>
      <c r="E16" s="70"/>
      <c r="F16" s="70"/>
      <c r="G16" s="5"/>
      <c r="H16" s="14"/>
      <c r="I16" s="30" t="str">
        <f t="shared" si="0"/>
        <v/>
      </c>
    </row>
    <row r="17" spans="1:11">
      <c r="A17" s="62"/>
      <c r="B17" s="65"/>
      <c r="C17" s="66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34</v>
      </c>
      <c r="B19" s="17" t="s">
        <v>35</v>
      </c>
      <c r="C19" s="16" t="s">
        <v>5</v>
      </c>
      <c r="D19" s="18" t="s">
        <v>6</v>
      </c>
      <c r="E19" s="19" t="s">
        <v>10</v>
      </c>
      <c r="F19" s="18" t="s">
        <v>7</v>
      </c>
      <c r="G19" s="56" t="s">
        <v>33</v>
      </c>
      <c r="H19" s="57"/>
      <c r="I19" s="32"/>
    </row>
    <row r="20" spans="1:11">
      <c r="A20" s="20">
        <f>IF(B20&lt;2,"N/A",(STDEV(H3:H17)))</f>
        <v>5.6700345384015618</v>
      </c>
      <c r="B20" s="20">
        <f>COUNT(H3:H17)</f>
        <v>4</v>
      </c>
      <c r="C20" s="21">
        <f>IF(B20&lt;2,"N/A",(A20/D20))</f>
        <v>0.12735926636122105</v>
      </c>
      <c r="D20" s="22">
        <f>ROUND(AVERAGE(H3:H17),2)</f>
        <v>44.52</v>
      </c>
      <c r="E20" s="23" t="str">
        <f>IFERROR(ROUND(IF(B20&lt;2,"N/A",(IF(C20&lt;=25%,"N/A",AVERAGE(I3:I17)))),2),"N/A")</f>
        <v>N/A</v>
      </c>
      <c r="F20" s="23">
        <f>ROUND(MEDIAN(H3:H17),2)</f>
        <v>45.06</v>
      </c>
      <c r="G20" s="24" t="str">
        <f>INDEX(G3:G17,MATCH(H20,H3:H17,0))</f>
        <v>Y S DIAS COMERCIO DE PAPELARIA</v>
      </c>
      <c r="H20" s="25">
        <f>MIN(H3:H17)</f>
        <v>37.97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8"/>
      <c r="E22" s="58"/>
      <c r="F22" s="36"/>
      <c r="G22" s="26" t="s">
        <v>36</v>
      </c>
      <c r="H22" s="27">
        <f>IF(C20&lt;=25%,D20,MIN(E20:F20))</f>
        <v>44.52</v>
      </c>
    </row>
    <row r="23" spans="1:11">
      <c r="B23" s="33"/>
      <c r="C23" s="33"/>
      <c r="D23" s="58"/>
      <c r="E23" s="58"/>
      <c r="F23" s="37"/>
      <c r="G23" s="28" t="s">
        <v>8</v>
      </c>
      <c r="H23" s="29">
        <f>ROUND(H22,2)*D3</f>
        <v>66780</v>
      </c>
    </row>
    <row r="24" spans="1:11">
      <c r="B24" s="38"/>
      <c r="C24" s="38"/>
      <c r="D24" s="32"/>
      <c r="E24" s="32"/>
    </row>
    <row r="26" spans="1:11">
      <c r="A26" s="50" t="s">
        <v>24</v>
      </c>
      <c r="B26" s="51"/>
      <c r="C26" s="51"/>
      <c r="D26" s="51"/>
      <c r="E26" s="51"/>
      <c r="F26" s="51"/>
      <c r="G26" s="51"/>
      <c r="H26" s="51"/>
      <c r="I26" s="52"/>
    </row>
    <row r="27" spans="1:11" ht="12.75" customHeight="1">
      <c r="A27" s="50" t="s">
        <v>25</v>
      </c>
      <c r="B27" s="51"/>
      <c r="C27" s="51"/>
      <c r="D27" s="51"/>
      <c r="E27" s="51"/>
      <c r="F27" s="51"/>
      <c r="G27" s="51"/>
      <c r="H27" s="51"/>
      <c r="I27" s="52"/>
    </row>
    <row r="28" spans="1:11" ht="12.75" customHeight="1">
      <c r="A28" s="50" t="s">
        <v>26</v>
      </c>
      <c r="B28" s="51"/>
      <c r="C28" s="51"/>
      <c r="D28" s="51"/>
      <c r="E28" s="51"/>
      <c r="F28" s="51"/>
      <c r="G28" s="51"/>
      <c r="H28" s="51"/>
      <c r="I28" s="52"/>
    </row>
    <row r="29" spans="1:11">
      <c r="A29" s="50" t="s">
        <v>27</v>
      </c>
      <c r="B29" s="51"/>
      <c r="C29" s="51"/>
      <c r="D29" s="51"/>
      <c r="E29" s="51"/>
      <c r="F29" s="51"/>
      <c r="G29" s="51"/>
      <c r="H29" s="51"/>
      <c r="I29" s="52"/>
    </row>
    <row r="30" spans="1:11" ht="12.75" customHeight="1">
      <c r="A30" s="50" t="s">
        <v>28</v>
      </c>
      <c r="B30" s="51"/>
      <c r="C30" s="51"/>
      <c r="D30" s="51"/>
      <c r="E30" s="51"/>
      <c r="F30" s="51"/>
      <c r="G30" s="51"/>
      <c r="H30" s="51"/>
      <c r="I30" s="52"/>
    </row>
    <row r="31" spans="1:11" ht="12.75" customHeight="1">
      <c r="A31" s="50" t="s">
        <v>29</v>
      </c>
      <c r="B31" s="51"/>
      <c r="C31" s="51"/>
      <c r="D31" s="51"/>
      <c r="E31" s="51"/>
      <c r="F31" s="51"/>
      <c r="G31" s="51"/>
      <c r="H31" s="51"/>
      <c r="I31" s="52"/>
    </row>
    <row r="32" spans="1:11" ht="24.75" customHeight="1">
      <c r="A32" s="53" t="s">
        <v>30</v>
      </c>
      <c r="B32" s="54"/>
      <c r="C32" s="54"/>
      <c r="D32" s="54"/>
      <c r="E32" s="54"/>
      <c r="F32" s="54"/>
      <c r="G32" s="54"/>
      <c r="H32" s="54"/>
      <c r="I32" s="5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2" sqref="G12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9" t="s">
        <v>11</v>
      </c>
      <c r="B1" s="60"/>
      <c r="C1" s="60"/>
      <c r="D1" s="60"/>
      <c r="E1" s="60"/>
      <c r="F1" s="60"/>
      <c r="G1" s="60"/>
      <c r="H1" s="60"/>
      <c r="I1" s="61"/>
    </row>
    <row r="2" spans="1:9" ht="25.5">
      <c r="A2" s="62" t="s">
        <v>42</v>
      </c>
      <c r="B2" s="31" t="s">
        <v>23</v>
      </c>
      <c r="C2" s="31" t="s">
        <v>1</v>
      </c>
      <c r="D2" s="31" t="s">
        <v>2</v>
      </c>
      <c r="E2" s="15" t="s">
        <v>31</v>
      </c>
      <c r="F2" s="15" t="s">
        <v>32</v>
      </c>
      <c r="G2" s="31" t="s">
        <v>3</v>
      </c>
      <c r="H2" s="16" t="s">
        <v>4</v>
      </c>
      <c r="I2" s="17" t="s">
        <v>9</v>
      </c>
    </row>
    <row r="3" spans="1:9" ht="12.75" customHeight="1">
      <c r="A3" s="62"/>
      <c r="B3" s="72" t="s">
        <v>43</v>
      </c>
      <c r="C3" s="66" t="s">
        <v>66</v>
      </c>
      <c r="D3" s="67">
        <f>27500-Item4!D3</f>
        <v>24382</v>
      </c>
      <c r="E3" s="69">
        <f>IF(C20&lt;=25%,D20,MIN(E20:F20))</f>
        <v>25.65</v>
      </c>
      <c r="F3" s="69">
        <f>MIN(H3:H17)</f>
        <v>18</v>
      </c>
      <c r="G3" s="49" t="s">
        <v>67</v>
      </c>
      <c r="H3" s="48">
        <v>18</v>
      </c>
      <c r="I3" s="30" t="str">
        <f>IF(H3="","",(IF($C$20&lt;25%,"N/A",IF(H3&lt;=($D$20+$A$20),H3,"Descartado"))))</f>
        <v>N/A</v>
      </c>
    </row>
    <row r="4" spans="1:9">
      <c r="A4" s="62"/>
      <c r="B4" s="72"/>
      <c r="C4" s="66"/>
      <c r="D4" s="68"/>
      <c r="E4" s="70"/>
      <c r="F4" s="70"/>
      <c r="G4" s="47" t="s">
        <v>68</v>
      </c>
      <c r="H4" s="48">
        <v>29</v>
      </c>
      <c r="I4" s="30" t="str">
        <f t="shared" ref="I4:I17" si="0">IF(H4="","",(IF($C$20&lt;25%,"N/A",IF(H4&lt;=($D$20+$A$20),H4,"Descartado"))))</f>
        <v>N/A</v>
      </c>
    </row>
    <row r="5" spans="1:9">
      <c r="A5" s="62"/>
      <c r="B5" s="72"/>
      <c r="C5" s="66"/>
      <c r="D5" s="68"/>
      <c r="E5" s="70"/>
      <c r="F5" s="70"/>
      <c r="G5" s="47" t="s">
        <v>62</v>
      </c>
      <c r="H5" s="48">
        <v>35.79</v>
      </c>
      <c r="I5" s="30" t="str">
        <f t="shared" si="0"/>
        <v>N/A</v>
      </c>
    </row>
    <row r="6" spans="1:9">
      <c r="A6" s="62"/>
      <c r="B6" s="72"/>
      <c r="C6" s="66"/>
      <c r="D6" s="68"/>
      <c r="E6" s="70"/>
      <c r="F6" s="70"/>
      <c r="G6" s="49" t="s">
        <v>69</v>
      </c>
      <c r="H6" s="48">
        <v>25.99</v>
      </c>
      <c r="I6" s="30" t="str">
        <f t="shared" si="0"/>
        <v>N/A</v>
      </c>
    </row>
    <row r="7" spans="1:9">
      <c r="A7" s="62"/>
      <c r="B7" s="72"/>
      <c r="C7" s="66"/>
      <c r="D7" s="68"/>
      <c r="E7" s="70"/>
      <c r="F7" s="70"/>
      <c r="G7" s="47" t="s">
        <v>70</v>
      </c>
      <c r="H7" s="48">
        <v>20.100000000000001</v>
      </c>
      <c r="I7" s="30" t="str">
        <f t="shared" si="0"/>
        <v>N/A</v>
      </c>
    </row>
    <row r="8" spans="1:9">
      <c r="A8" s="62"/>
      <c r="B8" s="72"/>
      <c r="C8" s="66"/>
      <c r="D8" s="68"/>
      <c r="E8" s="70"/>
      <c r="F8" s="70"/>
      <c r="G8" s="47" t="s">
        <v>71</v>
      </c>
      <c r="H8" s="48">
        <v>27.99</v>
      </c>
      <c r="I8" s="30" t="str">
        <f t="shared" si="0"/>
        <v>N/A</v>
      </c>
    </row>
    <row r="9" spans="1:9">
      <c r="A9" s="62"/>
      <c r="B9" s="72"/>
      <c r="C9" s="66"/>
      <c r="D9" s="68"/>
      <c r="E9" s="70"/>
      <c r="F9" s="70"/>
      <c r="G9" s="49" t="s">
        <v>72</v>
      </c>
      <c r="H9" s="48">
        <v>29.9</v>
      </c>
      <c r="I9" s="30" t="str">
        <f t="shared" si="0"/>
        <v>N/A</v>
      </c>
    </row>
    <row r="10" spans="1:9">
      <c r="A10" s="62"/>
      <c r="B10" s="72"/>
      <c r="C10" s="66"/>
      <c r="D10" s="68"/>
      <c r="E10" s="70"/>
      <c r="F10" s="70"/>
      <c r="G10" s="49" t="s">
        <v>53</v>
      </c>
      <c r="H10" s="48">
        <v>18.399999999999999</v>
      </c>
      <c r="I10" s="30" t="str">
        <f t="shared" si="0"/>
        <v>N/A</v>
      </c>
    </row>
    <row r="11" spans="1:9">
      <c r="A11" s="62"/>
      <c r="B11" s="72"/>
      <c r="C11" s="66"/>
      <c r="D11" s="68"/>
      <c r="E11" s="70"/>
      <c r="F11" s="70"/>
      <c r="G11" s="5"/>
      <c r="H11" s="14"/>
      <c r="I11" s="30" t="str">
        <f t="shared" si="0"/>
        <v/>
      </c>
    </row>
    <row r="12" spans="1:9">
      <c r="A12" s="62"/>
      <c r="B12" s="72"/>
      <c r="C12" s="66"/>
      <c r="D12" s="68"/>
      <c r="E12" s="70"/>
      <c r="F12" s="70"/>
      <c r="G12" s="5"/>
      <c r="H12" s="14"/>
      <c r="I12" s="30" t="str">
        <f t="shared" si="0"/>
        <v/>
      </c>
    </row>
    <row r="13" spans="1:9">
      <c r="A13" s="62"/>
      <c r="B13" s="72"/>
      <c r="C13" s="66"/>
      <c r="D13" s="68"/>
      <c r="E13" s="70"/>
      <c r="F13" s="70"/>
      <c r="G13" s="5"/>
      <c r="H13" s="14"/>
      <c r="I13" s="30" t="str">
        <f t="shared" si="0"/>
        <v/>
      </c>
    </row>
    <row r="14" spans="1:9">
      <c r="A14" s="62"/>
      <c r="B14" s="72"/>
      <c r="C14" s="66"/>
      <c r="D14" s="68"/>
      <c r="E14" s="70"/>
      <c r="F14" s="70"/>
      <c r="G14" s="5"/>
      <c r="H14" s="14"/>
      <c r="I14" s="30" t="str">
        <f t="shared" si="0"/>
        <v/>
      </c>
    </row>
    <row r="15" spans="1:9">
      <c r="A15" s="62"/>
      <c r="B15" s="72"/>
      <c r="C15" s="66"/>
      <c r="D15" s="68"/>
      <c r="E15" s="70"/>
      <c r="F15" s="70"/>
      <c r="G15" s="5"/>
      <c r="H15" s="14"/>
      <c r="I15" s="30" t="str">
        <f t="shared" si="0"/>
        <v/>
      </c>
    </row>
    <row r="16" spans="1:9">
      <c r="A16" s="62"/>
      <c r="B16" s="72"/>
      <c r="C16" s="66"/>
      <c r="D16" s="68"/>
      <c r="E16" s="70"/>
      <c r="F16" s="70"/>
      <c r="G16" s="5"/>
      <c r="H16" s="14"/>
      <c r="I16" s="30" t="str">
        <f t="shared" si="0"/>
        <v/>
      </c>
    </row>
    <row r="17" spans="1:11">
      <c r="A17" s="62"/>
      <c r="B17" s="72"/>
      <c r="C17" s="66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34</v>
      </c>
      <c r="B19" s="17" t="s">
        <v>35</v>
      </c>
      <c r="C19" s="16" t="s">
        <v>5</v>
      </c>
      <c r="D19" s="18" t="s">
        <v>6</v>
      </c>
      <c r="E19" s="19" t="s">
        <v>10</v>
      </c>
      <c r="F19" s="18" t="s">
        <v>7</v>
      </c>
      <c r="G19" s="56" t="s">
        <v>33</v>
      </c>
      <c r="H19" s="57"/>
      <c r="I19" s="32"/>
    </row>
    <row r="20" spans="1:11">
      <c r="A20" s="20">
        <f>IF(B20&lt;2,"N/A",(STDEV(H3:H17)))</f>
        <v>6.3198461498000702</v>
      </c>
      <c r="B20" s="20">
        <f>COUNT(H3:H17)</f>
        <v>8</v>
      </c>
      <c r="C20" s="21">
        <f>IF(B20&lt;2,"N/A",(A20/D20))</f>
        <v>0.24638776412475907</v>
      </c>
      <c r="D20" s="22">
        <f>ROUND(AVERAGE(H3:H17),2)</f>
        <v>25.65</v>
      </c>
      <c r="E20" s="23" t="str">
        <f>IFERROR(ROUND(IF(B20&lt;2,"N/A",(IF(C20&lt;=25%,"N/A",AVERAGE(I3:I17)))),2),"N/A")</f>
        <v>N/A</v>
      </c>
      <c r="F20" s="23">
        <f>ROUND(MEDIAN(H3:H17),2)</f>
        <v>26.99</v>
      </c>
      <c r="G20" s="24" t="str">
        <f>INDEX(G3:G17,MATCH(H20,H3:H17,0))</f>
        <v>ATERA INFORMÁTICA</v>
      </c>
      <c r="H20" s="25">
        <f>MIN(H3:H17)</f>
        <v>18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8"/>
      <c r="E22" s="58"/>
      <c r="F22" s="36"/>
      <c r="G22" s="26" t="s">
        <v>36</v>
      </c>
      <c r="H22" s="27">
        <f>IF(C20&lt;=25%,D20,MIN(E20:F20))</f>
        <v>25.65</v>
      </c>
    </row>
    <row r="23" spans="1:11">
      <c r="B23" s="33"/>
      <c r="C23" s="33"/>
      <c r="D23" s="58"/>
      <c r="E23" s="58"/>
      <c r="F23" s="37"/>
      <c r="G23" s="28" t="s">
        <v>8</v>
      </c>
      <c r="H23" s="29">
        <f>ROUND(H22,2)*D3</f>
        <v>625398.29999999993</v>
      </c>
    </row>
    <row r="24" spans="1:11">
      <c r="B24" s="38"/>
      <c r="C24" s="38"/>
      <c r="D24" s="32"/>
      <c r="E24" s="32"/>
    </row>
    <row r="26" spans="1:11">
      <c r="A26" s="50" t="s">
        <v>24</v>
      </c>
      <c r="B26" s="51"/>
      <c r="C26" s="51"/>
      <c r="D26" s="51"/>
      <c r="E26" s="51"/>
      <c r="F26" s="51"/>
      <c r="G26" s="51"/>
      <c r="H26" s="51"/>
      <c r="I26" s="52"/>
    </row>
    <row r="27" spans="1:11" ht="12.75" customHeight="1">
      <c r="A27" s="50" t="s">
        <v>25</v>
      </c>
      <c r="B27" s="51"/>
      <c r="C27" s="51"/>
      <c r="D27" s="51"/>
      <c r="E27" s="51"/>
      <c r="F27" s="51"/>
      <c r="G27" s="51"/>
      <c r="H27" s="51"/>
      <c r="I27" s="52"/>
    </row>
    <row r="28" spans="1:11" ht="12.75" customHeight="1">
      <c r="A28" s="50" t="s">
        <v>26</v>
      </c>
      <c r="B28" s="51"/>
      <c r="C28" s="51"/>
      <c r="D28" s="51"/>
      <c r="E28" s="51"/>
      <c r="F28" s="51"/>
      <c r="G28" s="51"/>
      <c r="H28" s="51"/>
      <c r="I28" s="52"/>
    </row>
    <row r="29" spans="1:11">
      <c r="A29" s="50" t="s">
        <v>27</v>
      </c>
      <c r="B29" s="51"/>
      <c r="C29" s="51"/>
      <c r="D29" s="51"/>
      <c r="E29" s="51"/>
      <c r="F29" s="51"/>
      <c r="G29" s="51"/>
      <c r="H29" s="51"/>
      <c r="I29" s="52"/>
    </row>
    <row r="30" spans="1:11" ht="12.75" customHeight="1">
      <c r="A30" s="50" t="s">
        <v>28</v>
      </c>
      <c r="B30" s="51"/>
      <c r="C30" s="51"/>
      <c r="D30" s="51"/>
      <c r="E30" s="51"/>
      <c r="F30" s="51"/>
      <c r="G30" s="51"/>
      <c r="H30" s="51"/>
      <c r="I30" s="52"/>
    </row>
    <row r="31" spans="1:11" ht="12.75" customHeight="1">
      <c r="A31" s="50" t="s">
        <v>29</v>
      </c>
      <c r="B31" s="51"/>
      <c r="C31" s="51"/>
      <c r="D31" s="51"/>
      <c r="E31" s="51"/>
      <c r="F31" s="51"/>
      <c r="G31" s="51"/>
      <c r="H31" s="51"/>
      <c r="I31" s="52"/>
    </row>
    <row r="32" spans="1:11" ht="24.75" customHeight="1">
      <c r="A32" s="53" t="s">
        <v>30</v>
      </c>
      <c r="B32" s="54"/>
      <c r="C32" s="54"/>
      <c r="D32" s="54"/>
      <c r="E32" s="54"/>
      <c r="F32" s="54"/>
      <c r="G32" s="54"/>
      <c r="H32" s="54"/>
      <c r="I32" s="5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0:N19"/>
  <sheetViews>
    <sheetView view="pageBreakPreview" topLeftCell="A13" zoomScaleNormal="100" zoomScaleSheetLayoutView="100" workbookViewId="0">
      <selection activeCell="D17" sqref="D17"/>
    </sheetView>
  </sheetViews>
  <sheetFormatPr defaultRowHeight="12.75"/>
  <cols>
    <col min="1" max="1" width="9.140625" style="1"/>
    <col min="2" max="2" width="86.85546875" style="1" customWidth="1"/>
    <col min="3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0" spans="1:7" ht="15.75">
      <c r="A10" s="73" t="s">
        <v>13</v>
      </c>
      <c r="B10" s="73"/>
      <c r="C10" s="73"/>
      <c r="D10" s="73"/>
      <c r="E10" s="73"/>
      <c r="F10" s="73"/>
    </row>
    <row r="11" spans="1:7" ht="25.5">
      <c r="A11" s="41" t="s">
        <v>14</v>
      </c>
      <c r="B11" s="41" t="s">
        <v>15</v>
      </c>
      <c r="C11" s="41" t="s">
        <v>16</v>
      </c>
      <c r="D11" s="41" t="s">
        <v>17</v>
      </c>
      <c r="E11" s="41" t="s">
        <v>12</v>
      </c>
      <c r="F11" s="41" t="s">
        <v>18</v>
      </c>
    </row>
    <row r="12" spans="1:7" ht="127.5">
      <c r="A12" s="42">
        <v>1</v>
      </c>
      <c r="B12" s="43" t="str">
        <f>Item1!B3</f>
        <v>Etiqueta auto adesiva
Folha em formato Carta;
Gramatura 75 g/m2
Papel couchê removível;
Cor branca, 30 etiquetas de tamanho 25,4 x 66,7mm, por
folha.
Admitida variação de + ou - 0,4 mm por etiqueta.
Acondicionadas em pacotes com 100 folhas, embaladas
em plástico transparente. Pacotes acondicionados em
caixas.</v>
      </c>
      <c r="C12" s="42" t="str">
        <f>Item1!C3</f>
        <v>Pc</v>
      </c>
      <c r="D12" s="42">
        <f>Item1!D3</f>
        <v>500</v>
      </c>
      <c r="E12" s="44">
        <f>Item1!E3</f>
        <v>44.52</v>
      </c>
      <c r="F12" s="44">
        <f t="shared" ref="F12:F18" si="0">(ROUND(E12,2)*D12)</f>
        <v>22260</v>
      </c>
      <c r="G12" s="3" t="str">
        <f>IF(F12&gt;80000,"necessária a subdivisão deste item em cotas!","")</f>
        <v/>
      </c>
    </row>
    <row r="13" spans="1:7" ht="38.25">
      <c r="A13" s="42">
        <v>2</v>
      </c>
      <c r="B13" s="43" t="str">
        <f>Item2!B3</f>
        <v>Marcador Permanente
Ponta chanfrada em fibra, Cor azul.
Acondicionados em caixas com 12 unidades.</v>
      </c>
      <c r="C13" s="42" t="str">
        <f>Item2!C3</f>
        <v>Cx</v>
      </c>
      <c r="D13" s="42">
        <f>Item2!D3</f>
        <v>1000</v>
      </c>
      <c r="E13" s="44">
        <f>Item2!E3</f>
        <v>38.56</v>
      </c>
      <c r="F13" s="44">
        <f t="shared" si="0"/>
        <v>38560</v>
      </c>
    </row>
    <row r="14" spans="1:7" ht="76.5">
      <c r="A14" s="42">
        <v>3</v>
      </c>
      <c r="B14" s="43" t="str">
        <f>Item3!B3</f>
        <v>Cola branca,
À base de PVA
Tipo escolar;
Bisnaga com 40g
Validade mínima de 18 meses contados da data de recebimento definitivo.
Acondicionadas em caixas com até 50 unidades.</v>
      </c>
      <c r="C14" s="42" t="str">
        <f>Item3!C3</f>
        <v>Und</v>
      </c>
      <c r="D14" s="42">
        <f>Item3!D3</f>
        <v>4000</v>
      </c>
      <c r="E14" s="44">
        <f>Item3!E3</f>
        <v>1.61</v>
      </c>
      <c r="F14" s="44">
        <f t="shared" si="0"/>
        <v>6440</v>
      </c>
    </row>
    <row r="15" spans="1:7" ht="51">
      <c r="A15" s="42">
        <v>4</v>
      </c>
      <c r="B15" s="43" t="str">
        <f>Item4!B3</f>
        <v>Papel alcalino no formato A4 (210x297mm),
Cor branca,
Gramatura: 75g/m2
Para impressora a laser</v>
      </c>
      <c r="C15" s="42" t="str">
        <f>Item4!C3</f>
        <v>Rm</v>
      </c>
      <c r="D15" s="42">
        <f>Item4!D3</f>
        <v>3118</v>
      </c>
      <c r="E15" s="44">
        <f>Item4!E3</f>
        <v>25.65</v>
      </c>
      <c r="F15" s="44">
        <f t="shared" si="0"/>
        <v>79976.7</v>
      </c>
    </row>
    <row r="16" spans="1:7" ht="38.25">
      <c r="A16" s="42">
        <v>5</v>
      </c>
      <c r="B16" s="43" t="str">
        <f>Item5!B3</f>
        <v>Refil para numerador automático de 6 dígitos
Acondicionados em embalagem com até 5 unidades prazo de validade não inferior a 6 meses, contados da data do recebimento definitivo</v>
      </c>
      <c r="C16" s="42" t="str">
        <f>Item5!C3</f>
        <v>Und</v>
      </c>
      <c r="D16" s="42">
        <f>Item5!D3</f>
        <v>5</v>
      </c>
      <c r="E16" s="44">
        <f>Item5!E3</f>
        <v>10.99</v>
      </c>
      <c r="F16" s="44">
        <f t="shared" si="0"/>
        <v>54.95</v>
      </c>
    </row>
    <row r="17" spans="1:6" ht="127.5">
      <c r="A17" s="42">
        <v>6</v>
      </c>
      <c r="B17" s="43" t="str">
        <f>Item6!B3</f>
        <v>Etiqueta auto adesiva
Folha em formato Carta;
Gramatura 75 g/m2
Papel couchê removível;
Cor branca, 30 etiquetas de tamanho 25,4 x 66,7mm, por
folha.
Admitida variação de + ou - 0,4 mm por etiqueta.
Acondicionadas em pacotes com 100 folhas, embaladas
em plástico transparente. Pacotes acondicionados em
caixas.</v>
      </c>
      <c r="C17" s="42" t="str">
        <f>Item6!C3</f>
        <v>Pc</v>
      </c>
      <c r="D17" s="42">
        <f>Item6!D3</f>
        <v>1500</v>
      </c>
      <c r="E17" s="44">
        <f>Item6!E3</f>
        <v>44.52</v>
      </c>
      <c r="F17" s="44">
        <f t="shared" si="0"/>
        <v>66780</v>
      </c>
    </row>
    <row r="18" spans="1:6" ht="51">
      <c r="A18" s="42">
        <v>7</v>
      </c>
      <c r="B18" s="43" t="str">
        <f>Item7!B3</f>
        <v>Papel alcalino no formato A4 (210x297mm),
Cor branca,
Gramatura: 75g/m2
Para impressora a laser</v>
      </c>
      <c r="C18" s="42" t="str">
        <f>Item7!C3</f>
        <v>Rm</v>
      </c>
      <c r="D18" s="42">
        <f>Item7!D3</f>
        <v>24382</v>
      </c>
      <c r="E18" s="44">
        <f>Item7!E3</f>
        <v>25.65</v>
      </c>
      <c r="F18" s="44">
        <f t="shared" si="0"/>
        <v>625398.29999999993</v>
      </c>
    </row>
    <row r="19" spans="1:6" ht="15.75">
      <c r="A19" s="39"/>
      <c r="B19" s="39"/>
      <c r="C19" s="74" t="s">
        <v>19</v>
      </c>
      <c r="D19" s="75"/>
      <c r="E19" s="76"/>
      <c r="F19" s="40">
        <f>SUM(F12:F18)</f>
        <v>839469.95</v>
      </c>
    </row>
  </sheetData>
  <mergeCells count="2">
    <mergeCell ref="A10:F10"/>
    <mergeCell ref="C19:E19"/>
  </mergeCells>
  <pageMargins left="0.51181102362204722" right="0.51181102362204722" top="0.78740157480314965" bottom="0.78740157480314965" header="0.31496062992125984" footer="0.31496062992125984"/>
  <pageSetup paperSize="9" scale="62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view="pageBreakPreview" topLeftCell="A16" zoomScaleNormal="100" zoomScaleSheetLayoutView="100" workbookViewId="0">
      <selection activeCell="B27" sqref="B27"/>
    </sheetView>
  </sheetViews>
  <sheetFormatPr defaultRowHeight="12.75"/>
  <cols>
    <col min="1" max="1" width="9.140625" style="1"/>
    <col min="2" max="2" width="86.85546875" style="1" customWidth="1"/>
    <col min="3" max="4" width="13.28515625" style="46" customWidth="1"/>
    <col min="5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6" s="2" customFormat="1" ht="15.75">
      <c r="A1" s="73" t="s">
        <v>20</v>
      </c>
      <c r="B1" s="73"/>
      <c r="C1" s="73"/>
      <c r="D1" s="73"/>
      <c r="E1" s="73"/>
      <c r="F1" s="73"/>
    </row>
    <row r="2" spans="1:6" s="2" customFormat="1" ht="25.5">
      <c r="A2" s="41" t="s">
        <v>14</v>
      </c>
      <c r="B2" s="41" t="s">
        <v>15</v>
      </c>
      <c r="C2" s="41" t="s">
        <v>16</v>
      </c>
      <c r="D2" s="41" t="s">
        <v>17</v>
      </c>
      <c r="E2" s="41" t="s">
        <v>12</v>
      </c>
      <c r="F2" s="41" t="s">
        <v>18</v>
      </c>
    </row>
    <row r="3" spans="1:6" s="2" customFormat="1" ht="17.25">
      <c r="A3" s="45" t="s">
        <v>21</v>
      </c>
      <c r="B3" s="77" t="str">
        <f>Item1!G20</f>
        <v>Y S DIAS COMERCIO DE PAPELARIA</v>
      </c>
      <c r="C3" s="78"/>
      <c r="D3" s="78"/>
      <c r="E3" s="78"/>
      <c r="F3" s="79"/>
    </row>
    <row r="4" spans="1:6" s="2" customFormat="1" ht="127.5">
      <c r="A4" s="42">
        <v>1</v>
      </c>
      <c r="B4" s="43" t="str">
        <f>Item1!B3</f>
        <v>Etiqueta auto adesiva
Folha em formato Carta;
Gramatura 75 g/m2
Papel couchê removível;
Cor branca, 30 etiquetas de tamanho 25,4 x 66,7mm, por
folha.
Admitida variação de + ou - 0,4 mm por etiqueta.
Acondicionadas em pacotes com 100 folhas, embaladas
em plástico transparente. Pacotes acondicionados em
caixas.</v>
      </c>
      <c r="C4" s="42" t="str">
        <f>Item1!C3</f>
        <v>Pc</v>
      </c>
      <c r="D4" s="42">
        <f>Item1!D3</f>
        <v>500</v>
      </c>
      <c r="E4" s="44">
        <f>Item1!F3</f>
        <v>37.97</v>
      </c>
      <c r="F4" s="44">
        <f>(ROUND(E4,2)*D4)</f>
        <v>18985</v>
      </c>
    </row>
    <row r="5" spans="1:6" s="2" customFormat="1" ht="17.25">
      <c r="A5" s="45" t="s">
        <v>21</v>
      </c>
      <c r="B5" s="77" t="str">
        <f>Item2!G20</f>
        <v>MERCADO LIVRE</v>
      </c>
      <c r="C5" s="78"/>
      <c r="D5" s="78"/>
      <c r="E5" s="78"/>
      <c r="F5" s="79"/>
    </row>
    <row r="6" spans="1:6" ht="127.5" customHeight="1">
      <c r="A6" s="42">
        <v>2</v>
      </c>
      <c r="B6" s="43" t="str">
        <f>Item2!B3</f>
        <v>Marcador Permanente
Ponta chanfrada em fibra, Cor azul.
Acondicionados em caixas com 12 unidades.</v>
      </c>
      <c r="C6" s="42" t="str">
        <f>Item2!C3</f>
        <v>Cx</v>
      </c>
      <c r="D6" s="42">
        <f>Item2!D3</f>
        <v>1000</v>
      </c>
      <c r="E6" s="44">
        <f>Item2!F3</f>
        <v>29.95</v>
      </c>
      <c r="F6" s="44">
        <f>(ROUND(E6,2)*D6)</f>
        <v>29950</v>
      </c>
    </row>
    <row r="7" spans="1:6" ht="17.25">
      <c r="A7" s="45" t="s">
        <v>21</v>
      </c>
      <c r="B7" s="80" t="str">
        <f>Item3!G20</f>
        <v>CLAUDIO RIBEIRO DA SILVA LTDA</v>
      </c>
      <c r="C7" s="81"/>
      <c r="D7" s="81"/>
      <c r="E7" s="81"/>
      <c r="F7" s="82"/>
    </row>
    <row r="8" spans="1:6" ht="127.5" customHeight="1">
      <c r="A8" s="42">
        <v>3</v>
      </c>
      <c r="B8" s="43" t="str">
        <f>Item3!B3</f>
        <v>Cola branca,
À base de PVA
Tipo escolar;
Bisnaga com 40g
Validade mínima de 18 meses contados da data de recebimento definitivo.
Acondicionadas em caixas com até 50 unidades.</v>
      </c>
      <c r="C8" s="42" t="str">
        <f>Item3!C3</f>
        <v>Und</v>
      </c>
      <c r="D8" s="42">
        <f>Item3!D3</f>
        <v>4000</v>
      </c>
      <c r="E8" s="44">
        <f>Item3!F3</f>
        <v>1.04</v>
      </c>
      <c r="F8" s="44">
        <f>(ROUND(E8,2)*D8)</f>
        <v>4160</v>
      </c>
    </row>
    <row r="9" spans="1:6" ht="12.75" customHeight="1">
      <c r="A9" s="45" t="s">
        <v>21</v>
      </c>
      <c r="B9" s="80" t="str">
        <f>Item4!G20</f>
        <v>ATERA INFORMÁTICA</v>
      </c>
      <c r="C9" s="81"/>
      <c r="D9" s="81"/>
      <c r="E9" s="81"/>
      <c r="F9" s="82"/>
    </row>
    <row r="10" spans="1:6" ht="51">
      <c r="A10" s="42">
        <v>4</v>
      </c>
      <c r="B10" s="43" t="str">
        <f>Item4!B3</f>
        <v>Papel alcalino no formato A4 (210x297mm),
Cor branca,
Gramatura: 75g/m2
Para impressora a laser</v>
      </c>
      <c r="C10" s="42" t="str">
        <f>Item4!C3</f>
        <v>Rm</v>
      </c>
      <c r="D10" s="42">
        <f>Item4!D3</f>
        <v>3118</v>
      </c>
      <c r="E10" s="44">
        <f>Item4!F3</f>
        <v>18</v>
      </c>
      <c r="F10" s="44">
        <f>(ROUND(E10,2)*D10)</f>
        <v>56124</v>
      </c>
    </row>
    <row r="11" spans="1:6" ht="17.25">
      <c r="A11" s="45" t="s">
        <v>21</v>
      </c>
      <c r="B11" s="77" t="str">
        <f>Item5!G20</f>
        <v>REEDPEL MAGAZINE - EIRELI</v>
      </c>
      <c r="C11" s="78"/>
      <c r="D11" s="78"/>
      <c r="E11" s="78"/>
      <c r="F11" s="79"/>
    </row>
    <row r="12" spans="1:6" ht="38.25">
      <c r="A12" s="42">
        <v>5</v>
      </c>
      <c r="B12" s="43" t="str">
        <f>Item5!B3</f>
        <v>Refil para numerador automático de 6 dígitos
Acondicionados em embalagem com até 5 unidades prazo de validade não inferior a 6 meses, contados da data do recebimento definitivo</v>
      </c>
      <c r="C12" s="42" t="str">
        <f>Item5!C3</f>
        <v>Und</v>
      </c>
      <c r="D12" s="42">
        <f>Item5!D3</f>
        <v>5</v>
      </c>
      <c r="E12" s="44">
        <f>Item5!F3</f>
        <v>6.82</v>
      </c>
      <c r="F12" s="44">
        <f>(ROUND(E12,2)*D12)</f>
        <v>34.1</v>
      </c>
    </row>
    <row r="13" spans="1:6" ht="17.25">
      <c r="A13" s="45" t="s">
        <v>21</v>
      </c>
      <c r="B13" s="77" t="str">
        <f>Item6!G20</f>
        <v>Y S DIAS COMERCIO DE PAPELARIA</v>
      </c>
      <c r="C13" s="78"/>
      <c r="D13" s="78"/>
      <c r="E13" s="78"/>
      <c r="F13" s="79"/>
    </row>
    <row r="14" spans="1:6" ht="127.5">
      <c r="A14" s="42">
        <v>6</v>
      </c>
      <c r="B14" s="43" t="str">
        <f>Item6!B3</f>
        <v>Etiqueta auto adesiva
Folha em formato Carta;
Gramatura 75 g/m2
Papel couchê removível;
Cor branca, 30 etiquetas de tamanho 25,4 x 66,7mm, por
folha.
Admitida variação de + ou - 0,4 mm por etiqueta.
Acondicionadas em pacotes com 100 folhas, embaladas
em plástico transparente. Pacotes acondicionados em
caixas.</v>
      </c>
      <c r="C14" s="42" t="str">
        <f>Item6!C3</f>
        <v>Pc</v>
      </c>
      <c r="D14" s="42">
        <f>Item6!D3</f>
        <v>1500</v>
      </c>
      <c r="E14" s="44">
        <f>Item6!F3</f>
        <v>37.97</v>
      </c>
      <c r="F14" s="44">
        <f>(ROUND(E14,2)*D14)</f>
        <v>56955</v>
      </c>
    </row>
    <row r="15" spans="1:6" ht="17.25">
      <c r="A15" s="45" t="s">
        <v>21</v>
      </c>
      <c r="B15" s="77" t="str">
        <f>Item7!G20</f>
        <v>ATERA INFORMÁTICA</v>
      </c>
      <c r="C15" s="78"/>
      <c r="D15" s="78"/>
      <c r="E15" s="78"/>
      <c r="F15" s="79"/>
    </row>
    <row r="16" spans="1:6" ht="51">
      <c r="A16" s="42">
        <v>7</v>
      </c>
      <c r="B16" s="43" t="str">
        <f>Item7!B3</f>
        <v>Papel alcalino no formato A4 (210x297mm),
Cor branca,
Gramatura: 75g/m2
Para impressora a laser</v>
      </c>
      <c r="C16" s="42" t="str">
        <f>Item7!C3</f>
        <v>Rm</v>
      </c>
      <c r="D16" s="42">
        <f>Item7!D3</f>
        <v>24382</v>
      </c>
      <c r="E16" s="44">
        <f>Item7!F3</f>
        <v>18</v>
      </c>
      <c r="F16" s="44">
        <f>(ROUND(E16,2)*D16)</f>
        <v>438876</v>
      </c>
    </row>
    <row r="17" spans="1:6" ht="17.25">
      <c r="A17" s="45" t="s">
        <v>21</v>
      </c>
      <c r="B17" s="77" t="e">
        <f>#REF!</f>
        <v>#REF!</v>
      </c>
      <c r="C17" s="78"/>
      <c r="D17" s="78"/>
      <c r="E17" s="78"/>
      <c r="F17" s="79"/>
    </row>
    <row r="18" spans="1:6" ht="15.75">
      <c r="A18" s="39"/>
      <c r="B18" s="39"/>
      <c r="C18" s="74" t="s">
        <v>22</v>
      </c>
      <c r="D18" s="75"/>
      <c r="E18" s="76"/>
      <c r="F18" s="40">
        <f>SUM(F4:F17)</f>
        <v>605084.1</v>
      </c>
    </row>
  </sheetData>
  <mergeCells count="10">
    <mergeCell ref="A1:F1"/>
    <mergeCell ref="B3:F3"/>
    <mergeCell ref="C18:E18"/>
    <mergeCell ref="B5:F5"/>
    <mergeCell ref="B7:F7"/>
    <mergeCell ref="B9:F9"/>
    <mergeCell ref="B11:F11"/>
    <mergeCell ref="B13:F13"/>
    <mergeCell ref="B15:F15"/>
    <mergeCell ref="B17:F17"/>
  </mergeCells>
  <pageMargins left="0.51181102362204722" right="0.51181102362204722" top="0.78740157480314965" bottom="0.78740157480314965" header="0.31496062992125984" footer="0.31496062992125984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2</vt:i4>
      </vt:variant>
    </vt:vector>
  </HeadingPairs>
  <TitlesOfParts>
    <vt:vector size="11" baseType="lpstr">
      <vt:lpstr>Item1</vt:lpstr>
      <vt:lpstr>Item2</vt:lpstr>
      <vt:lpstr>Item3</vt:lpstr>
      <vt:lpstr>Item4</vt:lpstr>
      <vt:lpstr>Item5</vt:lpstr>
      <vt:lpstr>Item6</vt:lpstr>
      <vt:lpstr>Item7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Maiara da Conceição da Costa</cp:lastModifiedBy>
  <cp:lastPrinted>2019-03-26T20:50:54Z</cp:lastPrinted>
  <dcterms:created xsi:type="dcterms:W3CDTF">2019-01-16T20:04:04Z</dcterms:created>
  <dcterms:modified xsi:type="dcterms:W3CDTF">2022-09-26T14:10:02Z</dcterms:modified>
</cp:coreProperties>
</file>