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3"/>
  </bookViews>
  <sheets>
    <sheet name="Item1" sheetId="70" r:id="rId1"/>
    <sheet name="Item2" sheetId="71" r:id="rId2"/>
    <sheet name="Item3" sheetId="72" r:id="rId3"/>
    <sheet name="TOTAL" sheetId="5" r:id="rId4"/>
    <sheet name="menores" sheetId="6" r:id="rId5"/>
  </sheets>
  <definedNames>
    <definedName name="_xlnm.Print_Area" localSheetId="4">menores!$A$1:$F$9</definedName>
    <definedName name="_xlnm.Print_Area" localSheetId="3">TOTAL!$A$1:$F$13</definedName>
  </definedNames>
  <calcPr calcId="145621"/>
</workbook>
</file>

<file path=xl/calcChain.xml><?xml version="1.0" encoding="utf-8"?>
<calcChain xmlns="http://schemas.openxmlformats.org/spreadsheetml/2006/main">
  <c r="C8" i="6" l="1"/>
  <c r="D8" i="6"/>
  <c r="B8" i="6"/>
  <c r="C6" i="6"/>
  <c r="D6" i="6"/>
  <c r="B6" i="6"/>
  <c r="C4" i="6"/>
  <c r="D4" i="6"/>
  <c r="B4" i="6"/>
  <c r="C12" i="5"/>
  <c r="D12" i="5"/>
  <c r="B12" i="5"/>
  <c r="C11" i="5"/>
  <c r="D11" i="5"/>
  <c r="B11" i="5"/>
  <c r="C10" i="5"/>
  <c r="D10" i="5"/>
  <c r="B10" i="5"/>
  <c r="H20" i="72"/>
  <c r="G20" i="72" s="1"/>
  <c r="B7" i="6" s="1"/>
  <c r="F20" i="72"/>
  <c r="D20" i="72"/>
  <c r="B20" i="72"/>
  <c r="A20" i="72" s="1"/>
  <c r="I17" i="72"/>
  <c r="I16" i="72"/>
  <c r="I15" i="72"/>
  <c r="I14" i="72"/>
  <c r="I13" i="72"/>
  <c r="I12" i="72"/>
  <c r="I11" i="72"/>
  <c r="I10" i="72"/>
  <c r="I9" i="72"/>
  <c r="I8" i="72"/>
  <c r="F3" i="72"/>
  <c r="E8" i="6" s="1"/>
  <c r="H20" i="71"/>
  <c r="G20" i="71" s="1"/>
  <c r="B5" i="6" s="1"/>
  <c r="F20" i="71"/>
  <c r="D20" i="71"/>
  <c r="B20" i="71"/>
  <c r="A20" i="71" s="1"/>
  <c r="I17" i="71"/>
  <c r="I16" i="71"/>
  <c r="I15" i="71"/>
  <c r="I14" i="71"/>
  <c r="I13" i="71"/>
  <c r="I12" i="71"/>
  <c r="I11" i="71"/>
  <c r="I10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I7" i="70"/>
  <c r="F3" i="70"/>
  <c r="E4" i="6" s="1"/>
  <c r="C20" i="71" l="1"/>
  <c r="C20" i="72"/>
  <c r="I7" i="72" s="1"/>
  <c r="F8" i="6"/>
  <c r="F6" i="6"/>
  <c r="I3" i="71"/>
  <c r="A20" i="70"/>
  <c r="C20" i="70" s="1"/>
  <c r="I6" i="70" s="1"/>
  <c r="F4" i="6"/>
  <c r="I6" i="71" l="1"/>
  <c r="I7" i="71"/>
  <c r="I8" i="71"/>
  <c r="I9" i="71"/>
  <c r="I4" i="71"/>
  <c r="I5" i="71"/>
  <c r="E20" i="72"/>
  <c r="E3" i="72" s="1"/>
  <c r="E12" i="5" s="1"/>
  <c r="F12" i="5" s="1"/>
  <c r="I6" i="72"/>
  <c r="I5" i="72"/>
  <c r="I3" i="72"/>
  <c r="I4" i="72"/>
  <c r="F9" i="6"/>
  <c r="H22" i="72"/>
  <c r="H23" i="72" s="1"/>
  <c r="I4" i="70"/>
  <c r="I5" i="70"/>
  <c r="I3" i="70"/>
  <c r="E20" i="70" s="1"/>
  <c r="E3" i="70" s="1"/>
  <c r="E10" i="5" s="1"/>
  <c r="F10" i="5" s="1"/>
  <c r="E20" i="71" l="1"/>
  <c r="E3" i="71" s="1"/>
  <c r="E11" i="5" s="1"/>
  <c r="F11" i="5" s="1"/>
  <c r="F13" i="5" s="1"/>
  <c r="H22" i="70"/>
  <c r="H23" i="70" s="1"/>
  <c r="H22" i="71" l="1"/>
  <c r="H23" i="71" s="1"/>
  <c r="G10" i="5"/>
</calcChain>
</file>

<file path=xl/sharedStrings.xml><?xml version="1.0" encoding="utf-8"?>
<sst xmlns="http://schemas.openxmlformats.org/spreadsheetml/2006/main" count="119" uniqueCount="54">
  <si>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</si>
  <si>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</si>
  <si>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</si>
  <si>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</si>
  <si>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</si>
  <si>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</si>
  <si>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</si>
  <si>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</si>
  <si>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</si>
  <si>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</si>
  <si>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</si>
  <si>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</si>
  <si>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</si>
  <si>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</si>
  <si>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</si>
  <si>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</si>
  <si>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</si>
  <si>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</si>
  <si>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</si>
  <si>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</si>
  <si>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</si>
  <si>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</si>
  <si>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</si>
  <si>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</si>
  <si>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</si>
  <si>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</si>
  <si>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</si>
  <si>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</si>
  <si>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</si>
  <si>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</si>
  <si>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</si>
  <si>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</si>
  <si>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</si>
  <si>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</si>
  <si>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</si>
  <si>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</si>
  <si>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</si>
  <si>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</si>
  <si>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</si>
  <si>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</si>
  <si>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Subscrição anual do Adobe Captivate</t>
  </si>
  <si>
    <t>Subscrição anual do Adobe Creative Cloud (Todos os Apps para equipes)</t>
  </si>
  <si>
    <t>Subscrição trianual do Autodesk AutoCAD LT
New Single-user ELD 3-Year Subscription</t>
  </si>
  <si>
    <t>GOLDENHARD INFORMÁTICA EIRELI</t>
  </si>
  <si>
    <t>BRASOFTWARE INFORMÁTICA LTDA</t>
  </si>
  <si>
    <t>MAPDATA TECNOLOGIA, INFORMÁTICA E COMÉRCIO LTDA</t>
  </si>
  <si>
    <t>GKG SISTEMAS DE INFORMAÇÃO LTDA</t>
  </si>
  <si>
    <t>DESKGRAPHICS REALIZE TECNOLOGIA LTDA</t>
  </si>
  <si>
    <t>SITE OFICIAL ADOBE</t>
  </si>
  <si>
    <t>SITE OFICIAL AUTODESK</t>
  </si>
  <si>
    <t>MCR SISTEMAS E CONSULTORIA LTDA</t>
  </si>
  <si>
    <t>PERFECT ASSESSORIA EM LICITAÇÃO LTDA</t>
  </si>
  <si>
    <t>ENG DTP &amp; MULTIMÍDIA</t>
  </si>
  <si>
    <t>DECARO ART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</si>
</sst>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2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3028950</xdr:colOff>
      <xdr:row>0</xdr:row>
      <xdr:rowOff>0</xdr:rowOff>
    </xdr:from>
    <xdr:to>
      <xdr:col>2</xdr:col>
      <xdr:colOff>17159</xdr:colOff>
      <xdr:row>6</xdr:row>
      <xdr:rowOff>85725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0" y="0"/>
          <a:ext cx="2779409" cy="1057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40</v>
      </c>
      <c r="C3" s="54" t="s">
        <v>8</v>
      </c>
      <c r="D3" s="57">
        <v>2</v>
      </c>
      <c r="E3" s="60">
        <f>IF(C20&lt;=25%,D20,MIN(E20:F20))</f>
        <v>2388.41</v>
      </c>
      <c r="F3" s="60">
        <f>MIN(H3:H17)</f>
        <v>1971.09</v>
      </c>
      <c r="G3" s="5" t="s">
        <v>45</v>
      </c>
      <c r="H3" s="14">
        <v>2876.56</v>
      </c>
      <c r="I3" s="30">
        <f>IF(H3="","",(IF($C$20&lt;25%,"N/A",IF(H3&lt;=($D$20+$A$20),H3,"Descartado"))))</f>
        <v>2876.56</v>
      </c>
    </row>
    <row r="4" spans="1:9">
      <c r="A4" s="50"/>
      <c r="B4" s="52"/>
      <c r="C4" s="55"/>
      <c r="D4" s="58"/>
      <c r="E4" s="61"/>
      <c r="F4" s="61"/>
      <c r="G4" s="5" t="s">
        <v>46</v>
      </c>
      <c r="H4" s="14">
        <v>1971.09</v>
      </c>
      <c r="I4" s="30">
        <f t="shared" ref="I4:I17" si="0">IF(H4="","",(IF($C$20&lt;25%,"N/A",IF(H4&lt;=($D$20+$A$20),H4,"Descartado"))))</f>
        <v>1971.09</v>
      </c>
    </row>
    <row r="5" spans="1:9">
      <c r="A5" s="50"/>
      <c r="B5" s="52"/>
      <c r="C5" s="55"/>
      <c r="D5" s="58"/>
      <c r="E5" s="61"/>
      <c r="F5" s="61"/>
      <c r="G5" s="5" t="s">
        <v>50</v>
      </c>
      <c r="H5" s="14">
        <v>2317.59</v>
      </c>
      <c r="I5" s="30">
        <f t="shared" si="0"/>
        <v>2317.59</v>
      </c>
    </row>
    <row r="6" spans="1:9">
      <c r="A6" s="50"/>
      <c r="B6" s="52"/>
      <c r="C6" s="55"/>
      <c r="D6" s="58"/>
      <c r="E6" s="61"/>
      <c r="F6" s="61"/>
      <c r="G6" s="5" t="s">
        <v>52</v>
      </c>
      <c r="H6" s="14">
        <v>4171.78</v>
      </c>
      <c r="I6" s="30" t="str">
        <f t="shared" si="0"/>
        <v>Descartado</v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966.56770380213527</v>
      </c>
      <c r="B20" s="20">
        <f>COUNT(H3:H17)</f>
        <v>4</v>
      </c>
      <c r="C20" s="21">
        <f>IF(B20&lt;2,"N/A",(A20/D20))</f>
        <v>0.34103000564596586</v>
      </c>
      <c r="D20" s="22">
        <f>ROUND(AVERAGE(H3:H17),2)</f>
        <v>2834.26</v>
      </c>
      <c r="E20" s="23">
        <f>IFERROR(ROUND(IF(B20&lt;2,"N/A",(IF(C20&lt;=25%,"N/A",AVERAGE(I3:I17)))),2),"N/A")</f>
        <v>2388.41</v>
      </c>
      <c r="F20" s="23">
        <f>ROUND(MEDIAN(H3:H17),2)</f>
        <v>2597.08</v>
      </c>
      <c r="G20" s="24" t="str">
        <f>INDEX(G3:G17,MATCH(H20,H3:H17,0))</f>
        <v>GKG SISTEMAS DE INFORMAÇÃO LTDA</v>
      </c>
      <c r="H20" s="25">
        <f>MIN(H3:H17)</f>
        <v>1971.09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2388.41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4776.82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2" sqref="G12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38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41</v>
      </c>
      <c r="C3" s="54" t="s">
        <v>8</v>
      </c>
      <c r="D3" s="57">
        <v>11</v>
      </c>
      <c r="E3" s="60">
        <f>IF(C20&lt;=25%,D20,MIN(E20:F20))</f>
        <v>5861.18</v>
      </c>
      <c r="F3" s="60">
        <f>MIN(H3:H17)</f>
        <v>4200</v>
      </c>
      <c r="G3" s="5" t="s">
        <v>45</v>
      </c>
      <c r="H3" s="14">
        <v>6769.21</v>
      </c>
      <c r="I3" s="30" t="str">
        <f>IF(H3="","",(IF($C$20&lt;25%,"N/A",IF(H3&lt;=($D$20+$A$20),H3,"Descartado"))))</f>
        <v>N/A</v>
      </c>
    </row>
    <row r="4" spans="1:9">
      <c r="A4" s="50"/>
      <c r="B4" s="52"/>
      <c r="C4" s="55"/>
      <c r="D4" s="58"/>
      <c r="E4" s="61"/>
      <c r="F4" s="61"/>
      <c r="G4" s="5" t="s">
        <v>46</v>
      </c>
      <c r="H4" s="14">
        <v>6998.6</v>
      </c>
      <c r="I4" s="30" t="str">
        <f t="shared" ref="I4:I17" si="0">IF(H4="","",(IF($C$20&lt;25%,"N/A",IF(H4&lt;=($D$20+$A$20),H4,"Descartado"))))</f>
        <v>N/A</v>
      </c>
    </row>
    <row r="5" spans="1:9">
      <c r="A5" s="50"/>
      <c r="B5" s="52"/>
      <c r="C5" s="55"/>
      <c r="D5" s="58"/>
      <c r="E5" s="61"/>
      <c r="F5" s="61"/>
      <c r="G5" s="5" t="s">
        <v>48</v>
      </c>
      <c r="H5" s="14">
        <v>4200</v>
      </c>
      <c r="I5" s="30" t="str">
        <f t="shared" si="0"/>
        <v>N/A</v>
      </c>
    </row>
    <row r="6" spans="1:9">
      <c r="A6" s="50"/>
      <c r="B6" s="52"/>
      <c r="C6" s="55"/>
      <c r="D6" s="58"/>
      <c r="E6" s="61"/>
      <c r="F6" s="61"/>
      <c r="G6" s="5" t="s">
        <v>50</v>
      </c>
      <c r="H6" s="14">
        <v>5759.84</v>
      </c>
      <c r="I6" s="30" t="str">
        <f t="shared" si="0"/>
        <v>N/A</v>
      </c>
    </row>
    <row r="7" spans="1:9">
      <c r="A7" s="50"/>
      <c r="B7" s="52"/>
      <c r="C7" s="55"/>
      <c r="D7" s="58"/>
      <c r="E7" s="61"/>
      <c r="F7" s="61"/>
      <c r="G7" s="5" t="s">
        <v>52</v>
      </c>
      <c r="H7" s="14">
        <v>7300.62</v>
      </c>
      <c r="I7" s="30" t="str">
        <f t="shared" si="0"/>
        <v>N/A</v>
      </c>
    </row>
    <row r="8" spans="1:9">
      <c r="A8" s="50"/>
      <c r="B8" s="52"/>
      <c r="C8" s="55"/>
      <c r="D8" s="58"/>
      <c r="E8" s="61"/>
      <c r="F8" s="61"/>
      <c r="G8" s="5" t="s">
        <v>51</v>
      </c>
      <c r="H8" s="14">
        <v>5000</v>
      </c>
      <c r="I8" s="30" t="str">
        <f t="shared" si="0"/>
        <v>N/A</v>
      </c>
    </row>
    <row r="9" spans="1:9">
      <c r="A9" s="50"/>
      <c r="B9" s="52"/>
      <c r="C9" s="55"/>
      <c r="D9" s="58"/>
      <c r="E9" s="61"/>
      <c r="F9" s="61"/>
      <c r="G9" s="5" t="s">
        <v>53</v>
      </c>
      <c r="H9" s="14">
        <v>5000</v>
      </c>
      <c r="I9" s="30" t="str">
        <f t="shared" si="0"/>
        <v>N/A</v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1186.2603019352923</v>
      </c>
      <c r="B20" s="20">
        <f>COUNT(H3:H17)</f>
        <v>7</v>
      </c>
      <c r="C20" s="21">
        <f>IF(B20&lt;2,"N/A",(A20/D20))</f>
        <v>0.20239274377092875</v>
      </c>
      <c r="D20" s="22">
        <f>ROUND(AVERAGE(H3:H17),2)</f>
        <v>5861.18</v>
      </c>
      <c r="E20" s="23" t="str">
        <f>IFERROR(ROUND(IF(B20&lt;2,"N/A",(IF(C20&lt;=25%,"N/A",AVERAGE(I3:I17)))),2),"N/A")</f>
        <v>N/A</v>
      </c>
      <c r="F20" s="23">
        <f>ROUND(MEDIAN(H3:H17),2)</f>
        <v>5759.84</v>
      </c>
      <c r="G20" s="24" t="str">
        <f>INDEX(G3:G17,MATCH(H20,H3:H17,0))</f>
        <v>SITE OFICIAL ADOBE</v>
      </c>
      <c r="H20" s="25">
        <f>MIN(H3:H17)</f>
        <v>4200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5861.18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64472.98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8" sqref="H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39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42</v>
      </c>
      <c r="C3" s="54" t="s">
        <v>8</v>
      </c>
      <c r="D3" s="57">
        <v>11</v>
      </c>
      <c r="E3" s="60">
        <f>IF(C20&lt;=25%,D20,MIN(E20:F20))</f>
        <v>6434.9</v>
      </c>
      <c r="F3" s="60">
        <f>MIN(H3:H17)</f>
        <v>5234</v>
      </c>
      <c r="G3" s="5" t="s">
        <v>43</v>
      </c>
      <c r="H3" s="14">
        <v>7000</v>
      </c>
      <c r="I3" s="30" t="str">
        <f>IF(H3="","",(IF($C$20&lt;25%,"N/A",IF(H3&lt;=($D$20+$A$20),H3,"Descartado"))))</f>
        <v>N/A</v>
      </c>
    </row>
    <row r="4" spans="1:9">
      <c r="A4" s="50"/>
      <c r="B4" s="52"/>
      <c r="C4" s="55"/>
      <c r="D4" s="58"/>
      <c r="E4" s="61"/>
      <c r="F4" s="61"/>
      <c r="G4" s="5" t="s">
        <v>44</v>
      </c>
      <c r="H4" s="14">
        <v>7311.2</v>
      </c>
      <c r="I4" s="30" t="str">
        <f t="shared" ref="I4:I17" si="0">IF(H4="","",(IF($C$20&lt;25%,"N/A",IF(H4&lt;=($D$20+$A$20),H4,"Descartado"))))</f>
        <v>N/A</v>
      </c>
    </row>
    <row r="5" spans="1:9">
      <c r="A5" s="50"/>
      <c r="B5" s="52"/>
      <c r="C5" s="55"/>
      <c r="D5" s="58"/>
      <c r="E5" s="61"/>
      <c r="F5" s="61"/>
      <c r="G5" s="5" t="s">
        <v>46</v>
      </c>
      <c r="H5" s="14">
        <v>6135.79</v>
      </c>
      <c r="I5" s="30" t="str">
        <f t="shared" si="0"/>
        <v>N/A</v>
      </c>
    </row>
    <row r="6" spans="1:9">
      <c r="A6" s="50"/>
      <c r="B6" s="52"/>
      <c r="C6" s="55"/>
      <c r="D6" s="58"/>
      <c r="E6" s="61"/>
      <c r="F6" s="61"/>
      <c r="G6" s="5" t="s">
        <v>47</v>
      </c>
      <c r="H6" s="14">
        <v>6493.5</v>
      </c>
      <c r="I6" s="30" t="str">
        <f t="shared" si="0"/>
        <v>N/A</v>
      </c>
    </row>
    <row r="7" spans="1:9">
      <c r="A7" s="50"/>
      <c r="B7" s="52"/>
      <c r="C7" s="55"/>
      <c r="D7" s="58"/>
      <c r="E7" s="61"/>
      <c r="F7" s="61"/>
      <c r="G7" s="5" t="s">
        <v>49</v>
      </c>
      <c r="H7" s="14">
        <v>5234</v>
      </c>
      <c r="I7" s="30" t="str">
        <f t="shared" si="0"/>
        <v>N/A</v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809.67605591371455</v>
      </c>
      <c r="B20" s="20">
        <f>COUNT(H3:H17)</f>
        <v>5</v>
      </c>
      <c r="C20" s="21">
        <f>IF(B20&lt;2,"N/A",(A20/D20))</f>
        <v>0.12582574024673493</v>
      </c>
      <c r="D20" s="22">
        <f>ROUND(AVERAGE(H3:H17),2)</f>
        <v>6434.9</v>
      </c>
      <c r="E20" s="23" t="str">
        <f>IFERROR(ROUND(IF(B20&lt;2,"N/A",(IF(C20&lt;=25%,"N/A",AVERAGE(I3:I17)))),2),"N/A")</f>
        <v>N/A</v>
      </c>
      <c r="F20" s="23">
        <f>ROUND(MEDIAN(H3:H17),2)</f>
        <v>6493.5</v>
      </c>
      <c r="G20" s="24" t="str">
        <f>INDEX(G3:G17,MATCH(H20,H3:H17,0))</f>
        <v>SITE OFICIAL AUTODESK</v>
      </c>
      <c r="H20" s="25">
        <f>MIN(H3:H17)</f>
        <v>5234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37</v>
      </c>
      <c r="H22" s="27">
        <f>IF(C20&lt;=25%,D20,MIN(E20:F20))</f>
        <v>6434.9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70783.899999999994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N13"/>
  <sheetViews>
    <sheetView tabSelected="1" view="pageBreakPreview" zoomScaleNormal="100" zoomScaleSheetLayoutView="100" workbookViewId="0">
      <selection activeCell="E5" sqref="E5"/>
    </sheetView>
  </sheetViews>
  <sheetFormatPr defaultRowHeight="12.75"/>
  <cols>
    <col min="1" max="1" width="9.140625" style="1"/>
    <col min="2" max="2" width="86.85546875" style="1" customWidth="1"/>
    <col min="3" max="4" width="13.28515625" style="1" customWidth="1"/>
    <col min="5" max="5" width="13.28515625" style="46" customWidth="1"/>
    <col min="6" max="6" width="15.5703125" style="1" bestFit="1" customWidth="1"/>
    <col min="7" max="14" width="9.140625" style="2"/>
    <col min="15" max="16384" width="9.140625" style="1"/>
  </cols>
  <sheetData>
    <row r="8" spans="1:7" ht="15.75">
      <c r="A8" s="72" t="s">
        <v>14</v>
      </c>
      <c r="B8" s="72"/>
      <c r="C8" s="72"/>
      <c r="D8" s="72"/>
      <c r="E8" s="72"/>
      <c r="F8" s="72"/>
    </row>
    <row r="9" spans="1:7" ht="25.5">
      <c r="A9" s="41" t="s">
        <v>15</v>
      </c>
      <c r="B9" s="41" t="s">
        <v>16</v>
      </c>
      <c r="C9" s="41" t="s">
        <v>17</v>
      </c>
      <c r="D9" s="41" t="s">
        <v>18</v>
      </c>
      <c r="E9" s="41" t="s">
        <v>13</v>
      </c>
      <c r="F9" s="41" t="s">
        <v>19</v>
      </c>
    </row>
    <row r="10" spans="1:7" ht="39" customHeight="1">
      <c r="A10" s="42">
        <v>1</v>
      </c>
      <c r="B10" s="43" t="str">
        <f>Item1!B3</f>
        <v>Subscrição anual do Adobe Captivate</v>
      </c>
      <c r="C10" s="42" t="str">
        <f>Item1!C3</f>
        <v>unidade</v>
      </c>
      <c r="D10" s="42">
        <f>Item1!D3</f>
        <v>2</v>
      </c>
      <c r="E10" s="42">
        <f>Item1!E3</f>
        <v>2388.41</v>
      </c>
      <c r="F10" s="44">
        <f t="shared" ref="F10:F12" si="0">(ROUND(E10,2)*D10)</f>
        <v>4776.82</v>
      </c>
      <c r="G10" s="3" t="str">
        <f>IF(F10&gt;80000,"necessária a subdivisão deste item em cotas!","")</f>
        <v/>
      </c>
    </row>
    <row r="11" spans="1:7" ht="40.5" customHeight="1">
      <c r="A11" s="42">
        <v>2</v>
      </c>
      <c r="B11" s="43" t="str">
        <f>Item2!B3</f>
        <v>Subscrição anual do Adobe Creative Cloud (Todos os Apps para equipes)</v>
      </c>
      <c r="C11" s="42" t="str">
        <f>Item2!C3</f>
        <v>unidade</v>
      </c>
      <c r="D11" s="42">
        <f>Item2!D3</f>
        <v>11</v>
      </c>
      <c r="E11" s="42">
        <f>Item2!E3</f>
        <v>5861.18</v>
      </c>
      <c r="F11" s="44">
        <f t="shared" si="0"/>
        <v>64472.98</v>
      </c>
    </row>
    <row r="12" spans="1:7" ht="51.75" customHeight="1">
      <c r="A12" s="42">
        <v>3</v>
      </c>
      <c r="B12" s="43" t="str">
        <f>Item3!B3</f>
        <v>Subscrição trianual do Autodesk AutoCAD LT
New Single-user ELD 3-Year Subscription</v>
      </c>
      <c r="C12" s="42" t="str">
        <f>Item3!C3</f>
        <v>unidade</v>
      </c>
      <c r="D12" s="42">
        <f>Item3!D3</f>
        <v>11</v>
      </c>
      <c r="E12" s="42">
        <f>Item3!E3</f>
        <v>6434.9</v>
      </c>
      <c r="F12" s="44">
        <f t="shared" si="0"/>
        <v>70783.899999999994</v>
      </c>
    </row>
    <row r="13" spans="1:7" ht="15.75">
      <c r="A13" s="39"/>
      <c r="B13" s="39"/>
      <c r="C13" s="73" t="s">
        <v>20</v>
      </c>
      <c r="D13" s="74"/>
      <c r="E13" s="75"/>
      <c r="F13" s="40">
        <f>SUM(F10:F12)</f>
        <v>140033.70000000001</v>
      </c>
    </row>
  </sheetData>
  <mergeCells count="2">
    <mergeCell ref="A8:F8"/>
    <mergeCell ref="C13:E13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  <headerFooter>
    <oddFooter>&amp;LEstimativa em 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view="pageBreakPreview" zoomScaleNormal="100" zoomScaleSheetLayoutView="100" workbookViewId="0">
      <selection activeCell="D26" sqref="D26"/>
    </sheetView>
  </sheetViews>
  <sheetFormatPr defaultRowHeight="12.75"/>
  <cols>
    <col min="1" max="1" width="9.140625" style="1"/>
    <col min="2" max="2" width="86.85546875" style="1" customWidth="1"/>
    <col min="3" max="4" width="13.28515625" style="46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>
      <c r="A1" s="72" t="s">
        <v>21</v>
      </c>
      <c r="B1" s="72"/>
      <c r="C1" s="72"/>
      <c r="D1" s="72"/>
      <c r="E1" s="72"/>
      <c r="F1" s="72"/>
    </row>
    <row r="2" spans="1:6" s="2" customFormat="1" ht="25.5">
      <c r="A2" s="41" t="s">
        <v>15</v>
      </c>
      <c r="B2" s="41" t="s">
        <v>16</v>
      </c>
      <c r="C2" s="41" t="s">
        <v>17</v>
      </c>
      <c r="D2" s="41" t="s">
        <v>18</v>
      </c>
      <c r="E2" s="41" t="s">
        <v>13</v>
      </c>
      <c r="F2" s="41" t="s">
        <v>19</v>
      </c>
    </row>
    <row r="3" spans="1:6" s="2" customFormat="1" ht="17.25">
      <c r="A3" s="45" t="s">
        <v>22</v>
      </c>
      <c r="B3" s="76" t="str">
        <f>Item1!G20</f>
        <v>GKG SISTEMAS DE INFORMAÇÃO LTDA</v>
      </c>
      <c r="C3" s="77"/>
      <c r="D3" s="77"/>
      <c r="E3" s="77"/>
      <c r="F3" s="78"/>
    </row>
    <row r="4" spans="1:6" s="2" customFormat="1" ht="31.5" customHeight="1">
      <c r="A4" s="42">
        <v>1</v>
      </c>
      <c r="B4" s="43" t="str">
        <f>Item1!B3</f>
        <v>Subscrição anual do Adobe Captivate</v>
      </c>
      <c r="C4" s="42" t="str">
        <f>Item1!C3</f>
        <v>unidade</v>
      </c>
      <c r="D4" s="42">
        <f>Item1!D3</f>
        <v>2</v>
      </c>
      <c r="E4" s="44">
        <f>Item1!F3</f>
        <v>1971.09</v>
      </c>
      <c r="F4" s="44">
        <f>(ROUND(E4,2)*D4)</f>
        <v>3942.18</v>
      </c>
    </row>
    <row r="5" spans="1:6" s="2" customFormat="1" ht="17.25">
      <c r="A5" s="45" t="s">
        <v>22</v>
      </c>
      <c r="B5" s="76" t="str">
        <f>Item2!G20</f>
        <v>SITE OFICIAL ADOBE</v>
      </c>
      <c r="C5" s="77"/>
      <c r="D5" s="77"/>
      <c r="E5" s="77"/>
      <c r="F5" s="78"/>
    </row>
    <row r="6" spans="1:6" ht="33.75" customHeight="1">
      <c r="A6" s="42">
        <v>2</v>
      </c>
      <c r="B6" s="43" t="str">
        <f>Item2!B3</f>
        <v>Subscrição anual do Adobe Creative Cloud (Todos os Apps para equipes)</v>
      </c>
      <c r="C6" s="42" t="str">
        <f>Item2!C3</f>
        <v>unidade</v>
      </c>
      <c r="D6" s="42">
        <f>Item2!D3</f>
        <v>11</v>
      </c>
      <c r="E6" s="44">
        <f>Item2!F3</f>
        <v>4200</v>
      </c>
      <c r="F6" s="44">
        <f>(ROUND(E6,2)*D6)</f>
        <v>46200</v>
      </c>
    </row>
    <row r="7" spans="1:6" ht="17.25">
      <c r="A7" s="45" t="s">
        <v>22</v>
      </c>
      <c r="B7" s="79" t="str">
        <f>Item3!G20</f>
        <v>SITE OFICIAL AUTODESK</v>
      </c>
      <c r="C7" s="80"/>
      <c r="D7" s="80"/>
      <c r="E7" s="80"/>
      <c r="F7" s="81"/>
    </row>
    <row r="8" spans="1:6" ht="37.5" customHeight="1">
      <c r="A8" s="42">
        <v>3</v>
      </c>
      <c r="B8" s="43" t="str">
        <f>Item3!B3</f>
        <v>Subscrição trianual do Autodesk AutoCAD LT
New Single-user ELD 3-Year Subscription</v>
      </c>
      <c r="C8" s="42" t="str">
        <f>Item3!C3</f>
        <v>unidade</v>
      </c>
      <c r="D8" s="42">
        <f>Item3!D3</f>
        <v>11</v>
      </c>
      <c r="E8" s="44">
        <f>Item3!F3</f>
        <v>5234</v>
      </c>
      <c r="F8" s="44">
        <f>(ROUND(E8,2)*D8)</f>
        <v>57574</v>
      </c>
    </row>
    <row r="9" spans="1:6" ht="15.75">
      <c r="A9" s="39"/>
      <c r="B9" s="39"/>
      <c r="C9" s="73" t="s">
        <v>23</v>
      </c>
      <c r="D9" s="74"/>
      <c r="E9" s="75"/>
      <c r="F9" s="40">
        <f>SUM(F4:F8)</f>
        <v>107716.18</v>
      </c>
    </row>
  </sheetData>
  <mergeCells count="5">
    <mergeCell ref="C9:E9"/>
    <mergeCell ref="B5:F5"/>
    <mergeCell ref="B7:F7"/>
    <mergeCell ref="A1:F1"/>
    <mergeCell ref="B3:F3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Item1</vt:lpstr>
      <vt:lpstr>Item2</vt:lpstr>
      <vt:lpstr>Item3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Grace Lane Gama Bulcão</cp:lastModifiedBy>
  <cp:lastPrinted>2022-05-19T19:50:57Z</cp:lastPrinted>
  <dcterms:created xsi:type="dcterms:W3CDTF">2019-01-16T20:04:04Z</dcterms:created>
  <dcterms:modified xsi:type="dcterms:W3CDTF">2022-09-28T20:56:38Z</dcterms:modified>
</cp:coreProperties>
</file>