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661" activeTab="32"/>
  </bookViews>
  <sheets>
    <sheet name="Item1" sheetId="70" r:id="rId1"/>
    <sheet name="Item2" sheetId="71" r:id="rId2"/>
    <sheet name="Item3" sheetId="72" r:id="rId3"/>
    <sheet name="Item 4" sheetId="45" r:id="rId4"/>
    <sheet name="Item 5" sheetId="46" r:id="rId5"/>
    <sheet name="Item 6" sheetId="47" r:id="rId6"/>
    <sheet name="Item 7" sheetId="48" r:id="rId7"/>
    <sheet name="Item 8" sheetId="49" r:id="rId8"/>
    <sheet name="Item 9" sheetId="51" r:id="rId9"/>
    <sheet name="Item 10" sheetId="52" r:id="rId10"/>
    <sheet name="Item 11" sheetId="53" r:id="rId11"/>
    <sheet name="Item 12" sheetId="54" r:id="rId12"/>
    <sheet name="Item 13" sheetId="61" r:id="rId13"/>
    <sheet name="Item 14" sheetId="62" r:id="rId14"/>
    <sheet name="Item 15" sheetId="67" r:id="rId15"/>
    <sheet name="Item 16" sheetId="68" r:id="rId16"/>
    <sheet name="Item 17" sheetId="69" r:id="rId17"/>
    <sheet name="Item 18" sheetId="22" r:id="rId18"/>
    <sheet name="Item 19" sheetId="23" r:id="rId19"/>
    <sheet name="Item 20" sheetId="76" r:id="rId20"/>
    <sheet name="Item 21" sheetId="77" r:id="rId21"/>
    <sheet name="Item 22" sheetId="78" r:id="rId22"/>
    <sheet name="Item 23" sheetId="79" r:id="rId23"/>
    <sheet name="Item 24" sheetId="80" r:id="rId24"/>
    <sheet name="Item 25" sheetId="81" r:id="rId25"/>
    <sheet name="Item 26" sheetId="82" r:id="rId26"/>
    <sheet name="Item 27" sheetId="83" r:id="rId27"/>
    <sheet name="Item 28" sheetId="100" r:id="rId28"/>
    <sheet name="Item 29" sheetId="102" r:id="rId29"/>
    <sheet name="Item 30" sheetId="104" r:id="rId30"/>
    <sheet name="Item 31" sheetId="105" r:id="rId31"/>
    <sheet name="Item 32" sheetId="106" r:id="rId32"/>
    <sheet name="TOTAL" sheetId="5" r:id="rId33"/>
    <sheet name="menores" sheetId="6" r:id="rId34"/>
  </sheets>
  <definedNames>
    <definedName name="_xlnm.Print_Area" localSheetId="33">menores!$A$1:$F$67</definedName>
    <definedName name="_xlnm.Print_Area" localSheetId="32">TOTAL!$A$1:$G$42</definedName>
    <definedName name="_xlnm.Print_Titles" localSheetId="32">TOTAL!$1:$9</definedName>
  </definedNames>
  <calcPr calcId="145621"/>
</workbook>
</file>

<file path=xl/calcChain.xml><?xml version="1.0" encoding="utf-8"?>
<calcChain xmlns="http://schemas.openxmlformats.org/spreadsheetml/2006/main">
  <c r="B28" i="5" l="1"/>
  <c r="F41" i="5" l="1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D3" i="105" l="1"/>
  <c r="D66" i="6" l="1"/>
  <c r="D64" i="6"/>
  <c r="D62" i="6"/>
  <c r="D60" i="6"/>
  <c r="D58" i="6"/>
  <c r="D56" i="6" l="1"/>
  <c r="D54" i="6"/>
  <c r="D52" i="6"/>
  <c r="D50" i="6"/>
  <c r="C66" i="6"/>
  <c r="C64" i="6"/>
  <c r="C62" i="6"/>
  <c r="C60" i="6"/>
  <c r="C58" i="6"/>
  <c r="C56" i="6"/>
  <c r="C54" i="6"/>
  <c r="C52" i="6"/>
  <c r="C50" i="6"/>
  <c r="B66" i="6"/>
  <c r="B64" i="6"/>
  <c r="B62" i="6"/>
  <c r="B60" i="6"/>
  <c r="B58" i="6"/>
  <c r="B56" i="6"/>
  <c r="B54" i="6"/>
  <c r="B52" i="6"/>
  <c r="B50" i="6"/>
  <c r="D48" i="6"/>
  <c r="C48" i="6"/>
  <c r="B48" i="6"/>
  <c r="D46" i="6"/>
  <c r="C46" i="6"/>
  <c r="B46" i="6"/>
  <c r="D44" i="6"/>
  <c r="C44" i="6"/>
  <c r="B44" i="6"/>
  <c r="C42" i="6"/>
  <c r="D42" i="6"/>
  <c r="B42" i="6"/>
  <c r="C41" i="5"/>
  <c r="D41" i="5"/>
  <c r="B41" i="5"/>
  <c r="C40" i="5"/>
  <c r="D40" i="5"/>
  <c r="B40" i="5"/>
  <c r="C39" i="5"/>
  <c r="D39" i="5"/>
  <c r="B39" i="5"/>
  <c r="C38" i="5"/>
  <c r="D38" i="5"/>
  <c r="B38" i="5"/>
  <c r="C37" i="5"/>
  <c r="D37" i="5"/>
  <c r="B37" i="5"/>
  <c r="C36" i="5"/>
  <c r="D36" i="5"/>
  <c r="B36" i="5"/>
  <c r="C35" i="5"/>
  <c r="D35" i="5"/>
  <c r="B35" i="5"/>
  <c r="C34" i="5"/>
  <c r="D34" i="5"/>
  <c r="B34" i="5"/>
  <c r="C33" i="5"/>
  <c r="D33" i="5"/>
  <c r="B33" i="5"/>
  <c r="C32" i="5"/>
  <c r="D32" i="5"/>
  <c r="B32" i="5"/>
  <c r="C31" i="5"/>
  <c r="D31" i="5"/>
  <c r="B31" i="5"/>
  <c r="D29" i="5"/>
  <c r="D30" i="5"/>
  <c r="C30" i="5"/>
  <c r="B30" i="5"/>
  <c r="C29" i="5"/>
  <c r="B29" i="5"/>
  <c r="H20" i="106"/>
  <c r="G20" i="106" s="1"/>
  <c r="B65" i="6" s="1"/>
  <c r="F20" i="106"/>
  <c r="D20" i="106"/>
  <c r="C20" i="106"/>
  <c r="I7" i="106" s="1"/>
  <c r="B20" i="106"/>
  <c r="A20" i="106"/>
  <c r="I17" i="106"/>
  <c r="I16" i="106"/>
  <c r="I15" i="106"/>
  <c r="I14" i="106"/>
  <c r="I13" i="106"/>
  <c r="I12" i="106"/>
  <c r="I11" i="106"/>
  <c r="I10" i="106"/>
  <c r="I9" i="106"/>
  <c r="I8" i="106"/>
  <c r="I6" i="106"/>
  <c r="F3" i="106"/>
  <c r="E66" i="6" s="1"/>
  <c r="F66" i="6" s="1"/>
  <c r="H20" i="105"/>
  <c r="G20" i="105" s="1"/>
  <c r="B63" i="6" s="1"/>
  <c r="F20" i="105"/>
  <c r="D20" i="105"/>
  <c r="B20" i="105"/>
  <c r="I17" i="105"/>
  <c r="I16" i="105"/>
  <c r="I15" i="105"/>
  <c r="I14" i="105"/>
  <c r="I13" i="105"/>
  <c r="I12" i="105"/>
  <c r="I11" i="105"/>
  <c r="I10" i="105"/>
  <c r="I9" i="105"/>
  <c r="I8" i="105"/>
  <c r="F3" i="105"/>
  <c r="E64" i="6" s="1"/>
  <c r="F64" i="6" s="1"/>
  <c r="H20" i="104"/>
  <c r="G20" i="104" s="1"/>
  <c r="B61" i="6" s="1"/>
  <c r="F20" i="104"/>
  <c r="D20" i="104"/>
  <c r="B20" i="104"/>
  <c r="A20" i="104" s="1"/>
  <c r="I17" i="104"/>
  <c r="I16" i="104"/>
  <c r="I15" i="104"/>
  <c r="I14" i="104"/>
  <c r="I13" i="104"/>
  <c r="I12" i="104"/>
  <c r="I11" i="104"/>
  <c r="I10" i="104"/>
  <c r="I9" i="104"/>
  <c r="I8" i="104"/>
  <c r="F3" i="104"/>
  <c r="E62" i="6" s="1"/>
  <c r="F62" i="6" s="1"/>
  <c r="H20" i="102"/>
  <c r="G20" i="102" s="1"/>
  <c r="B59" i="6" s="1"/>
  <c r="F20" i="102"/>
  <c r="D20" i="102"/>
  <c r="B20" i="102"/>
  <c r="I17" i="102"/>
  <c r="I16" i="102"/>
  <c r="I15" i="102"/>
  <c r="I14" i="102"/>
  <c r="I13" i="102"/>
  <c r="I12" i="102"/>
  <c r="I11" i="102"/>
  <c r="I10" i="102"/>
  <c r="I9" i="102"/>
  <c r="I8" i="102"/>
  <c r="F3" i="102"/>
  <c r="E60" i="6" s="1"/>
  <c r="F60" i="6" s="1"/>
  <c r="H20" i="100"/>
  <c r="G20" i="100" s="1"/>
  <c r="B57" i="6" s="1"/>
  <c r="F20" i="100"/>
  <c r="D20" i="100"/>
  <c r="B20" i="100"/>
  <c r="A20" i="100" s="1"/>
  <c r="I17" i="100"/>
  <c r="I16" i="100"/>
  <c r="I15" i="100"/>
  <c r="I14" i="100"/>
  <c r="I13" i="100"/>
  <c r="I12" i="100"/>
  <c r="I11" i="100"/>
  <c r="I10" i="100"/>
  <c r="I9" i="100"/>
  <c r="I8" i="100"/>
  <c r="I7" i="100"/>
  <c r="F3" i="100"/>
  <c r="E58" i="6" s="1"/>
  <c r="F58" i="6" s="1"/>
  <c r="H20" i="83"/>
  <c r="G20" i="83" s="1"/>
  <c r="B55" i="6" s="1"/>
  <c r="F20" i="83"/>
  <c r="D20" i="83"/>
  <c r="B20" i="83"/>
  <c r="I17" i="83"/>
  <c r="I16" i="83"/>
  <c r="I15" i="83"/>
  <c r="I14" i="83"/>
  <c r="I13" i="83"/>
  <c r="I12" i="83"/>
  <c r="I11" i="83"/>
  <c r="I10" i="83"/>
  <c r="I9" i="83"/>
  <c r="I8" i="83"/>
  <c r="F3" i="83"/>
  <c r="E56" i="6" s="1"/>
  <c r="H20" i="82"/>
  <c r="G20" i="82" s="1"/>
  <c r="B53" i="6" s="1"/>
  <c r="F20" i="82"/>
  <c r="D20" i="82"/>
  <c r="B20" i="82"/>
  <c r="A20" i="82"/>
  <c r="C20" i="82" s="1"/>
  <c r="I4" i="82" s="1"/>
  <c r="I17" i="82"/>
  <c r="I16" i="82"/>
  <c r="I15" i="82"/>
  <c r="I14" i="82"/>
  <c r="I13" i="82"/>
  <c r="I12" i="82"/>
  <c r="I11" i="82"/>
  <c r="I10" i="82"/>
  <c r="I9" i="82"/>
  <c r="I8" i="82"/>
  <c r="F3" i="82"/>
  <c r="E54" i="6" s="1"/>
  <c r="F54" i="6" s="1"/>
  <c r="H20" i="81"/>
  <c r="G20" i="81" s="1"/>
  <c r="B51" i="6" s="1"/>
  <c r="F20" i="81"/>
  <c r="D20" i="81"/>
  <c r="B20" i="81"/>
  <c r="I17" i="81"/>
  <c r="I16" i="81"/>
  <c r="I15" i="81"/>
  <c r="I14" i="81"/>
  <c r="I13" i="81"/>
  <c r="I12" i="81"/>
  <c r="I11" i="81"/>
  <c r="I10" i="81"/>
  <c r="I9" i="81"/>
  <c r="I8" i="81"/>
  <c r="F3" i="81"/>
  <c r="E52" i="6" s="1"/>
  <c r="H20" i="80"/>
  <c r="G20" i="80" s="1"/>
  <c r="B49" i="6" s="1"/>
  <c r="F20" i="80"/>
  <c r="D20" i="80"/>
  <c r="B20" i="80"/>
  <c r="A20" i="80" s="1"/>
  <c r="C20" i="80" s="1"/>
  <c r="I6" i="80" s="1"/>
  <c r="I17" i="80"/>
  <c r="I16" i="80"/>
  <c r="I15" i="80"/>
  <c r="I14" i="80"/>
  <c r="I13" i="80"/>
  <c r="I12" i="80"/>
  <c r="I11" i="80"/>
  <c r="I10" i="80"/>
  <c r="I9" i="80"/>
  <c r="I8" i="80"/>
  <c r="F3" i="80"/>
  <c r="E50" i="6" s="1"/>
  <c r="H20" i="79"/>
  <c r="G20" i="79" s="1"/>
  <c r="B47" i="6" s="1"/>
  <c r="F20" i="79"/>
  <c r="D20" i="79"/>
  <c r="B20" i="79"/>
  <c r="I17" i="79"/>
  <c r="I16" i="79"/>
  <c r="I15" i="79"/>
  <c r="I14" i="79"/>
  <c r="I13" i="79"/>
  <c r="I12" i="79"/>
  <c r="I11" i="79"/>
  <c r="I10" i="79"/>
  <c r="I9" i="79"/>
  <c r="I8" i="79"/>
  <c r="F3" i="79"/>
  <c r="E48" i="6" s="1"/>
  <c r="H20" i="78"/>
  <c r="G20" i="78" s="1"/>
  <c r="B45" i="6" s="1"/>
  <c r="F20" i="78"/>
  <c r="D20" i="78"/>
  <c r="B20" i="78"/>
  <c r="A20" i="78" s="1"/>
  <c r="I17" i="78"/>
  <c r="I16" i="78"/>
  <c r="I15" i="78"/>
  <c r="I14" i="78"/>
  <c r="I13" i="78"/>
  <c r="I12" i="78"/>
  <c r="I11" i="78"/>
  <c r="I10" i="78"/>
  <c r="I9" i="78"/>
  <c r="I8" i="78"/>
  <c r="F3" i="78"/>
  <c r="E46" i="6" s="1"/>
  <c r="H20" i="77"/>
  <c r="G20" i="77" s="1"/>
  <c r="B43" i="6" s="1"/>
  <c r="F20" i="77"/>
  <c r="D20" i="77"/>
  <c r="B20" i="77"/>
  <c r="I17" i="77"/>
  <c r="I16" i="77"/>
  <c r="I15" i="77"/>
  <c r="I14" i="77"/>
  <c r="I13" i="77"/>
  <c r="I12" i="77"/>
  <c r="I11" i="77"/>
  <c r="I10" i="77"/>
  <c r="I9" i="77"/>
  <c r="I8" i="77"/>
  <c r="F3" i="77"/>
  <c r="E44" i="6" s="1"/>
  <c r="H20" i="76"/>
  <c r="G20" i="76" s="1"/>
  <c r="B41" i="6" s="1"/>
  <c r="F20" i="76"/>
  <c r="D20" i="76"/>
  <c r="B20" i="76"/>
  <c r="A20" i="76" s="1"/>
  <c r="I17" i="76"/>
  <c r="I16" i="76"/>
  <c r="I15" i="76"/>
  <c r="I14" i="76"/>
  <c r="I13" i="76"/>
  <c r="I12" i="76"/>
  <c r="I11" i="76"/>
  <c r="I10" i="76"/>
  <c r="I9" i="76"/>
  <c r="I8" i="76"/>
  <c r="F3" i="76"/>
  <c r="E42" i="6" s="1"/>
  <c r="F44" i="6" l="1"/>
  <c r="F48" i="6"/>
  <c r="I4" i="106"/>
  <c r="C20" i="100"/>
  <c r="I6" i="100" s="1"/>
  <c r="C20" i="104"/>
  <c r="I7" i="104" s="1"/>
  <c r="A20" i="102"/>
  <c r="C20" i="102" s="1"/>
  <c r="F56" i="6"/>
  <c r="I7" i="82"/>
  <c r="I6" i="82"/>
  <c r="F52" i="6"/>
  <c r="I7" i="80"/>
  <c r="F50" i="6"/>
  <c r="C20" i="78"/>
  <c r="I7" i="78" s="1"/>
  <c r="F46" i="6"/>
  <c r="C20" i="76"/>
  <c r="F42" i="6"/>
  <c r="I4" i="80"/>
  <c r="I3" i="80"/>
  <c r="I5" i="80"/>
  <c r="A20" i="77"/>
  <c r="C20" i="77" s="1"/>
  <c r="I3" i="78"/>
  <c r="A20" i="81"/>
  <c r="C20" i="81" s="1"/>
  <c r="I3" i="82"/>
  <c r="A20" i="105"/>
  <c r="C20" i="105"/>
  <c r="I3" i="106"/>
  <c r="E20" i="106"/>
  <c r="E3" i="106" s="1"/>
  <c r="G41" i="5" s="1"/>
  <c r="I5" i="106"/>
  <c r="A20" i="79"/>
  <c r="C20" i="79" s="1"/>
  <c r="I5" i="82"/>
  <c r="A20" i="83"/>
  <c r="C20" i="83" s="1"/>
  <c r="I4" i="100"/>
  <c r="C40" i="6"/>
  <c r="D40" i="6"/>
  <c r="B40" i="6"/>
  <c r="C38" i="6"/>
  <c r="D38" i="6"/>
  <c r="B38" i="6"/>
  <c r="C36" i="6"/>
  <c r="D36" i="6"/>
  <c r="B36" i="6"/>
  <c r="C34" i="6"/>
  <c r="D34" i="6"/>
  <c r="B34" i="6"/>
  <c r="C32" i="6"/>
  <c r="D32" i="6"/>
  <c r="B32" i="6"/>
  <c r="C30" i="6"/>
  <c r="D30" i="6"/>
  <c r="B30" i="6"/>
  <c r="C28" i="6"/>
  <c r="D28" i="6"/>
  <c r="B28" i="6"/>
  <c r="C26" i="6"/>
  <c r="D26" i="6"/>
  <c r="B26" i="6"/>
  <c r="C24" i="6"/>
  <c r="D24" i="6"/>
  <c r="B24" i="6"/>
  <c r="C22" i="6"/>
  <c r="D22" i="6"/>
  <c r="B22" i="6"/>
  <c r="C20" i="6"/>
  <c r="D20" i="6"/>
  <c r="B20" i="6"/>
  <c r="C18" i="6"/>
  <c r="D18" i="6"/>
  <c r="B18" i="6"/>
  <c r="C16" i="6"/>
  <c r="D16" i="6"/>
  <c r="B16" i="6"/>
  <c r="C14" i="6"/>
  <c r="D14" i="6"/>
  <c r="B14" i="6"/>
  <c r="C12" i="6"/>
  <c r="D12" i="6"/>
  <c r="B12" i="6"/>
  <c r="C10" i="6"/>
  <c r="D10" i="6"/>
  <c r="B10" i="6"/>
  <c r="C8" i="6"/>
  <c r="D8" i="6"/>
  <c r="B8" i="6"/>
  <c r="C6" i="6"/>
  <c r="D6" i="6"/>
  <c r="B6" i="6"/>
  <c r="C4" i="6"/>
  <c r="D4" i="6"/>
  <c r="B4" i="6"/>
  <c r="C28" i="5"/>
  <c r="D28" i="5"/>
  <c r="C27" i="5"/>
  <c r="D27" i="5"/>
  <c r="B27" i="5"/>
  <c r="C26" i="5"/>
  <c r="D26" i="5"/>
  <c r="B26" i="5"/>
  <c r="C25" i="5"/>
  <c r="D25" i="5"/>
  <c r="B25" i="5"/>
  <c r="C24" i="5"/>
  <c r="D24" i="5"/>
  <c r="B24" i="5"/>
  <c r="C23" i="5"/>
  <c r="D23" i="5"/>
  <c r="B23" i="5"/>
  <c r="C22" i="5"/>
  <c r="D22" i="5"/>
  <c r="B22" i="5"/>
  <c r="C21" i="5"/>
  <c r="D21" i="5"/>
  <c r="B21" i="5"/>
  <c r="C20" i="5"/>
  <c r="D20" i="5"/>
  <c r="B20" i="5"/>
  <c r="C19" i="5"/>
  <c r="D19" i="5"/>
  <c r="B19" i="5"/>
  <c r="C18" i="5"/>
  <c r="D18" i="5"/>
  <c r="B18" i="5"/>
  <c r="C17" i="5"/>
  <c r="D17" i="5"/>
  <c r="B17" i="5"/>
  <c r="C16" i="5"/>
  <c r="D16" i="5"/>
  <c r="B16" i="5"/>
  <c r="C15" i="5"/>
  <c r="D15" i="5"/>
  <c r="B15" i="5"/>
  <c r="C14" i="5"/>
  <c r="D14" i="5"/>
  <c r="B14" i="5"/>
  <c r="C13" i="5"/>
  <c r="D13" i="5"/>
  <c r="B13" i="5"/>
  <c r="C12" i="5"/>
  <c r="D12" i="5"/>
  <c r="B12" i="5"/>
  <c r="C11" i="5"/>
  <c r="D11" i="5"/>
  <c r="B11" i="5"/>
  <c r="C10" i="5"/>
  <c r="D10" i="5"/>
  <c r="B10" i="5"/>
  <c r="H20" i="72"/>
  <c r="G20" i="72" s="1"/>
  <c r="B7" i="6" s="1"/>
  <c r="F20" i="72"/>
  <c r="D20" i="72"/>
  <c r="B20" i="72"/>
  <c r="A20" i="72"/>
  <c r="I17" i="72"/>
  <c r="I16" i="72"/>
  <c r="I15" i="72"/>
  <c r="I14" i="72"/>
  <c r="I13" i="72"/>
  <c r="I12" i="72"/>
  <c r="I11" i="72"/>
  <c r="I10" i="72"/>
  <c r="I9" i="72"/>
  <c r="I8" i="72"/>
  <c r="I7" i="72"/>
  <c r="I6" i="72"/>
  <c r="F3" i="72"/>
  <c r="E8" i="6" s="1"/>
  <c r="H20" i="71"/>
  <c r="G20" i="71" s="1"/>
  <c r="B5" i="6" s="1"/>
  <c r="F20" i="71"/>
  <c r="D20" i="71"/>
  <c r="B20" i="71"/>
  <c r="A20" i="71" s="1"/>
  <c r="I17" i="71"/>
  <c r="I16" i="71"/>
  <c r="I15" i="71"/>
  <c r="I14" i="71"/>
  <c r="I13" i="71"/>
  <c r="I12" i="71"/>
  <c r="I11" i="71"/>
  <c r="I10" i="71"/>
  <c r="I9" i="71"/>
  <c r="I8" i="71"/>
  <c r="F3" i="71"/>
  <c r="E6" i="6" s="1"/>
  <c r="H20" i="70"/>
  <c r="G20" i="70" s="1"/>
  <c r="B3" i="6" s="1"/>
  <c r="F20" i="70"/>
  <c r="D20" i="70"/>
  <c r="B20" i="70"/>
  <c r="I17" i="70"/>
  <c r="I16" i="70"/>
  <c r="I15" i="70"/>
  <c r="I14" i="70"/>
  <c r="I13" i="70"/>
  <c r="I12" i="70"/>
  <c r="I11" i="70"/>
  <c r="I10" i="70"/>
  <c r="I9" i="70"/>
  <c r="I8" i="70"/>
  <c r="F3" i="70"/>
  <c r="E4" i="6" s="1"/>
  <c r="H20" i="69"/>
  <c r="G20" i="69" s="1"/>
  <c r="B35" i="6" s="1"/>
  <c r="F20" i="69"/>
  <c r="D20" i="69"/>
  <c r="B20" i="69"/>
  <c r="I17" i="69"/>
  <c r="I16" i="69"/>
  <c r="I15" i="69"/>
  <c r="I14" i="69"/>
  <c r="I13" i="69"/>
  <c r="I12" i="69"/>
  <c r="I11" i="69"/>
  <c r="I10" i="69"/>
  <c r="I9" i="69"/>
  <c r="I8" i="69"/>
  <c r="F3" i="69"/>
  <c r="E36" i="6" s="1"/>
  <c r="H20" i="68"/>
  <c r="G20" i="68" s="1"/>
  <c r="B33" i="6" s="1"/>
  <c r="F20" i="68"/>
  <c r="D20" i="68"/>
  <c r="B20" i="68"/>
  <c r="A20" i="68" s="1"/>
  <c r="I17" i="68"/>
  <c r="I16" i="68"/>
  <c r="I15" i="68"/>
  <c r="I14" i="68"/>
  <c r="I13" i="68"/>
  <c r="I12" i="68"/>
  <c r="I11" i="68"/>
  <c r="I10" i="68"/>
  <c r="I9" i="68"/>
  <c r="I8" i="68"/>
  <c r="F3" i="68"/>
  <c r="E34" i="6" s="1"/>
  <c r="H20" i="67"/>
  <c r="G20" i="67" s="1"/>
  <c r="B31" i="6" s="1"/>
  <c r="F20" i="67"/>
  <c r="D20" i="67"/>
  <c r="B20" i="67"/>
  <c r="I17" i="67"/>
  <c r="I16" i="67"/>
  <c r="I15" i="67"/>
  <c r="I14" i="67"/>
  <c r="I13" i="67"/>
  <c r="I12" i="67"/>
  <c r="I11" i="67"/>
  <c r="I10" i="67"/>
  <c r="I9" i="67"/>
  <c r="I8" i="67"/>
  <c r="F3" i="67"/>
  <c r="E32" i="6" s="1"/>
  <c r="H20" i="62"/>
  <c r="G20" i="62" s="1"/>
  <c r="B29" i="6" s="1"/>
  <c r="F20" i="62"/>
  <c r="D20" i="62"/>
  <c r="B20" i="62"/>
  <c r="A20" i="62" s="1"/>
  <c r="I17" i="62"/>
  <c r="I16" i="62"/>
  <c r="I15" i="62"/>
  <c r="I14" i="62"/>
  <c r="I13" i="62"/>
  <c r="I12" i="62"/>
  <c r="I11" i="62"/>
  <c r="I10" i="62"/>
  <c r="I9" i="62"/>
  <c r="I8" i="62"/>
  <c r="F3" i="62"/>
  <c r="E30" i="6" s="1"/>
  <c r="H20" i="61"/>
  <c r="G20" i="61" s="1"/>
  <c r="B27" i="6" s="1"/>
  <c r="F20" i="61"/>
  <c r="D20" i="61"/>
  <c r="B20" i="61"/>
  <c r="I17" i="61"/>
  <c r="I16" i="61"/>
  <c r="I15" i="61"/>
  <c r="I14" i="61"/>
  <c r="I13" i="61"/>
  <c r="I12" i="61"/>
  <c r="I11" i="61"/>
  <c r="I10" i="61"/>
  <c r="I9" i="61"/>
  <c r="I8" i="61"/>
  <c r="F3" i="61"/>
  <c r="E28" i="6" s="1"/>
  <c r="H20" i="54"/>
  <c r="G20" i="54" s="1"/>
  <c r="B25" i="6" s="1"/>
  <c r="F20" i="54"/>
  <c r="D20" i="54"/>
  <c r="B20" i="54"/>
  <c r="I17" i="54"/>
  <c r="I16" i="54"/>
  <c r="I15" i="54"/>
  <c r="I14" i="54"/>
  <c r="I13" i="54"/>
  <c r="I12" i="54"/>
  <c r="I11" i="54"/>
  <c r="I10" i="54"/>
  <c r="I9" i="54"/>
  <c r="I8" i="54"/>
  <c r="I7" i="54"/>
  <c r="I6" i="54"/>
  <c r="F3" i="54"/>
  <c r="E26" i="6" s="1"/>
  <c r="H20" i="53"/>
  <c r="G20" i="53" s="1"/>
  <c r="B23" i="6" s="1"/>
  <c r="F20" i="53"/>
  <c r="D20" i="53"/>
  <c r="B20" i="53"/>
  <c r="I17" i="53"/>
  <c r="I16" i="53"/>
  <c r="I15" i="53"/>
  <c r="I14" i="53"/>
  <c r="I13" i="53"/>
  <c r="I12" i="53"/>
  <c r="I11" i="53"/>
  <c r="I10" i="53"/>
  <c r="I9" i="53"/>
  <c r="I8" i="53"/>
  <c r="F3" i="53"/>
  <c r="E24" i="6" s="1"/>
  <c r="H20" i="52"/>
  <c r="G20" i="52" s="1"/>
  <c r="B21" i="6" s="1"/>
  <c r="F20" i="52"/>
  <c r="D20" i="52"/>
  <c r="B20" i="52"/>
  <c r="I17" i="52"/>
  <c r="I16" i="52"/>
  <c r="I15" i="52"/>
  <c r="I14" i="52"/>
  <c r="I13" i="52"/>
  <c r="I12" i="52"/>
  <c r="I11" i="52"/>
  <c r="I10" i="52"/>
  <c r="I9" i="52"/>
  <c r="I8" i="52"/>
  <c r="F3" i="52"/>
  <c r="E22" i="6" s="1"/>
  <c r="H20" i="51"/>
  <c r="G20" i="51" s="1"/>
  <c r="B19" i="6" s="1"/>
  <c r="F20" i="51"/>
  <c r="D20" i="51"/>
  <c r="B20" i="51"/>
  <c r="I17" i="51"/>
  <c r="I16" i="51"/>
  <c r="I15" i="51"/>
  <c r="I14" i="51"/>
  <c r="I13" i="51"/>
  <c r="I12" i="51"/>
  <c r="I11" i="51"/>
  <c r="I10" i="51"/>
  <c r="I9" i="51"/>
  <c r="I8" i="51"/>
  <c r="F3" i="51"/>
  <c r="E20" i="6" s="1"/>
  <c r="H20" i="49"/>
  <c r="G20" i="49" s="1"/>
  <c r="B17" i="6" s="1"/>
  <c r="F20" i="49"/>
  <c r="D20" i="49"/>
  <c r="B20" i="49"/>
  <c r="I17" i="49"/>
  <c r="I16" i="49"/>
  <c r="I15" i="49"/>
  <c r="I14" i="49"/>
  <c r="I13" i="49"/>
  <c r="I12" i="49"/>
  <c r="I11" i="49"/>
  <c r="I10" i="49"/>
  <c r="I9" i="49"/>
  <c r="I8" i="49"/>
  <c r="F3" i="49"/>
  <c r="E18" i="6" s="1"/>
  <c r="H20" i="48"/>
  <c r="G20" i="48" s="1"/>
  <c r="B15" i="6" s="1"/>
  <c r="F20" i="48"/>
  <c r="D20" i="48"/>
  <c r="B20" i="48"/>
  <c r="I17" i="48"/>
  <c r="I16" i="48"/>
  <c r="I15" i="48"/>
  <c r="I14" i="48"/>
  <c r="I13" i="48"/>
  <c r="I12" i="48"/>
  <c r="I11" i="48"/>
  <c r="I10" i="48"/>
  <c r="I9" i="48"/>
  <c r="I8" i="48"/>
  <c r="I7" i="48"/>
  <c r="I6" i="48"/>
  <c r="F3" i="48"/>
  <c r="E16" i="6" s="1"/>
  <c r="H20" i="47"/>
  <c r="G20" i="47" s="1"/>
  <c r="B13" i="6" s="1"/>
  <c r="F20" i="47"/>
  <c r="D20" i="47"/>
  <c r="B20" i="47"/>
  <c r="I17" i="47"/>
  <c r="I16" i="47"/>
  <c r="I15" i="47"/>
  <c r="I14" i="47"/>
  <c r="I13" i="47"/>
  <c r="I12" i="47"/>
  <c r="I11" i="47"/>
  <c r="I10" i="47"/>
  <c r="I9" i="47"/>
  <c r="I8" i="47"/>
  <c r="F3" i="47"/>
  <c r="E14" i="6" s="1"/>
  <c r="H20" i="46"/>
  <c r="G20" i="46" s="1"/>
  <c r="B11" i="6" s="1"/>
  <c r="F20" i="46"/>
  <c r="D20" i="46"/>
  <c r="B20" i="46"/>
  <c r="I17" i="46"/>
  <c r="I16" i="46"/>
  <c r="I15" i="46"/>
  <c r="I14" i="46"/>
  <c r="I13" i="46"/>
  <c r="I12" i="46"/>
  <c r="I11" i="46"/>
  <c r="I10" i="46"/>
  <c r="I9" i="46"/>
  <c r="I8" i="46"/>
  <c r="I7" i="46"/>
  <c r="I6" i="46"/>
  <c r="F3" i="46"/>
  <c r="E12" i="6" s="1"/>
  <c r="H20" i="45"/>
  <c r="G20" i="45" s="1"/>
  <c r="B9" i="6" s="1"/>
  <c r="F20" i="45"/>
  <c r="D20" i="45"/>
  <c r="B20" i="45"/>
  <c r="I17" i="45"/>
  <c r="I16" i="45"/>
  <c r="I15" i="45"/>
  <c r="I14" i="45"/>
  <c r="I13" i="45"/>
  <c r="I12" i="45"/>
  <c r="I11" i="45"/>
  <c r="I10" i="45"/>
  <c r="I9" i="45"/>
  <c r="F3" i="45"/>
  <c r="E10" i="6" s="1"/>
  <c r="H20" i="23"/>
  <c r="G20" i="23" s="1"/>
  <c r="B39" i="6" s="1"/>
  <c r="F20" i="23"/>
  <c r="D20" i="23"/>
  <c r="B20" i="23"/>
  <c r="I17" i="23"/>
  <c r="I16" i="23"/>
  <c r="I15" i="23"/>
  <c r="I14" i="23"/>
  <c r="I13" i="23"/>
  <c r="I12" i="23"/>
  <c r="I11" i="23"/>
  <c r="I10" i="23"/>
  <c r="I9" i="23"/>
  <c r="I8" i="23"/>
  <c r="F3" i="23"/>
  <c r="E40" i="6" s="1"/>
  <c r="H20" i="22"/>
  <c r="G20" i="22" s="1"/>
  <c r="B37" i="6" s="1"/>
  <c r="F20" i="22"/>
  <c r="D20" i="22"/>
  <c r="B20" i="22"/>
  <c r="I17" i="22"/>
  <c r="I16" i="22"/>
  <c r="I15" i="22"/>
  <c r="I14" i="22"/>
  <c r="I13" i="22"/>
  <c r="I12" i="22"/>
  <c r="I11" i="22"/>
  <c r="I10" i="22"/>
  <c r="I9" i="22"/>
  <c r="I8" i="22"/>
  <c r="F3" i="22"/>
  <c r="E38" i="6" s="1"/>
  <c r="C20" i="71" l="1"/>
  <c r="I7" i="71" s="1"/>
  <c r="I6" i="105"/>
  <c r="I7" i="105"/>
  <c r="I3" i="100"/>
  <c r="I5" i="100"/>
  <c r="I5" i="104"/>
  <c r="I6" i="104"/>
  <c r="I3" i="104"/>
  <c r="I4" i="104"/>
  <c r="E20" i="104"/>
  <c r="H22" i="104" s="1"/>
  <c r="H23" i="104" s="1"/>
  <c r="I6" i="102"/>
  <c r="I7" i="102"/>
  <c r="I4" i="102"/>
  <c r="I5" i="102"/>
  <c r="I3" i="102"/>
  <c r="I6" i="83"/>
  <c r="I7" i="83"/>
  <c r="E20" i="82"/>
  <c r="E3" i="82" s="1"/>
  <c r="G35" i="5" s="1"/>
  <c r="I6" i="81"/>
  <c r="I7" i="81"/>
  <c r="E20" i="80"/>
  <c r="E3" i="80" s="1"/>
  <c r="G33" i="5" s="1"/>
  <c r="I6" i="79"/>
  <c r="I7" i="79"/>
  <c r="I4" i="78"/>
  <c r="I6" i="78"/>
  <c r="E20" i="78"/>
  <c r="E3" i="78" s="1"/>
  <c r="G31" i="5" s="1"/>
  <c r="I5" i="78"/>
  <c r="I6" i="77"/>
  <c r="I7" i="77"/>
  <c r="I4" i="76"/>
  <c r="I7" i="76"/>
  <c r="I3" i="76"/>
  <c r="E20" i="76" s="1"/>
  <c r="E3" i="76" s="1"/>
  <c r="G29" i="5" s="1"/>
  <c r="I6" i="76"/>
  <c r="I5" i="76"/>
  <c r="A20" i="22"/>
  <c r="C20" i="22" s="1"/>
  <c r="C20" i="68"/>
  <c r="C20" i="62"/>
  <c r="F18" i="6"/>
  <c r="F16" i="6"/>
  <c r="F14" i="6"/>
  <c r="F12" i="6"/>
  <c r="F10" i="6"/>
  <c r="C20" i="72"/>
  <c r="I3" i="72" s="1"/>
  <c r="F28" i="6"/>
  <c r="I5" i="81"/>
  <c r="I4" i="81"/>
  <c r="I3" i="81"/>
  <c r="I3" i="79"/>
  <c r="E20" i="79" s="1"/>
  <c r="I5" i="79"/>
  <c r="I4" i="79"/>
  <c r="I3" i="83"/>
  <c r="I5" i="83"/>
  <c r="I4" i="83"/>
  <c r="I5" i="77"/>
  <c r="I4" i="77"/>
  <c r="I3" i="77"/>
  <c r="H22" i="106"/>
  <c r="H23" i="106" s="1"/>
  <c r="I5" i="105"/>
  <c r="I4" i="105"/>
  <c r="I3" i="105"/>
  <c r="E20" i="105" s="1"/>
  <c r="H22" i="105" s="1"/>
  <c r="H23" i="105" s="1"/>
  <c r="F30" i="6"/>
  <c r="F38" i="6"/>
  <c r="F34" i="6"/>
  <c r="F20" i="6"/>
  <c r="F26" i="6"/>
  <c r="F32" i="6"/>
  <c r="F36" i="6"/>
  <c r="F40" i="6"/>
  <c r="F8" i="6"/>
  <c r="F22" i="6"/>
  <c r="F6" i="6"/>
  <c r="F24" i="6"/>
  <c r="I4" i="71"/>
  <c r="I5" i="72"/>
  <c r="A20" i="70"/>
  <c r="C20" i="70" s="1"/>
  <c r="A20" i="47"/>
  <c r="C20" i="47" s="1"/>
  <c r="A20" i="51"/>
  <c r="C20" i="51" s="1"/>
  <c r="A20" i="67"/>
  <c r="C20" i="67" s="1"/>
  <c r="A20" i="46"/>
  <c r="C20" i="46" s="1"/>
  <c r="A20" i="54"/>
  <c r="C20" i="54" s="1"/>
  <c r="A20" i="45"/>
  <c r="C20" i="45" s="1"/>
  <c r="I8" i="45" s="1"/>
  <c r="A20" i="49"/>
  <c r="C20" i="49" s="1"/>
  <c r="A20" i="53"/>
  <c r="C20" i="53" s="1"/>
  <c r="A20" i="61"/>
  <c r="C20" i="61" s="1"/>
  <c r="A20" i="69"/>
  <c r="C20" i="69" s="1"/>
  <c r="A20" i="48"/>
  <c r="C20" i="48" s="1"/>
  <c r="A20" i="52"/>
  <c r="C20" i="52" s="1"/>
  <c r="A20" i="23"/>
  <c r="C20" i="23" s="1"/>
  <c r="F4" i="6"/>
  <c r="I6" i="70" l="1"/>
  <c r="I7" i="70"/>
  <c r="I6" i="49"/>
  <c r="I7" i="49"/>
  <c r="I3" i="71"/>
  <c r="I6" i="71"/>
  <c r="I5" i="71"/>
  <c r="I6" i="53"/>
  <c r="I7" i="53"/>
  <c r="I6" i="52"/>
  <c r="I7" i="52"/>
  <c r="I6" i="51"/>
  <c r="I7" i="51"/>
  <c r="I6" i="47"/>
  <c r="I7" i="47"/>
  <c r="E20" i="100"/>
  <c r="H22" i="100" s="1"/>
  <c r="H23" i="100" s="1"/>
  <c r="E3" i="100"/>
  <c r="G37" i="5" s="1"/>
  <c r="I6" i="45"/>
  <c r="I7" i="45"/>
  <c r="E3" i="104"/>
  <c r="G39" i="5" s="1"/>
  <c r="E20" i="102"/>
  <c r="E20" i="83"/>
  <c r="H22" i="83" s="1"/>
  <c r="H23" i="83" s="1"/>
  <c r="H22" i="82"/>
  <c r="H23" i="82" s="1"/>
  <c r="E20" i="81"/>
  <c r="H22" i="81" s="1"/>
  <c r="H23" i="81" s="1"/>
  <c r="H22" i="80"/>
  <c r="H23" i="80" s="1"/>
  <c r="H22" i="78"/>
  <c r="H23" i="78" s="1"/>
  <c r="E20" i="77"/>
  <c r="H22" i="77" s="1"/>
  <c r="H23" i="77" s="1"/>
  <c r="H22" i="76"/>
  <c r="H23" i="76" s="1"/>
  <c r="I6" i="23"/>
  <c r="I7" i="23"/>
  <c r="I6" i="22"/>
  <c r="I7" i="22"/>
  <c r="I3" i="22"/>
  <c r="I5" i="22"/>
  <c r="I4" i="22"/>
  <c r="I6" i="69"/>
  <c r="I7" i="69"/>
  <c r="I6" i="68"/>
  <c r="I7" i="68"/>
  <c r="I4" i="68"/>
  <c r="I5" i="68"/>
  <c r="I3" i="68"/>
  <c r="E20" i="68"/>
  <c r="E3" i="68" s="1"/>
  <c r="G25" i="5" s="1"/>
  <c r="I6" i="67"/>
  <c r="I7" i="67"/>
  <c r="I6" i="62"/>
  <c r="I7" i="62"/>
  <c r="I3" i="62"/>
  <c r="I4" i="62"/>
  <c r="E20" i="62"/>
  <c r="E3" i="62" s="1"/>
  <c r="G23" i="5" s="1"/>
  <c r="I5" i="62"/>
  <c r="I6" i="61"/>
  <c r="I7" i="61"/>
  <c r="I4" i="72"/>
  <c r="E20" i="72" s="1"/>
  <c r="F67" i="6"/>
  <c r="E20" i="71"/>
  <c r="H22" i="71" s="1"/>
  <c r="H23" i="71" s="1"/>
  <c r="H22" i="79"/>
  <c r="H23" i="79" s="1"/>
  <c r="E3" i="79"/>
  <c r="G32" i="5" s="1"/>
  <c r="E3" i="105"/>
  <c r="G40" i="5" s="1"/>
  <c r="I4" i="70"/>
  <c r="I5" i="70"/>
  <c r="I3" i="70"/>
  <c r="I3" i="53"/>
  <c r="I5" i="53"/>
  <c r="I4" i="53"/>
  <c r="I5" i="51"/>
  <c r="I4" i="51"/>
  <c r="I3" i="51"/>
  <c r="E20" i="51" s="1"/>
  <c r="I5" i="48"/>
  <c r="I4" i="48"/>
  <c r="I3" i="48"/>
  <c r="I3" i="49"/>
  <c r="I5" i="49"/>
  <c r="I4" i="49"/>
  <c r="I5" i="47"/>
  <c r="I4" i="47"/>
  <c r="I3" i="47"/>
  <c r="E20" i="47" s="1"/>
  <c r="I3" i="69"/>
  <c r="E20" i="69" s="1"/>
  <c r="I5" i="69"/>
  <c r="I4" i="69"/>
  <c r="I3" i="45"/>
  <c r="I5" i="45"/>
  <c r="I4" i="45"/>
  <c r="H22" i="68"/>
  <c r="H23" i="68" s="1"/>
  <c r="I5" i="52"/>
  <c r="I4" i="52"/>
  <c r="I3" i="52"/>
  <c r="E20" i="52" s="1"/>
  <c r="I4" i="46"/>
  <c r="I3" i="46"/>
  <c r="I5" i="46"/>
  <c r="I5" i="67"/>
  <c r="I4" i="67"/>
  <c r="I3" i="67"/>
  <c r="I3" i="61"/>
  <c r="I5" i="61"/>
  <c r="I4" i="61"/>
  <c r="H22" i="62"/>
  <c r="H23" i="62" s="1"/>
  <c r="I4" i="54"/>
  <c r="I3" i="54"/>
  <c r="I5" i="54"/>
  <c r="I4" i="23"/>
  <c r="I5" i="23"/>
  <c r="I3" i="23"/>
  <c r="E3" i="102" l="1"/>
  <c r="G38" i="5" s="1"/>
  <c r="H22" i="102"/>
  <c r="H23" i="102" s="1"/>
  <c r="E3" i="83"/>
  <c r="G36" i="5" s="1"/>
  <c r="E3" i="81"/>
  <c r="G34" i="5" s="1"/>
  <c r="E3" i="77"/>
  <c r="G30" i="5" s="1"/>
  <c r="E20" i="23"/>
  <c r="H22" i="23" s="1"/>
  <c r="H23" i="23" s="1"/>
  <c r="E20" i="22"/>
  <c r="E20" i="67"/>
  <c r="E3" i="67" s="1"/>
  <c r="G24" i="5" s="1"/>
  <c r="E20" i="61"/>
  <c r="E3" i="61" s="1"/>
  <c r="G22" i="5" s="1"/>
  <c r="E20" i="54"/>
  <c r="H22" i="54" s="1"/>
  <c r="H23" i="54" s="1"/>
  <c r="E20" i="53"/>
  <c r="E3" i="53" s="1"/>
  <c r="G20" i="5" s="1"/>
  <c r="E20" i="49"/>
  <c r="H22" i="49" s="1"/>
  <c r="H23" i="49" s="1"/>
  <c r="E20" i="48"/>
  <c r="H22" i="48" s="1"/>
  <c r="H23" i="48" s="1"/>
  <c r="E20" i="46"/>
  <c r="E3" i="46" s="1"/>
  <c r="G14" i="5" s="1"/>
  <c r="E20" i="45"/>
  <c r="E3" i="45" s="1"/>
  <c r="G13" i="5" s="1"/>
  <c r="E3" i="72"/>
  <c r="G12" i="5" s="1"/>
  <c r="H22" i="72"/>
  <c r="H23" i="72" s="1"/>
  <c r="E3" i="71"/>
  <c r="G11" i="5" s="1"/>
  <c r="E20" i="70"/>
  <c r="E3" i="70" s="1"/>
  <c r="G10" i="5" s="1"/>
  <c r="E3" i="52"/>
  <c r="G19" i="5" s="1"/>
  <c r="H22" i="52"/>
  <c r="H23" i="52" s="1"/>
  <c r="E3" i="69"/>
  <c r="G26" i="5" s="1"/>
  <c r="H22" i="69"/>
  <c r="H23" i="69" s="1"/>
  <c r="E3" i="48"/>
  <c r="G16" i="5" s="1"/>
  <c r="H22" i="45"/>
  <c r="H23" i="45" s="1"/>
  <c r="H22" i="47"/>
  <c r="H23" i="47" s="1"/>
  <c r="E3" i="47"/>
  <c r="G15" i="5" s="1"/>
  <c r="H22" i="51"/>
  <c r="H23" i="51" s="1"/>
  <c r="E3" i="51"/>
  <c r="G18" i="5" s="1"/>
  <c r="H22" i="70" l="1"/>
  <c r="H23" i="70" s="1"/>
  <c r="E3" i="23"/>
  <c r="G28" i="5" s="1"/>
  <c r="H22" i="22"/>
  <c r="H23" i="22" s="1"/>
  <c r="E3" i="22"/>
  <c r="G27" i="5" s="1"/>
  <c r="H22" i="67"/>
  <c r="H23" i="67" s="1"/>
  <c r="H22" i="61"/>
  <c r="H23" i="61" s="1"/>
  <c r="E3" i="54"/>
  <c r="G21" i="5" s="1"/>
  <c r="H22" i="53"/>
  <c r="H23" i="53" s="1"/>
  <c r="E3" i="49"/>
  <c r="G17" i="5" s="1"/>
  <c r="H22" i="46"/>
  <c r="H23" i="46" s="1"/>
  <c r="G42" i="5" l="1"/>
  <c r="H10" i="5"/>
</calcChain>
</file>

<file path=xl/sharedStrings.xml><?xml version="1.0" encoding="utf-8"?>
<sst xmlns="http://schemas.openxmlformats.org/spreadsheetml/2006/main" count="1096" uniqueCount="220">
  <si>
    <t>ITEM 1</t>
  </si>
  <si>
    <t>UNIDADE</t>
  </si>
  <si>
    <t>QUANT.</t>
  </si>
  <si>
    <t>FONTE DE PESQUISA</t>
  </si>
  <si>
    <t>PREÇOS</t>
  </si>
  <si>
    <t>COEF.</t>
  </si>
  <si>
    <t>MÉDIA</t>
  </si>
  <si>
    <t>MEDIANA</t>
  </si>
  <si>
    <t>unidade</t>
  </si>
  <si>
    <t>VALOR TOTAL</t>
  </si>
  <si>
    <t>DESCARTE</t>
  </si>
  <si>
    <t>MÉDIA APÓS DESCARTE</t>
  </si>
  <si>
    <t>ESTIMATIVA DO ITEM</t>
  </si>
  <si>
    <t>Valor Unitário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</si>
  <si>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</si>
  <si>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</si>
  <si>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</si>
  <si>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</si>
  <si>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</si>
  <si>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</si>
  <si>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</si>
  <si>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MENORES PREÇOS OFERTADOS</t>
  </si>
  <si>
    <t>Fornec.</t>
  </si>
  <si>
    <t>VALOR TOTAL - MENORES PREÇOS OFERTADOS</t>
  </si>
  <si>
    <t>MATERIAL OU SERVIÇO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</si>
  <si>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</si>
  <si>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</si>
  <si>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</si>
  <si>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</si>
  <si>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</si>
  <si>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</si>
  <si>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</si>
  <si>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PREÇO ESTIMADO</t>
  </si>
  <si>
    <t>MENOR PREÇO</t>
  </si>
  <si>
    <t>MENOR PREÇO UNITÁRIO COLETADO PARA O ITEM</t>
  </si>
  <si>
    <t>DESVIO PADRÃO</t>
  </si>
  <si>
    <t>QUANTIDADE DE PREÇOS COLETADOS</t>
  </si>
  <si>
    <t>VALOR UNITÁRIO ESTIMADO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</si>
  <si>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</si>
  <si>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</si>
  <si>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</si>
  <si>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</si>
  <si>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</si>
  <si>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</si>
  <si>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</si>
  <si>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</si>
  <si>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</si>
  <si>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</si>
  <si>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ITEM 12</t>
  </si>
  <si>
    <t>ITEM 13</t>
  </si>
  <si>
    <t>ITEM 14</t>
  </si>
  <si>
    <t>ITEM 15</t>
  </si>
  <si>
    <t>ITEM 16</t>
  </si>
  <si>
    <t>ITEM 17</t>
  </si>
  <si>
    <t>ITEM 18</t>
  </si>
  <si>
    <t>ITEM 19</t>
  </si>
  <si>
    <t>ITEM 20</t>
  </si>
  <si>
    <t>ITEM 21</t>
  </si>
  <si>
    <t>ITEM 22</t>
  </si>
  <si>
    <t>ITEM 23</t>
  </si>
  <si>
    <t>ITEM 24</t>
  </si>
  <si>
    <t>ITEM 25</t>
  </si>
  <si>
    <t>ITEM 26</t>
  </si>
  <si>
    <t>ITEM 27</t>
  </si>
  <si>
    <t>ITEM 28</t>
  </si>
  <si>
    <t>ITEM 29</t>
  </si>
  <si>
    <t>ITEM 30</t>
  </si>
  <si>
    <t>ITEM 31</t>
  </si>
  <si>
    <t>ITEM 32</t>
  </si>
  <si>
    <t xml:space="preserve">Cabo de rede UTP - Categoria 6
Especificações técnicas:
· Cabo de 4 pares trançados compostos por condutores
sólidos de cobre, 23AWG, isolados em polietileno de alta
densidade;
· Capa externa em PVC não propagante a chama;
· Cor azul;
· Acondicionado em caixa de papelão tipo fastbox (305
metros), com nome do fabricante e sistema de rastreamento
que permita identificar a data de fabricação dos cabos;
· O cabo deve ser fabricado com material LSZH (Low
Smoke, Zero Halogen);
· Marcação sequencial métrica decrescente;
NORMAS:
· ANSI/TIA - 568;
· ISO/IEC DIS 11801
NBR 14703 e 14705
UL 444;
Garantia do Fabricante:
· 12 meses.
</t>
  </si>
  <si>
    <t>CX</t>
  </si>
  <si>
    <t>HYPER TECHNOLOGIES COMERCIO DE INFORMATICA E SERVICOS EIRELI</t>
  </si>
  <si>
    <t>SOLARIS TELEINFORMATICA LTDA</t>
  </si>
  <si>
    <t xml:space="preserve">Cabo em cobre, tipo PP, 4 x 4,00 mm² (quatro vias com
bitola de 4,00 mm²). Cabo do tipo flexível e capa de PVC.
Rolo com 100m
</t>
  </si>
  <si>
    <t>RL</t>
  </si>
  <si>
    <t>Cabo flexível em cobre com bitola de 2,50 mm², classe de
isolamento 0,75kV, isolamento em PVC, fornecido em
embalagens fechadas lacradas pelo fabricante, na cor branca.
Rolo com 100m</t>
  </si>
  <si>
    <t>EDIVAL DA SILVA VENANCIO</t>
  </si>
  <si>
    <t>MERCASERRA MATERIAIS PARA CONSTRUCAO EIRELI</t>
  </si>
  <si>
    <t>PARANA COMERCIO DE MATERIAIS ELETRICOS E SERVICOS LTDA</t>
  </si>
  <si>
    <t>Conector Fêmea RJ-45 CAT 6
Especificações técnicas:
· Conector fêmea Categoria 6 para cabo UTP sólido ou
flexível;
· Tipo de conector RJ-45;
· Fabricado em termoplástico não propagante a chama UL
94V-0;
· Diâmetro do Condutor: 26 a 22 AWG;
· Cor: transparente;
Normas:
· ANSI/TIA-568-2-D;
· ISO/IEC DIS 11801;
· NBR 14565;
Garantia do Fabricante:
· 12 meses.</t>
  </si>
  <si>
    <t>SEAL TELECOM COMERCIO E SERVICOS DE TELECOMUNICACOES LTDA.</t>
  </si>
  <si>
    <t>Y S DIAS COMERCIO DE PAPELARIA</t>
  </si>
  <si>
    <t>AMILTON GUIMARAES E CIA LTDA</t>
  </si>
  <si>
    <t>Filtro de linha com plug 2P+T e 5 tomadas 2P+T</t>
  </si>
  <si>
    <t>RC TEIVE COMERCIO E DISTRIBUICAO LTDA</t>
  </si>
  <si>
    <t>EZ TECHS IMPORTADORA, EXPORTADORA E REPRESENTACOES EIRELI</t>
  </si>
  <si>
    <t>VANDERLEIA LAMAR DO NASCIMENTO</t>
  </si>
  <si>
    <t>Cilindros de gás Freon R-134 A com 13,62 Kg</t>
  </si>
  <si>
    <t>Cilindros de gás Freon R-22 com 13,62 Kg</t>
  </si>
  <si>
    <t>Fita adesiva Silver Tape (preta) 48mm x 50m
Obs.: É obrigação da Contratada, entregar materiais com
intervalo de tempo decorrido entre a data de entrega e a data
final de validade, equivalente a no mínimo 75% do total do
prazo de validade</t>
  </si>
  <si>
    <t>Gás refrigerante R410 A, garrafa com 11,350 kg</t>
  </si>
  <si>
    <t>RECOL - ENGENHARIA &amp; SERVICOS LTDA</t>
  </si>
  <si>
    <t>PREVEINFO INFORMATICA E REFRIGERACAO LTDA</t>
  </si>
  <si>
    <t>L A PAZINATO COMERCIO DE MATERIAIS E EQUIPAMENTOS LTDA</t>
  </si>
  <si>
    <t>Americanas.com</t>
  </si>
  <si>
    <t>Kabum</t>
  </si>
  <si>
    <t>Amazon.com</t>
  </si>
  <si>
    <t>Ferreira Costa</t>
  </si>
  <si>
    <t>Tomada externa (sobrepor) 2P +T, 10 A, 250 V</t>
  </si>
  <si>
    <t xml:space="preserve">Casas bahia </t>
  </si>
  <si>
    <t>Copafer Comercial</t>
  </si>
  <si>
    <t xml:space="preserve">Lojas Tamoyo </t>
  </si>
  <si>
    <t>Lojas Verdes Mares</t>
  </si>
  <si>
    <t>Fechadura digital, com as seguintes especificações:
Tensão de alimentação 6 Vdc (Funcionar com 4 pilhas
alcalinas (tamanho AA)), com sinalização de pilhas fracas;
Possibilitar abertura de emergência mecânica (com chave
multiponto), e com registro para auditoria;
Acabamentos em Aço Escovado, Cromado ou Dourado e ter
proteção contra oxidação;
Ser indicada para portas com espessura de 25 mm a 50 mm;
Capacidade mínima de cartões (RFID): 10;
Capacidade mínima de senhas: 4 (4 a 12 dígitos);
Autonomia mínima: 1 ano para 10 acessos diários;
Resistência mínima da tranca: 100 kg;
Teclado touch screen de 12 teclas;
Possuir função de detecção de fogo (a porta abre quando a
temperatura do lado interno do ambiente estiver superior a 65
°C);
P44ossuir entrada de alimentação de emergência (caso haja 2o
esgotamento das pilhas internas);
Possuir alarme para indicação de 5 tentativas de acesso mal
sucedidas;
Possui função de ajuste de sensibilidade do touch screen.
Cada unidade deverá ser acompanhada de 5 cartões de acesso
OBS: * 15(QUINZE) COM ABERTURA PARA DIREITA E
5(CINCO) COM ABERTURA PARA ESQUERDA.</t>
  </si>
  <si>
    <t>Zedastech</t>
  </si>
  <si>
    <t>Intelbras</t>
  </si>
  <si>
    <t xml:space="preserve">Kabum </t>
  </si>
  <si>
    <t>Madeireira Sao Lucass</t>
  </si>
  <si>
    <t>Shoptime</t>
  </si>
  <si>
    <t>Leroy Merlin</t>
  </si>
  <si>
    <t>Eletrorastro</t>
  </si>
  <si>
    <t>Kalunga</t>
  </si>
  <si>
    <t>ESTABILIZADOR DE TENSÃO
MICROPROCESSADO:
 Potência mínima de 1000VA / 1000W;
 Compatível com impressoras laser e multifuncionais
monocromáticas de até 40ppm;
 Microprocessador de alta velocidade;
 Filtro de linha integrado;
 Plugue do cabo de força: padrão NBR 14136;
 Tensão de entrada: 115/127/220V (bivolt automático)
 Frequência da rede: 60 Hz;
 Tensão de saída: 115 VAC;
 Mínimo de 5 tomadas de saída com padrão NBR 14136;
 Porta-fusível externo com unidade reserva;
 Proteção contra curto-circuito;
 Proteção contra surtos de tensão entre fase e neutro;
 Proteção contra sub/sobretensão de rede elétrica;
 Proteção contra sobreaquecimento;
 Proteção contra sobrecarga;
 Leds indicativos das condições de funcionamento da rede
elétrica;
 Certificado conforme NBR 14373:2006;
 Garantia de, no mínimo, 12 meses, contados a partir do
recebimento definitivo do equipamento.</t>
  </si>
  <si>
    <t>OPENLAB MANUTENCAO DE HARDWARE</t>
  </si>
  <si>
    <t>Casas bahia</t>
  </si>
  <si>
    <t>NOBREAK:
 Potência mínima de 1500VA / 1050W;
 Fator de potência: 0,7 ou superior;
 Seleção automática de tensão na entrada
110V/115V/127V/220V;
 Forma de onda na saída: senoidal por aproximação;
 Plugue do cabo de força: padrão NBR14136;
 Frequência da rede: 60 Hz;
 Tensão de saída: 115 VAC;
 Mínimo de 8 tomadas de saída com padrão NBR 14136;
 Autonomia mínima de 60 minutos, quando conectado a
uma carga de 80W (equivalente a um microcomputador e
um monitor de 15” LCD).
 Proteção contra: curto-circuito, surtos de tensão entre
fase e neutro, sobrecarga, sub e sobretensão da rede
elétrica, sobreaquecimento no inversor e no
transformador, descarga total das baterias;  Leds indicativos das condições de funcionamento do
equipamento;
 Alarme audiovisual para sinalização das condições de
funcionamento da rede elétrica;
 Porta-fusível externo com unidade reserva;
 Mínimo de duas baterias VRLA internas seladas de
12V/7Ah ou maior;
 Filtro de linha e estabilizador integrados;
 Recarga automática das baterias mesmo com o nobreak
desligado;
 Saída padrão USB para comunicação com o computador;
 Conector para módulo de baterias externas;
 Software de gerenciamento de configuração via
computador;
 Line Interactive (Nobreak Interativo com Regulação On-
Line)
 Garantia de, no mínimo, 12 meses, contados a partir do
recebimento definitivo do equipamento.</t>
  </si>
  <si>
    <t>2Eletro Comercio E Distribuicao De Produtos De Informatica Ltda.</t>
  </si>
  <si>
    <t>Ponto Frio</t>
  </si>
  <si>
    <t>DELL Technologies</t>
  </si>
  <si>
    <t>BATERIAS ESTACIONÁRIAS SELADAS PARA
NOBREAK:
 Bateria estacionária 12V/7Ah, selada (VRLA) para uso
em Nobreaks
 Tensão nominal: 12V
 Capacidade nominal: 7Ah
 Carga de tensão constante
 Tensão de flutuação: 13,20 a 13,80V @25ºC
 Dimensões em mm: 151x65x100 (Comprimento x
Largura x Altura)*
 Garantia de, no mínimo, 12 meses, contados a partir do
recebimento definitivo do equipamento.
*As dimensões poderão variar em ±2mm</t>
  </si>
  <si>
    <t xml:space="preserve">Tatá impressoras </t>
  </si>
  <si>
    <t>ViewTech</t>
  </si>
  <si>
    <t>Magazine Luiza</t>
  </si>
  <si>
    <t>SUPORTE PARA NOBREAK EM AÇO REFORÇADO
COM RODÍZIOS:
 Rodízios de aço, reforçados e com mecanismo de
travamento
 Construção em aço reforçado
 Ajuste de largura: mínimo de 15cm e máximo de 22cm
 Comprimento mínimo de 26cm
 Peso suportado: mínimo de 17Kg
 Pintura em Epoxi, na cor preta
 Modelo compatível com CPU’s e nobreaks de pequeno porte.</t>
  </si>
  <si>
    <t>Bits &amp; Bytes</t>
  </si>
  <si>
    <t>Lâmpadas LED Tubular Tipo T8, 120 cm, base G13,
127/220V, fluxo luminoso mínimo de 1.800lm, potência
máxima de 18W, luz branca (temperatura de cor 6000-
6500K), vida útil estimada igual ou maior que 25.000 horas,
compatível com a certificação do Inmetro.
Marca: Osram, Phillips ou similar.</t>
  </si>
  <si>
    <t>Melhor Indústria</t>
  </si>
  <si>
    <t>Eletrocentropl</t>
  </si>
  <si>
    <t>WebContinental</t>
  </si>
  <si>
    <t>Americanas</t>
  </si>
  <si>
    <t>ELETRORASTRO</t>
  </si>
  <si>
    <t>FERREIRA COSTA</t>
  </si>
  <si>
    <t>SHOPTIME</t>
  </si>
  <si>
    <t>MAGAZINE LUIZA</t>
  </si>
  <si>
    <t>CASAS BAHIA</t>
  </si>
  <si>
    <t>FERRAMENTAS KENNEDY</t>
  </si>
  <si>
    <t>AMAZON.COM</t>
  </si>
  <si>
    <t>OFICINA DOS BITS</t>
  </si>
  <si>
    <t>AMERICANAS</t>
  </si>
  <si>
    <t>Massa corrida PVA comum.</t>
  </si>
  <si>
    <t>18L</t>
  </si>
  <si>
    <t>EXTRA</t>
  </si>
  <si>
    <t>Shopping Construir</t>
  </si>
  <si>
    <t>POLITINTAS</t>
  </si>
  <si>
    <t>DALLA HOME CENTER</t>
  </si>
  <si>
    <t>Massa POLIÉSTER, ¼ lata (massa automotiva).</t>
  </si>
  <si>
    <t>COMBINE7</t>
  </si>
  <si>
    <t>TINTAS VERGINIA</t>
  </si>
  <si>
    <t>SHOPP NRT TINTAS</t>
  </si>
  <si>
    <t>BARATÃO DAS TINTAS</t>
  </si>
  <si>
    <t>Primer universal branco</t>
  </si>
  <si>
    <t>GL</t>
  </si>
  <si>
    <t>HCL COMÉRCIO DE TINTAS</t>
  </si>
  <si>
    <t>DTINTAS</t>
  </si>
  <si>
    <t>SHOPPING DAS TINTAS</t>
  </si>
  <si>
    <t>Solvente para limpeza .</t>
  </si>
  <si>
    <t>CASA SOL</t>
  </si>
  <si>
    <t>SETAOZINHO CONSTRULIDER</t>
  </si>
  <si>
    <t>PADOVANI</t>
  </si>
  <si>
    <t>CONSTRUTINTAS ONLINE</t>
  </si>
  <si>
    <t xml:space="preserve">SACI TINTAS </t>
  </si>
  <si>
    <t>Solvente Poliuretano (Thinner PU)- embalagem 5 litros.</t>
  </si>
  <si>
    <t xml:space="preserve">ROTA SUL MATERIAIS DE CONSTRUÇÃO </t>
  </si>
  <si>
    <t>SODIMAC</t>
  </si>
  <si>
    <t>TELHANORTE</t>
  </si>
  <si>
    <t>LOJA CASA NOVA</t>
  </si>
  <si>
    <t xml:space="preserve">CARAJAS ONLINE </t>
  </si>
  <si>
    <t>Tinta acrílica para concreto, cor cinza .</t>
  </si>
  <si>
    <t>Tinta acrílica para piso, cor amarelo</t>
  </si>
  <si>
    <t>LEROY MERLIM</t>
  </si>
  <si>
    <t>CASA SHOW</t>
  </si>
  <si>
    <t xml:space="preserve">POLITINTAS </t>
  </si>
  <si>
    <t>LEROY MERLIN</t>
  </si>
  <si>
    <t xml:space="preserve">LOJA DO MECÂNICO </t>
  </si>
  <si>
    <t>Tinta poliuretano industrial, cor laranja Ral com catalizador
(conforme prova).</t>
  </si>
  <si>
    <t>KALUNGA</t>
  </si>
  <si>
    <t>Bateria para dataloger
Bateria de lithium 3,6v 1/2aa 1200mah, cilindrica</t>
  </si>
  <si>
    <t>AUMAX AUTOMOÇÃO</t>
  </si>
  <si>
    <t>LUMEN IMPORTADOS</t>
  </si>
  <si>
    <t xml:space="preserve">EXTRA </t>
  </si>
  <si>
    <t xml:space="preserve">DC BATERIAS </t>
  </si>
  <si>
    <t>ELAMP.COM</t>
  </si>
  <si>
    <t>INSPIRE HOME</t>
  </si>
  <si>
    <t>ELETROCONSHOP</t>
  </si>
  <si>
    <t>SUBMARINO</t>
  </si>
  <si>
    <t>MUNDO MAX</t>
  </si>
  <si>
    <t>ELETRONICA SANTANA</t>
  </si>
  <si>
    <t>KABUM</t>
  </si>
  <si>
    <t xml:space="preserve">CASAS BAHIA </t>
  </si>
  <si>
    <t>shoptime</t>
  </si>
  <si>
    <t>ELETRONOR</t>
  </si>
  <si>
    <t>LOJAS MULTILASE</t>
  </si>
  <si>
    <t>ELETROFRIGOR</t>
  </si>
  <si>
    <t xml:space="preserve">FRIGELAR </t>
  </si>
  <si>
    <t>RESFRIAR PEÇAS</t>
  </si>
  <si>
    <t>REFRITON</t>
  </si>
  <si>
    <t>DUFRIO</t>
  </si>
  <si>
    <t>EMBRAR</t>
  </si>
  <si>
    <t>ADECIL.COM</t>
  </si>
  <si>
    <t xml:space="preserve">KALUNGA </t>
  </si>
  <si>
    <t>GIMBA</t>
  </si>
  <si>
    <t>COSTA MEGA STORE</t>
  </si>
  <si>
    <t xml:space="preserve">MUNDO MAX </t>
  </si>
  <si>
    <t>MELHOR INDÚSTRIA</t>
  </si>
  <si>
    <t>Super Pro atacado</t>
  </si>
  <si>
    <t>Eletroluz Materiais Elétricos</t>
  </si>
  <si>
    <t xml:space="preserve">Judy materiais Eletricos </t>
  </si>
  <si>
    <t xml:space="preserve">Eletropeças </t>
  </si>
  <si>
    <t>Tinta acrílica fosca, cor branco neve, sem cheiro.</t>
  </si>
  <si>
    <t>D.W.L COMERCIO E SERVIÇOS DE INFORMÁTICA LTDA</t>
  </si>
  <si>
    <t>PELSTER TECNOLOGIA</t>
  </si>
  <si>
    <t>CRYSTAL INFORMÁTICA</t>
  </si>
  <si>
    <t>REDCABOS</t>
  </si>
  <si>
    <t>Indice de Atualização</t>
  </si>
  <si>
    <t>Conector Macho RJ-45 CAT6
Especificações técnicas:
· Conector macho Categoria 6 para cabo UTP sólido ou
flexível;
· Tipo de conector RJ-45;
· Fabricado em termoplástico não propagante a chama UL
94V-0;
· Diâmetro do Condutor: 26 a 22 AWG;
· Cor: transparente;
Normas:
· ANSI/TIA-568;
· ISO/IEC DIS 11801;
· NBR 14565;
Garantia do Fabricante:
· 12 meses. Referências
Furukawa plug RJ-45 GigaLan CAT6;
Panduit plug RJ-45 CAT 6</t>
  </si>
  <si>
    <t>Lâmpada LED Tubular Tipo T8, 60 cm, base G13, 127/220V,
fluxo luminoso mínimo de 850lm, potência máxima de 10W,
luz branca (temperatura de cor 6000-6500K), vida útil
estimada igual ou maior que 25.000 horas, compatível com a certificação do Inmetro. Marca: Osram, Phillips ou similar</t>
  </si>
  <si>
    <t>Patch Panel Categoria 6
Especificações técnicas:
· O produto deve atender os requisitos estabelecidos nas
normas para Categoria 6/ Classe E;
· 24 posições RJ-45;
· Corpo fabricado em termoplástico de alto impacto não
propagante a chama (UL 94 V-0);
· Painel frontal em plástico com porta etiquetas para
identificação;
· Possibilidade de crimpagem T568A ou T568B;
Deve possuir uma guia traseira feita em termoplástico para
organizar os cabos;
Instalação em rack 19";
· Normas:
· EIA/TIA-569;
· ISO/IEC 11801;
· NBR 14565;
· ANSI/TIA-606.
Garantia do Fabricante:
12 meses. Modelo de referência
Furukawa Patch Panel Gigalan CAT6 24P</t>
  </si>
  <si>
    <t>Lâmpada LED Tubular Tipo T8, 120 cm, base G13, 127/220V,
fluxo luminoso mínimo de 1.800lm, potência máxima de 18W, luz
branca (temperatura de cor 6000-6500K), vida útil estimada igual
ou maior que 25.000 horas, compatível com a certificação do
Inmetro.
Marca: Osram, Phillips ou similar.</t>
  </si>
  <si>
    <t>NOBREAK:
 Potência mínima de 1500VA / 1050W;
 Fator de potência: 0,7 ou superior;
 Seleção automática de tensão na entrada
110V/115V/127V/220V;
 Forma de onda na saída: senoidal por aproximação;
 Plugue do cabo de força: padrão NBR14136;
 Frequência da rede: 60 Hz;
 Tensão de saída: 115 VAC;
 Mínimo de 8 tomadas de saída com padrão NBR 14136;
 Autonomia mínima de 60 minutos, quando conectado a
uma carga de 80W (equivalente a um microcomputador e
um monitor de 15” LCD).
 Proteção contra: curto-circuito, surtos de tensão entre
fase e neutro, sobrecarga, sub e sobretensão da rede
elétrica, sobreaquecimento no inversor e no
transformador, descarga total das baterias;  Leds indicativos das condições de funcionamento do
equipamento;
 Alarme audiovisual para sinalização das condições de
funcionamento da rede elétrica;
 Porta-fusível externo com unidade reserva;
 Mínimo de duas baterias VRLA internas seladas de
12V/7Ah ou maior;
 Filtro de linha e estabilizador integrados;
 Recarga automática das baterias mesmo com o nobreak
desligado;
 Saída padrão USB para comunicação com o computador;
 Conector para módulo de baterias externas;
 Software de gerenciamento de configuração via
computador;
 Line Interactive (Nobreak Interativo com Regulação OnLine)
 Garantia de, no mínimo, 12 meses, contados a partir do
recebimento definitivo do equipamento.</t>
  </si>
  <si>
    <t xml:space="preserve">Lâmpada LED Tubular Tipo T8, 120 cm, base G13, 127/220V,
fluxo luminoso mínimo de 1.800lm, potência máxima de 18W, luz
branca (temperatura de cor 6000-6500K), vida útil estimada igual
ou maior que 25.000 horas, compatível com a certificação do
Inmetro.
Marca: Osram, Phillips ou similar.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</si>
</sst>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[$R$-416]\ #,##0.00;[Red]\-[$R$-416]\ #,##0.00"/>
  </numFmts>
  <fonts count="20">
    <font>
      <sz val="10"/>
      <name val="Arial"/>
      <family val="2"/>
    </font>
    <font>
      <sz val="10"/>
      <name val="Arial"/>
      <family val="2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name val="Calibri"/>
      <family val="2"/>
      <scheme val="minor"/>
    </font>
    <font>
      <sz val="10"/>
      <name val="Arial"/>
      <family val="2"/>
    </font>
    <font>
      <sz val="9"/>
      <color rgb="FF000000"/>
      <name val="Open Sans"/>
      <family val="2"/>
    </font>
  </fonts>
  <fills count="12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47"/>
      </patternFill>
    </fill>
    <fill>
      <patternFill patternType="solid">
        <fgColor theme="2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  <xf numFmtId="43" fontId="18" fillId="0" borderId="0" applyFont="0" applyFill="0" applyBorder="0" applyAlignment="0" applyProtection="0"/>
  </cellStyleXfs>
  <cellXfs count="94">
    <xf numFmtId="0" fontId="0" fillId="0" borderId="0" xfId="0"/>
    <xf numFmtId="0" fontId="11" fillId="0" borderId="0" xfId="0" applyFont="1" applyAlignment="1">
      <alignment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 applyProtection="1">
      <protection locked="0"/>
    </xf>
    <xf numFmtId="0" fontId="13" fillId="0" borderId="3" xfId="0" applyFont="1" applyBorder="1" applyProtection="1"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164" fontId="11" fillId="0" borderId="0" xfId="0" applyNumberFormat="1" applyFont="1" applyBorder="1" applyAlignment="1" applyProtection="1">
      <protection locked="0"/>
    </xf>
    <xf numFmtId="164" fontId="14" fillId="0" borderId="3" xfId="0" applyNumberFormat="1" applyFont="1" applyBorder="1" applyAlignment="1" applyProtection="1">
      <alignment horizontal="center" shrinkToFit="1"/>
      <protection locked="0"/>
    </xf>
    <xf numFmtId="0" fontId="12" fillId="9" borderId="2" xfId="0" applyFont="1" applyFill="1" applyBorder="1" applyAlignment="1" applyProtection="1">
      <alignment horizontal="center" vertical="center" wrapText="1"/>
    </xf>
    <xf numFmtId="0" fontId="12" fillId="9" borderId="3" xfId="0" applyFont="1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center" vertical="center" wrapText="1"/>
    </xf>
    <xf numFmtId="0" fontId="14" fillId="9" borderId="3" xfId="0" applyFont="1" applyFill="1" applyBorder="1" applyAlignment="1" applyProtection="1">
      <alignment horizontal="center" vertical="center"/>
    </xf>
    <xf numFmtId="0" fontId="14" fillId="9" borderId="3" xfId="0" applyFont="1" applyFill="1" applyBorder="1" applyAlignment="1" applyProtection="1">
      <alignment horizontal="center" vertical="center" wrapText="1"/>
    </xf>
    <xf numFmtId="0" fontId="11" fillId="9" borderId="3" xfId="0" applyFont="1" applyFill="1" applyBorder="1" applyAlignment="1" applyProtection="1">
      <alignment horizontal="center"/>
    </xf>
    <xf numFmtId="10" fontId="11" fillId="9" borderId="6" xfId="0" applyNumberFormat="1" applyFont="1" applyFill="1" applyBorder="1" applyAlignment="1" applyProtection="1">
      <alignment horizontal="center"/>
    </xf>
    <xf numFmtId="164" fontId="15" fillId="9" borderId="5" xfId="0" applyNumberFormat="1" applyFont="1" applyFill="1" applyBorder="1" applyAlignment="1" applyProtection="1">
      <alignment horizontal="center" shrinkToFit="1"/>
    </xf>
    <xf numFmtId="164" fontId="15" fillId="9" borderId="3" xfId="0" applyNumberFormat="1" applyFont="1" applyFill="1" applyBorder="1" applyAlignment="1" applyProtection="1">
      <alignment horizontal="center" shrinkToFit="1"/>
    </xf>
    <xf numFmtId="164" fontId="12" fillId="9" borderId="3" xfId="0" applyNumberFormat="1" applyFont="1" applyFill="1" applyBorder="1" applyAlignment="1" applyProtection="1">
      <alignment horizontal="left"/>
    </xf>
    <xf numFmtId="164" fontId="11" fillId="9" borderId="3" xfId="0" applyNumberFormat="1" applyFont="1" applyFill="1" applyBorder="1" applyAlignment="1" applyProtection="1">
      <alignment horizontal="right" shrinkToFit="1"/>
    </xf>
    <xf numFmtId="164" fontId="14" fillId="9" borderId="17" xfId="0" applyNumberFormat="1" applyFont="1" applyFill="1" applyBorder="1" applyAlignment="1" applyProtection="1">
      <alignment horizontal="center" vertical="center"/>
    </xf>
    <xf numFmtId="164" fontId="15" fillId="9" borderId="17" xfId="0" applyNumberFormat="1" applyFont="1" applyFill="1" applyBorder="1" applyAlignment="1" applyProtection="1">
      <alignment horizontal="right" shrinkToFit="1"/>
    </xf>
    <xf numFmtId="0" fontId="12" fillId="9" borderId="17" xfId="0" applyFont="1" applyFill="1" applyBorder="1" applyAlignment="1" applyProtection="1">
      <alignment horizontal="center" vertical="center"/>
    </xf>
    <xf numFmtId="164" fontId="11" fillId="9" borderId="17" xfId="0" applyNumberFormat="1" applyFont="1" applyFill="1" applyBorder="1" applyAlignment="1" applyProtection="1">
      <alignment horizontal="right" shrinkToFit="1"/>
    </xf>
    <xf numFmtId="164" fontId="14" fillId="9" borderId="3" xfId="0" applyNumberFormat="1" applyFont="1" applyFill="1" applyBorder="1" applyAlignment="1" applyProtection="1">
      <alignment horizontal="center" shrinkToFit="1"/>
    </xf>
    <xf numFmtId="0" fontId="12" fillId="9" borderId="2" xfId="0" applyFont="1" applyFill="1" applyBorder="1" applyAlignment="1" applyProtection="1">
      <alignment horizontal="center" vertical="center"/>
    </xf>
    <xf numFmtId="164" fontId="11" fillId="0" borderId="0" xfId="0" applyNumberFormat="1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protection locked="0"/>
    </xf>
    <xf numFmtId="164" fontId="11" fillId="0" borderId="5" xfId="0" applyNumberFormat="1" applyFont="1" applyBorder="1" applyAlignment="1" applyProtection="1">
      <alignment horizontal="left"/>
      <protection locked="0"/>
    </xf>
    <xf numFmtId="164" fontId="11" fillId="0" borderId="0" xfId="0" applyNumberFormat="1" applyFont="1" applyBorder="1" applyAlignment="1" applyProtection="1">
      <alignment horizontal="right"/>
      <protection locked="0"/>
    </xf>
    <xf numFmtId="164" fontId="15" fillId="0" borderId="0" xfId="0" applyNumberFormat="1" applyFont="1" applyFill="1" applyBorder="1" applyAlignment="1" applyProtection="1">
      <protection locked="0"/>
    </xf>
    <xf numFmtId="164" fontId="14" fillId="0" borderId="0" xfId="0" applyNumberFormat="1" applyFont="1" applyFill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2" fillId="9" borderId="2" xfId="0" applyFont="1" applyFill="1" applyBorder="1" applyAlignment="1" applyProtection="1">
      <alignment horizontal="center" vertical="center"/>
    </xf>
    <xf numFmtId="0" fontId="16" fillId="0" borderId="10" xfId="0" applyFont="1" applyFill="1" applyBorder="1" applyAlignment="1">
      <alignment wrapText="1"/>
    </xf>
    <xf numFmtId="44" fontId="16" fillId="11" borderId="7" xfId="0" applyNumberFormat="1" applyFont="1" applyFill="1" applyBorder="1" applyAlignment="1">
      <alignment wrapText="1"/>
    </xf>
    <xf numFmtId="0" fontId="12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vertical="center" wrapText="1"/>
    </xf>
    <xf numFmtId="44" fontId="11" fillId="9" borderId="7" xfId="12" applyFont="1" applyFill="1" applyBorder="1" applyAlignment="1">
      <alignment vertical="center" wrapText="1"/>
    </xf>
    <xf numFmtId="0" fontId="12" fillId="11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1" fillId="9" borderId="10" xfId="0" applyFont="1" applyFill="1" applyBorder="1" applyAlignment="1">
      <alignment vertical="center" wrapText="1"/>
    </xf>
    <xf numFmtId="43" fontId="12" fillId="9" borderId="7" xfId="21" applyFont="1" applyFill="1" applyBorder="1" applyAlignment="1">
      <alignment horizontal="center" vertical="center" wrapText="1"/>
    </xf>
    <xf numFmtId="43" fontId="11" fillId="9" borderId="7" xfId="21" applyFont="1" applyFill="1" applyBorder="1" applyAlignment="1">
      <alignment vertical="center" wrapText="1"/>
    </xf>
    <xf numFmtId="43" fontId="11" fillId="9" borderId="7" xfId="21" applyFont="1" applyFill="1" applyBorder="1" applyAlignment="1">
      <alignment horizontal="center" vertical="center" wrapText="1"/>
    </xf>
    <xf numFmtId="43" fontId="11" fillId="0" borderId="0" xfId="21" applyFont="1" applyAlignment="1">
      <alignment wrapText="1"/>
    </xf>
    <xf numFmtId="0" fontId="19" fillId="0" borderId="0" xfId="0" applyFont="1"/>
    <xf numFmtId="0" fontId="13" fillId="0" borderId="3" xfId="0" applyFont="1" applyBorder="1" applyAlignment="1" applyProtection="1">
      <alignment wrapText="1"/>
      <protection locked="0"/>
    </xf>
    <xf numFmtId="0" fontId="12" fillId="9" borderId="17" xfId="0" applyFont="1" applyFill="1" applyBorder="1" applyAlignment="1">
      <alignment horizontal="center" vertical="center" wrapText="1"/>
    </xf>
    <xf numFmtId="0" fontId="11" fillId="9" borderId="17" xfId="0" applyFont="1" applyFill="1" applyBorder="1" applyAlignment="1">
      <alignment horizontal="center" vertical="center" wrapText="1"/>
    </xf>
    <xf numFmtId="0" fontId="11" fillId="9" borderId="9" xfId="0" applyFont="1" applyFill="1" applyBorder="1" applyAlignment="1" applyProtection="1">
      <alignment wrapText="1"/>
    </xf>
    <xf numFmtId="0" fontId="11" fillId="9" borderId="10" xfId="0" applyFont="1" applyFill="1" applyBorder="1" applyAlignment="1" applyProtection="1">
      <alignment wrapText="1"/>
    </xf>
    <xf numFmtId="0" fontId="11" fillId="9" borderId="11" xfId="0" applyFont="1" applyFill="1" applyBorder="1" applyAlignment="1" applyProtection="1">
      <alignment wrapText="1"/>
    </xf>
    <xf numFmtId="0" fontId="11" fillId="9" borderId="12" xfId="0" applyFont="1" applyFill="1" applyBorder="1" applyAlignment="1" applyProtection="1">
      <alignment wrapText="1"/>
    </xf>
    <xf numFmtId="0" fontId="11" fillId="9" borderId="13" xfId="0" applyFont="1" applyFill="1" applyBorder="1" applyAlignment="1" applyProtection="1">
      <alignment wrapText="1"/>
    </xf>
    <xf numFmtId="0" fontId="11" fillId="9" borderId="14" xfId="0" applyFont="1" applyFill="1" applyBorder="1" applyAlignment="1" applyProtection="1">
      <alignment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9" borderId="8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6" fillId="10" borderId="2" xfId="0" applyFont="1" applyFill="1" applyBorder="1" applyAlignment="1" applyProtection="1">
      <alignment horizontal="center"/>
    </xf>
    <xf numFmtId="0" fontId="16" fillId="10" borderId="4" xfId="0" applyFont="1" applyFill="1" applyBorder="1" applyAlignment="1" applyProtection="1">
      <alignment horizontal="center"/>
    </xf>
    <xf numFmtId="0" fontId="16" fillId="10" borderId="8" xfId="0" applyFont="1" applyFill="1" applyBorder="1" applyAlignment="1" applyProtection="1">
      <alignment horizont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vertical="top" wrapText="1"/>
      <protection locked="0"/>
    </xf>
    <xf numFmtId="0" fontId="15" fillId="0" borderId="15" xfId="0" applyFont="1" applyBorder="1" applyAlignment="1" applyProtection="1">
      <alignment vertical="top" wrapText="1"/>
      <protection locked="0"/>
    </xf>
    <xf numFmtId="0" fontId="15" fillId="0" borderId="16" xfId="0" applyFont="1" applyBorder="1" applyAlignment="1" applyProtection="1">
      <alignment vertical="top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 applyProtection="1">
      <alignment horizontal="center" vertical="center" shrinkToFit="1"/>
      <protection locked="0"/>
    </xf>
    <xf numFmtId="0" fontId="15" fillId="0" borderId="15" xfId="0" applyFont="1" applyBorder="1" applyAlignment="1" applyProtection="1">
      <alignment horizontal="center" vertical="center" shrinkToFit="1"/>
      <protection locked="0"/>
    </xf>
    <xf numFmtId="0" fontId="15" fillId="0" borderId="16" xfId="0" applyFont="1" applyBorder="1" applyAlignment="1" applyProtection="1">
      <alignment horizontal="center" vertical="center" shrinkToFit="1"/>
      <protection locked="0"/>
    </xf>
    <xf numFmtId="164" fontId="14" fillId="9" borderId="6" xfId="0" applyNumberFormat="1" applyFont="1" applyFill="1" applyBorder="1" applyAlignment="1" applyProtection="1">
      <alignment horizontal="center" vertical="center" shrinkToFit="1"/>
    </xf>
    <xf numFmtId="164" fontId="14" fillId="9" borderId="15" xfId="0" applyNumberFormat="1" applyFont="1" applyFill="1" applyBorder="1" applyAlignment="1" applyProtection="1">
      <alignment horizontal="center" vertical="center" shrinkToFit="1"/>
    </xf>
    <xf numFmtId="164" fontId="14" fillId="9" borderId="16" xfId="0" applyNumberFormat="1" applyFont="1" applyFill="1" applyBorder="1" applyAlignment="1" applyProtection="1">
      <alignment horizontal="center" vertical="center" shrinkToFit="1"/>
    </xf>
    <xf numFmtId="0" fontId="16" fillId="11" borderId="7" xfId="0" applyFont="1" applyFill="1" applyBorder="1" applyAlignment="1">
      <alignment horizontal="center" wrapText="1"/>
    </xf>
    <xf numFmtId="0" fontId="16" fillId="11" borderId="17" xfId="0" applyFont="1" applyFill="1" applyBorder="1" applyAlignment="1">
      <alignment horizontal="center" wrapText="1"/>
    </xf>
    <xf numFmtId="0" fontId="16" fillId="11" borderId="18" xfId="0" applyFont="1" applyFill="1" applyBorder="1" applyAlignment="1">
      <alignment horizontal="center" wrapText="1"/>
    </xf>
    <xf numFmtId="0" fontId="16" fillId="11" borderId="19" xfId="0" applyFont="1" applyFill="1" applyBorder="1" applyAlignment="1">
      <alignment horizontal="center" wrapText="1"/>
    </xf>
    <xf numFmtId="0" fontId="16" fillId="11" borderId="20" xfId="0" applyFont="1" applyFill="1" applyBorder="1" applyAlignment="1">
      <alignment horizontal="center" wrapText="1"/>
    </xf>
    <xf numFmtId="0" fontId="17" fillId="11" borderId="12" xfId="0" applyFont="1" applyFill="1" applyBorder="1" applyAlignment="1">
      <alignment horizontal="left" vertical="center" wrapText="1"/>
    </xf>
    <xf numFmtId="0" fontId="17" fillId="11" borderId="13" xfId="0" applyFont="1" applyFill="1" applyBorder="1" applyAlignment="1">
      <alignment horizontal="left" vertical="center" wrapText="1"/>
    </xf>
    <xf numFmtId="0" fontId="17" fillId="11" borderId="14" xfId="0" applyFont="1" applyFill="1" applyBorder="1" applyAlignment="1">
      <alignment horizontal="left" vertical="center" wrapText="1"/>
    </xf>
    <xf numFmtId="0" fontId="17" fillId="11" borderId="18" xfId="0" applyFont="1" applyFill="1" applyBorder="1" applyAlignment="1">
      <alignment horizontal="left" vertical="center" wrapText="1"/>
    </xf>
    <xf numFmtId="0" fontId="17" fillId="11" borderId="19" xfId="0" applyFont="1" applyFill="1" applyBorder="1" applyAlignment="1">
      <alignment horizontal="left" vertical="center" wrapText="1"/>
    </xf>
    <xf numFmtId="0" fontId="17" fillId="11" borderId="20" xfId="0" applyFont="1" applyFill="1" applyBorder="1" applyAlignment="1">
      <alignment horizontal="left" vertical="center" wrapText="1"/>
    </xf>
  </cellXfs>
  <cellStyles count="22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Vírgula" xfId="21" builtinId="3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2258763</xdr:colOff>
      <xdr:row>0</xdr:row>
      <xdr:rowOff>54435</xdr:rowOff>
    </xdr:from>
    <xdr:to>
      <xdr:col>3</xdr:col>
      <xdr:colOff>153738</xdr:colOff>
      <xdr:row>7</xdr:row>
      <xdr:rowOff>13944</xdr:rowOff>
    </xdr:to>
    <xdr:pic>
      <xdr:nvPicPr>
        <xdr:cNvPr id="2" name="Imagem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71084" y="54435"/>
          <a:ext cx="2888797" cy="110250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2" sqref="A2:A17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67" t="s">
        <v>12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0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70"/>
      <c r="B3" s="71" t="s">
        <v>69</v>
      </c>
      <c r="C3" s="74" t="s">
        <v>70</v>
      </c>
      <c r="D3" s="77">
        <v>60</v>
      </c>
      <c r="E3" s="80">
        <f>IF(C20&lt;=25%,D20,MIN(E20:F20))</f>
        <v>875.56</v>
      </c>
      <c r="F3" s="80">
        <f>MIN(H3:H17)</f>
        <v>566.32000000000005</v>
      </c>
      <c r="G3" s="5" t="s">
        <v>71</v>
      </c>
      <c r="H3" s="14">
        <v>566.32000000000005</v>
      </c>
      <c r="I3" s="30">
        <f>IF(H3="","",(IF($C$20&lt;25%,"N/A",IF(H3&lt;=($D$20+$A$20),H3,"Descartado"))))</f>
        <v>566.32000000000005</v>
      </c>
    </row>
    <row r="4" spans="1:9">
      <c r="A4" s="70"/>
      <c r="B4" s="72"/>
      <c r="C4" s="75"/>
      <c r="D4" s="78"/>
      <c r="E4" s="81"/>
      <c r="F4" s="81"/>
      <c r="G4" s="5" t="s">
        <v>137</v>
      </c>
      <c r="H4" s="14">
        <v>959.99</v>
      </c>
      <c r="I4" s="30">
        <f>IF(H4="","",(IF($C$20&lt;25%,"N/A",IF(H4&lt;=($D$20+$A$20),H4,"Descartado"))))</f>
        <v>959.99</v>
      </c>
    </row>
    <row r="5" spans="1:9">
      <c r="A5" s="70"/>
      <c r="B5" s="72"/>
      <c r="C5" s="75"/>
      <c r="D5" s="78"/>
      <c r="E5" s="81"/>
      <c r="F5" s="81"/>
      <c r="G5" s="5" t="s">
        <v>202</v>
      </c>
      <c r="H5" s="14">
        <v>1008.03</v>
      </c>
      <c r="I5" s="30">
        <f t="shared" ref="I5:I17" si="0">IF(H5="","",(IF($C$20&lt;25%,"N/A",IF(H5&lt;=($D$20+$A$20),H5,"Descartado"))))</f>
        <v>1008.03</v>
      </c>
    </row>
    <row r="6" spans="1:9">
      <c r="A6" s="70"/>
      <c r="B6" s="72"/>
      <c r="C6" s="75"/>
      <c r="D6" s="78"/>
      <c r="E6" s="81"/>
      <c r="F6" s="81"/>
      <c r="G6" s="5" t="s">
        <v>132</v>
      </c>
      <c r="H6" s="14">
        <v>967.91</v>
      </c>
      <c r="I6" s="30">
        <f t="shared" si="0"/>
        <v>967.91</v>
      </c>
    </row>
    <row r="7" spans="1:9">
      <c r="A7" s="70"/>
      <c r="B7" s="72"/>
      <c r="C7" s="75"/>
      <c r="D7" s="78"/>
      <c r="E7" s="81"/>
      <c r="F7" s="81"/>
      <c r="G7" s="5" t="s">
        <v>212</v>
      </c>
      <c r="H7" s="14">
        <v>1300</v>
      </c>
      <c r="I7" s="30" t="str">
        <f t="shared" si="0"/>
        <v>Descartado</v>
      </c>
    </row>
    <row r="8" spans="1:9">
      <c r="A8" s="70"/>
      <c r="B8" s="72"/>
      <c r="C8" s="75"/>
      <c r="D8" s="78"/>
      <c r="E8" s="81"/>
      <c r="F8" s="81"/>
      <c r="G8" s="5"/>
      <c r="H8" s="14"/>
      <c r="I8" s="30" t="str">
        <f t="shared" si="0"/>
        <v/>
      </c>
    </row>
    <row r="9" spans="1:9">
      <c r="A9" s="70"/>
      <c r="B9" s="72"/>
      <c r="C9" s="75"/>
      <c r="D9" s="78"/>
      <c r="E9" s="81"/>
      <c r="F9" s="81"/>
      <c r="G9" s="5"/>
      <c r="H9" s="14"/>
      <c r="I9" s="30" t="str">
        <f t="shared" si="0"/>
        <v/>
      </c>
    </row>
    <row r="10" spans="1:9">
      <c r="A10" s="70"/>
      <c r="B10" s="72"/>
      <c r="C10" s="75"/>
      <c r="D10" s="78"/>
      <c r="E10" s="81"/>
      <c r="F10" s="81"/>
      <c r="G10" s="5"/>
      <c r="H10" s="14"/>
      <c r="I10" s="30" t="str">
        <f t="shared" si="0"/>
        <v/>
      </c>
    </row>
    <row r="11" spans="1:9">
      <c r="A11" s="70"/>
      <c r="B11" s="72"/>
      <c r="C11" s="75"/>
      <c r="D11" s="78"/>
      <c r="E11" s="81"/>
      <c r="F11" s="81"/>
      <c r="G11" s="5"/>
      <c r="H11" s="14"/>
      <c r="I11" s="30" t="str">
        <f t="shared" si="0"/>
        <v/>
      </c>
    </row>
    <row r="12" spans="1:9">
      <c r="A12" s="70"/>
      <c r="B12" s="72"/>
      <c r="C12" s="75"/>
      <c r="D12" s="78"/>
      <c r="E12" s="81"/>
      <c r="F12" s="81"/>
      <c r="G12" s="5"/>
      <c r="H12" s="14"/>
      <c r="I12" s="30" t="str">
        <f t="shared" si="0"/>
        <v/>
      </c>
    </row>
    <row r="13" spans="1:9">
      <c r="A13" s="70"/>
      <c r="B13" s="72"/>
      <c r="C13" s="75"/>
      <c r="D13" s="78"/>
      <c r="E13" s="81"/>
      <c r="F13" s="81"/>
      <c r="G13" s="5"/>
      <c r="H13" s="14"/>
      <c r="I13" s="30" t="str">
        <f t="shared" si="0"/>
        <v/>
      </c>
    </row>
    <row r="14" spans="1:9">
      <c r="A14" s="70"/>
      <c r="B14" s="72"/>
      <c r="C14" s="75"/>
      <c r="D14" s="78"/>
      <c r="E14" s="81"/>
      <c r="F14" s="81"/>
      <c r="G14" s="5"/>
      <c r="H14" s="14"/>
      <c r="I14" s="30" t="str">
        <f t="shared" si="0"/>
        <v/>
      </c>
    </row>
    <row r="15" spans="1:9">
      <c r="A15" s="70"/>
      <c r="B15" s="72"/>
      <c r="C15" s="75"/>
      <c r="D15" s="78"/>
      <c r="E15" s="81"/>
      <c r="F15" s="81"/>
      <c r="G15" s="5"/>
      <c r="H15" s="14"/>
      <c r="I15" s="30" t="str">
        <f t="shared" si="0"/>
        <v/>
      </c>
    </row>
    <row r="16" spans="1:9">
      <c r="A16" s="70"/>
      <c r="B16" s="72"/>
      <c r="C16" s="75"/>
      <c r="D16" s="78"/>
      <c r="E16" s="81"/>
      <c r="F16" s="81"/>
      <c r="G16" s="5"/>
      <c r="H16" s="14"/>
      <c r="I16" s="30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4" t="s">
        <v>34</v>
      </c>
      <c r="H19" s="65"/>
      <c r="I19" s="32"/>
    </row>
    <row r="20" spans="1:11">
      <c r="A20" s="20">
        <f>IF(B20&lt;2,"N/A",(STDEV(H3:H17)))</f>
        <v>261.22422313024481</v>
      </c>
      <c r="B20" s="20">
        <f>COUNT(H3:H17)</f>
        <v>5</v>
      </c>
      <c r="C20" s="21">
        <f>IF(B20&lt;2,"N/A",(A20/D20))</f>
        <v>0.27198107463193794</v>
      </c>
      <c r="D20" s="22">
        <f>ROUND(AVERAGE(H3:H17),2)</f>
        <v>960.45</v>
      </c>
      <c r="E20" s="23">
        <f>IFERROR(ROUND(IF(B20&lt;2,"N/A",(IF(C20&lt;=25%,"N/A",AVERAGE(I3:I17)))),2),"N/A")</f>
        <v>875.56</v>
      </c>
      <c r="F20" s="23">
        <f>ROUND(MEDIAN(H3:H17),2)</f>
        <v>967.91</v>
      </c>
      <c r="G20" s="24" t="str">
        <f>INDEX(G4:G17,MATCH(H20,H3:H17,0))</f>
        <v>OFICINA DOS BITS</v>
      </c>
      <c r="H20" s="25">
        <f>MIN(H3:H17)</f>
        <v>566.32000000000005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66"/>
      <c r="E22" s="66"/>
      <c r="F22" s="36"/>
      <c r="G22" s="26" t="s">
        <v>37</v>
      </c>
      <c r="H22" s="27">
        <f>IF(C20&lt;=25%,D20,MIN(E20:F20))</f>
        <v>875.56</v>
      </c>
    </row>
    <row r="23" spans="1:11">
      <c r="B23" s="33"/>
      <c r="C23" s="33"/>
      <c r="D23" s="66"/>
      <c r="E23" s="66"/>
      <c r="F23" s="37"/>
      <c r="G23" s="28" t="s">
        <v>9</v>
      </c>
      <c r="H23" s="29">
        <f>ROUND(H22,2)*D3</f>
        <v>52533.599999999999</v>
      </c>
    </row>
    <row r="24" spans="1:11">
      <c r="B24" s="38"/>
      <c r="C24" s="38"/>
      <c r="D24" s="32"/>
      <c r="E24" s="32"/>
    </row>
    <row r="26" spans="1:11">
      <c r="A26" s="58" t="s">
        <v>25</v>
      </c>
      <c r="B26" s="59"/>
      <c r="C26" s="59"/>
      <c r="D26" s="59"/>
      <c r="E26" s="59"/>
      <c r="F26" s="59"/>
      <c r="G26" s="59"/>
      <c r="H26" s="59"/>
      <c r="I26" s="60"/>
    </row>
    <row r="27" spans="1:11" ht="12.75" customHeight="1">
      <c r="A27" s="58" t="s">
        <v>26</v>
      </c>
      <c r="B27" s="59"/>
      <c r="C27" s="59"/>
      <c r="D27" s="59"/>
      <c r="E27" s="59"/>
      <c r="F27" s="59"/>
      <c r="G27" s="59"/>
      <c r="H27" s="59"/>
      <c r="I27" s="60"/>
    </row>
    <row r="28" spans="1:11" ht="12.75" customHeight="1">
      <c r="A28" s="58" t="s">
        <v>27</v>
      </c>
      <c r="B28" s="59"/>
      <c r="C28" s="59"/>
      <c r="D28" s="59"/>
      <c r="E28" s="59"/>
      <c r="F28" s="59"/>
      <c r="G28" s="59"/>
      <c r="H28" s="59"/>
      <c r="I28" s="60"/>
    </row>
    <row r="29" spans="1:11">
      <c r="A29" s="58" t="s">
        <v>28</v>
      </c>
      <c r="B29" s="59"/>
      <c r="C29" s="59"/>
      <c r="D29" s="59"/>
      <c r="E29" s="59"/>
      <c r="F29" s="59"/>
      <c r="G29" s="59"/>
      <c r="H29" s="59"/>
      <c r="I29" s="60"/>
    </row>
    <row r="30" spans="1:11" ht="12.75" customHeight="1">
      <c r="A30" s="58" t="s">
        <v>29</v>
      </c>
      <c r="B30" s="59"/>
      <c r="C30" s="59"/>
      <c r="D30" s="59"/>
      <c r="E30" s="59"/>
      <c r="F30" s="59"/>
      <c r="G30" s="59"/>
      <c r="H30" s="59"/>
      <c r="I30" s="60"/>
    </row>
    <row r="31" spans="1:11" ht="12.75" customHeight="1">
      <c r="A31" s="58" t="s">
        <v>30</v>
      </c>
      <c r="B31" s="59"/>
      <c r="C31" s="59"/>
      <c r="D31" s="59"/>
      <c r="E31" s="59"/>
      <c r="F31" s="59"/>
      <c r="G31" s="59"/>
      <c r="H31" s="59"/>
      <c r="I31" s="60"/>
    </row>
    <row r="32" spans="1:11" ht="24.75" customHeight="1">
      <c r="A32" s="61" t="s">
        <v>31</v>
      </c>
      <c r="B32" s="62"/>
      <c r="C32" s="62"/>
      <c r="D32" s="62"/>
      <c r="E32" s="62"/>
      <c r="F32" s="62"/>
      <c r="G32" s="62"/>
      <c r="H32" s="62"/>
      <c r="I32" s="63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2" sqref="A2:A17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67" t="s">
        <v>12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46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70"/>
      <c r="B3" s="71" t="s">
        <v>88</v>
      </c>
      <c r="C3" s="74" t="s">
        <v>8</v>
      </c>
      <c r="D3" s="77">
        <v>20</v>
      </c>
      <c r="E3" s="80">
        <f>IF(C20&lt;=25%,D20,MIN(E20:F20))</f>
        <v>784.57</v>
      </c>
      <c r="F3" s="80">
        <f>MIN(H3:H17)</f>
        <v>692.91</v>
      </c>
      <c r="G3" s="5" t="s">
        <v>184</v>
      </c>
      <c r="H3" s="14">
        <v>692.91</v>
      </c>
      <c r="I3" s="30" t="str">
        <f>IF(H3="","",(IF($C$20&lt;25%,"N/A",IF(H3&lt;=($D$20+$A$20),H3,"Descartado"))))</f>
        <v>N/A</v>
      </c>
    </row>
    <row r="4" spans="1:9">
      <c r="A4" s="70"/>
      <c r="B4" s="72"/>
      <c r="C4" s="75"/>
      <c r="D4" s="78"/>
      <c r="E4" s="81"/>
      <c r="F4" s="81"/>
      <c r="G4" s="5" t="s">
        <v>194</v>
      </c>
      <c r="H4" s="14">
        <v>798</v>
      </c>
      <c r="I4" s="30" t="str">
        <f t="shared" ref="I4:I17" si="0">IF(H4="","",(IF($C$20&lt;25%,"N/A",IF(H4&lt;=($D$20+$A$20),H4,"Descartado"))))</f>
        <v>N/A</v>
      </c>
    </row>
    <row r="5" spans="1:9">
      <c r="A5" s="70"/>
      <c r="B5" s="72"/>
      <c r="C5" s="75"/>
      <c r="D5" s="78"/>
      <c r="E5" s="81"/>
      <c r="F5" s="81"/>
      <c r="G5" s="5" t="s">
        <v>195</v>
      </c>
      <c r="H5" s="14">
        <v>950</v>
      </c>
      <c r="I5" s="30" t="str">
        <f t="shared" si="0"/>
        <v>N/A</v>
      </c>
    </row>
    <row r="6" spans="1:9">
      <c r="A6" s="70"/>
      <c r="B6" s="72"/>
      <c r="C6" s="75"/>
      <c r="D6" s="78"/>
      <c r="E6" s="81"/>
      <c r="F6" s="81"/>
      <c r="G6" s="5" t="s">
        <v>196</v>
      </c>
      <c r="H6" s="14">
        <v>750.95</v>
      </c>
      <c r="I6" s="30" t="str">
        <f t="shared" si="0"/>
        <v>N/A</v>
      </c>
    </row>
    <row r="7" spans="1:9">
      <c r="A7" s="70"/>
      <c r="B7" s="72"/>
      <c r="C7" s="75"/>
      <c r="D7" s="78"/>
      <c r="E7" s="81"/>
      <c r="F7" s="81"/>
      <c r="G7" s="5" t="s">
        <v>197</v>
      </c>
      <c r="H7" s="14">
        <v>731</v>
      </c>
      <c r="I7" s="30" t="str">
        <f t="shared" si="0"/>
        <v>N/A</v>
      </c>
    </row>
    <row r="8" spans="1:9">
      <c r="A8" s="70"/>
      <c r="B8" s="72"/>
      <c r="C8" s="75"/>
      <c r="D8" s="78"/>
      <c r="E8" s="81"/>
      <c r="F8" s="81"/>
      <c r="G8" s="5"/>
      <c r="H8" s="14"/>
      <c r="I8" s="30" t="str">
        <f t="shared" si="0"/>
        <v/>
      </c>
    </row>
    <row r="9" spans="1:9">
      <c r="A9" s="70"/>
      <c r="B9" s="72"/>
      <c r="C9" s="75"/>
      <c r="D9" s="78"/>
      <c r="E9" s="81"/>
      <c r="F9" s="81"/>
      <c r="G9" s="5"/>
      <c r="H9" s="14"/>
      <c r="I9" s="30" t="str">
        <f t="shared" si="0"/>
        <v/>
      </c>
    </row>
    <row r="10" spans="1:9">
      <c r="A10" s="70"/>
      <c r="B10" s="72"/>
      <c r="C10" s="75"/>
      <c r="D10" s="78"/>
      <c r="E10" s="81"/>
      <c r="F10" s="81"/>
      <c r="G10" s="5"/>
      <c r="H10" s="14"/>
      <c r="I10" s="30" t="str">
        <f t="shared" si="0"/>
        <v/>
      </c>
    </row>
    <row r="11" spans="1:9">
      <c r="A11" s="70"/>
      <c r="B11" s="72"/>
      <c r="C11" s="75"/>
      <c r="D11" s="78"/>
      <c r="E11" s="81"/>
      <c r="F11" s="81"/>
      <c r="G11" s="5"/>
      <c r="H11" s="14"/>
      <c r="I11" s="30" t="str">
        <f t="shared" si="0"/>
        <v/>
      </c>
    </row>
    <row r="12" spans="1:9">
      <c r="A12" s="70"/>
      <c r="B12" s="72"/>
      <c r="C12" s="75"/>
      <c r="D12" s="78"/>
      <c r="E12" s="81"/>
      <c r="F12" s="81"/>
      <c r="G12" s="5"/>
      <c r="H12" s="14"/>
      <c r="I12" s="30" t="str">
        <f t="shared" si="0"/>
        <v/>
      </c>
    </row>
    <row r="13" spans="1:9">
      <c r="A13" s="70"/>
      <c r="B13" s="72"/>
      <c r="C13" s="75"/>
      <c r="D13" s="78"/>
      <c r="E13" s="81"/>
      <c r="F13" s="81"/>
      <c r="G13" s="5"/>
      <c r="H13" s="14"/>
      <c r="I13" s="30" t="str">
        <f t="shared" si="0"/>
        <v/>
      </c>
    </row>
    <row r="14" spans="1:9">
      <c r="A14" s="70"/>
      <c r="B14" s="72"/>
      <c r="C14" s="75"/>
      <c r="D14" s="78"/>
      <c r="E14" s="81"/>
      <c r="F14" s="81"/>
      <c r="G14" s="5"/>
      <c r="H14" s="14"/>
      <c r="I14" s="30" t="str">
        <f t="shared" si="0"/>
        <v/>
      </c>
    </row>
    <row r="15" spans="1:9">
      <c r="A15" s="70"/>
      <c r="B15" s="72"/>
      <c r="C15" s="75"/>
      <c r="D15" s="78"/>
      <c r="E15" s="81"/>
      <c r="F15" s="81"/>
      <c r="G15" s="5"/>
      <c r="H15" s="14"/>
      <c r="I15" s="30" t="str">
        <f t="shared" si="0"/>
        <v/>
      </c>
    </row>
    <row r="16" spans="1:9">
      <c r="A16" s="70"/>
      <c r="B16" s="72"/>
      <c r="C16" s="75"/>
      <c r="D16" s="78"/>
      <c r="E16" s="81"/>
      <c r="F16" s="81"/>
      <c r="G16" s="5"/>
      <c r="H16" s="14"/>
      <c r="I16" s="30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4" t="s">
        <v>34</v>
      </c>
      <c r="H19" s="65"/>
      <c r="I19" s="32"/>
    </row>
    <row r="20" spans="1:11">
      <c r="A20" s="20">
        <f>IF(B20&lt;2,"N/A",(STDEV(H3:H17)))</f>
        <v>99.936298060315053</v>
      </c>
      <c r="B20" s="20">
        <f>COUNT(H3:H17)</f>
        <v>5</v>
      </c>
      <c r="C20" s="21">
        <f>IF(B20&lt;2,"N/A",(A20/D20))</f>
        <v>0.12737715954002199</v>
      </c>
      <c r="D20" s="22">
        <f>ROUND(AVERAGE(H3:H17),2)</f>
        <v>784.57</v>
      </c>
      <c r="E20" s="23" t="str">
        <f>IFERROR(ROUND(IF(B20&lt;2,"N/A",(IF(C20&lt;=25%,"N/A",AVERAGE(I3:I17)))),2),"N/A")</f>
        <v>N/A</v>
      </c>
      <c r="F20" s="23">
        <f>ROUND(MEDIAN(H3:H17),2)</f>
        <v>750.95</v>
      </c>
      <c r="G20" s="24" t="str">
        <f>INDEX(G3:G17,MATCH(H20,H3:H17,0))</f>
        <v>SUBMARINO</v>
      </c>
      <c r="H20" s="25">
        <f>MIN(H3:H17)</f>
        <v>692.91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66"/>
      <c r="E22" s="66"/>
      <c r="F22" s="36"/>
      <c r="G22" s="26" t="s">
        <v>37</v>
      </c>
      <c r="H22" s="27">
        <f>IF(C20&lt;=25%,D20,MIN(E20:F20))</f>
        <v>784.57</v>
      </c>
    </row>
    <row r="23" spans="1:11">
      <c r="B23" s="33"/>
      <c r="C23" s="33"/>
      <c r="D23" s="66"/>
      <c r="E23" s="66"/>
      <c r="F23" s="37"/>
      <c r="G23" s="28" t="s">
        <v>9</v>
      </c>
      <c r="H23" s="29">
        <f>ROUND(H22,2)*D3</f>
        <v>15691.400000000001</v>
      </c>
    </row>
    <row r="24" spans="1:11">
      <c r="B24" s="38"/>
      <c r="C24" s="38"/>
      <c r="D24" s="32"/>
      <c r="E24" s="32"/>
    </row>
    <row r="26" spans="1:11">
      <c r="A26" s="58" t="s">
        <v>25</v>
      </c>
      <c r="B26" s="59"/>
      <c r="C26" s="59"/>
      <c r="D26" s="59"/>
      <c r="E26" s="59"/>
      <c r="F26" s="59"/>
      <c r="G26" s="59"/>
      <c r="H26" s="59"/>
      <c r="I26" s="60"/>
    </row>
    <row r="27" spans="1:11" ht="12.75" customHeight="1">
      <c r="A27" s="58" t="s">
        <v>26</v>
      </c>
      <c r="B27" s="59"/>
      <c r="C27" s="59"/>
      <c r="D27" s="59"/>
      <c r="E27" s="59"/>
      <c r="F27" s="59"/>
      <c r="G27" s="59"/>
      <c r="H27" s="59"/>
      <c r="I27" s="60"/>
    </row>
    <row r="28" spans="1:11" ht="12.75" customHeight="1">
      <c r="A28" s="58" t="s">
        <v>27</v>
      </c>
      <c r="B28" s="59"/>
      <c r="C28" s="59"/>
      <c r="D28" s="59"/>
      <c r="E28" s="59"/>
      <c r="F28" s="59"/>
      <c r="G28" s="59"/>
      <c r="H28" s="59"/>
      <c r="I28" s="60"/>
    </row>
    <row r="29" spans="1:11">
      <c r="A29" s="58" t="s">
        <v>28</v>
      </c>
      <c r="B29" s="59"/>
      <c r="C29" s="59"/>
      <c r="D29" s="59"/>
      <c r="E29" s="59"/>
      <c r="F29" s="59"/>
      <c r="G29" s="59"/>
      <c r="H29" s="59"/>
      <c r="I29" s="60"/>
    </row>
    <row r="30" spans="1:11" ht="12.75" customHeight="1">
      <c r="A30" s="58" t="s">
        <v>29</v>
      </c>
      <c r="B30" s="59"/>
      <c r="C30" s="59"/>
      <c r="D30" s="59"/>
      <c r="E30" s="59"/>
      <c r="F30" s="59"/>
      <c r="G30" s="59"/>
      <c r="H30" s="59"/>
      <c r="I30" s="60"/>
    </row>
    <row r="31" spans="1:11" ht="12.75" customHeight="1">
      <c r="A31" s="58" t="s">
        <v>30</v>
      </c>
      <c r="B31" s="59"/>
      <c r="C31" s="59"/>
      <c r="D31" s="59"/>
      <c r="E31" s="59"/>
      <c r="F31" s="59"/>
      <c r="G31" s="59"/>
      <c r="H31" s="59"/>
      <c r="I31" s="60"/>
    </row>
    <row r="32" spans="1:11" ht="24.75" customHeight="1">
      <c r="A32" s="61" t="s">
        <v>31</v>
      </c>
      <c r="B32" s="62"/>
      <c r="C32" s="62"/>
      <c r="D32" s="62"/>
      <c r="E32" s="62"/>
      <c r="F32" s="62"/>
      <c r="G32" s="62"/>
      <c r="H32" s="62"/>
      <c r="I32" s="63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67" t="s">
        <v>12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47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70"/>
      <c r="B3" s="71" t="s">
        <v>89</v>
      </c>
      <c r="C3" s="74" t="s">
        <v>8</v>
      </c>
      <c r="D3" s="77">
        <v>20</v>
      </c>
      <c r="E3" s="80">
        <f>IF(C20&lt;=25%,D20,MIN(E20:F20))</f>
        <v>9.91</v>
      </c>
      <c r="F3" s="80">
        <f>MIN(H3:H17)</f>
        <v>8.9700000000000006</v>
      </c>
      <c r="G3" s="5" t="s">
        <v>198</v>
      </c>
      <c r="H3" s="14">
        <v>21.68</v>
      </c>
      <c r="I3" s="30" t="str">
        <f>IF(H3="","",(IF($C$20&lt;25%,"N/A",IF(H3&lt;=($D$20+$A$20),H3,"Descartado"))))</f>
        <v>Descartado</v>
      </c>
    </row>
    <row r="4" spans="1:9">
      <c r="A4" s="70"/>
      <c r="B4" s="72"/>
      <c r="C4" s="75"/>
      <c r="D4" s="78"/>
      <c r="E4" s="81"/>
      <c r="F4" s="81"/>
      <c r="G4" s="5" t="s">
        <v>199</v>
      </c>
      <c r="H4" s="14">
        <v>9.1</v>
      </c>
      <c r="I4" s="30">
        <f t="shared" ref="I4:I17" si="0">IF(H4="","",(IF($C$20&lt;25%,"N/A",IF(H4&lt;=($D$20+$A$20),H4,"Descartado"))))</f>
        <v>9.1</v>
      </c>
    </row>
    <row r="5" spans="1:9">
      <c r="A5" s="70"/>
      <c r="B5" s="72"/>
      <c r="C5" s="75"/>
      <c r="D5" s="78"/>
      <c r="E5" s="81"/>
      <c r="F5" s="81"/>
      <c r="G5" s="5" t="s">
        <v>200</v>
      </c>
      <c r="H5" s="14">
        <v>10.75</v>
      </c>
      <c r="I5" s="30">
        <f t="shared" si="0"/>
        <v>10.75</v>
      </c>
    </row>
    <row r="6" spans="1:9">
      <c r="A6" s="70"/>
      <c r="B6" s="72"/>
      <c r="C6" s="75"/>
      <c r="D6" s="78"/>
      <c r="E6" s="81"/>
      <c r="F6" s="81"/>
      <c r="G6" s="5" t="s">
        <v>172</v>
      </c>
      <c r="H6" s="14">
        <v>10.8</v>
      </c>
      <c r="I6" s="30">
        <f t="shared" si="0"/>
        <v>10.8</v>
      </c>
    </row>
    <row r="7" spans="1:9">
      <c r="A7" s="70"/>
      <c r="B7" s="72"/>
      <c r="C7" s="75"/>
      <c r="D7" s="78"/>
      <c r="E7" s="81"/>
      <c r="F7" s="81"/>
      <c r="G7" s="5" t="s">
        <v>201</v>
      </c>
      <c r="H7" s="14">
        <v>8.9700000000000006</v>
      </c>
      <c r="I7" s="30">
        <f t="shared" si="0"/>
        <v>8.9700000000000006</v>
      </c>
    </row>
    <row r="8" spans="1:9">
      <c r="A8" s="70"/>
      <c r="B8" s="72"/>
      <c r="C8" s="75"/>
      <c r="D8" s="78"/>
      <c r="E8" s="81"/>
      <c r="F8" s="81"/>
      <c r="G8" s="5"/>
      <c r="H8" s="14"/>
      <c r="I8" s="30" t="str">
        <f t="shared" si="0"/>
        <v/>
      </c>
    </row>
    <row r="9" spans="1:9">
      <c r="A9" s="70"/>
      <c r="B9" s="72"/>
      <c r="C9" s="75"/>
      <c r="D9" s="78"/>
      <c r="E9" s="81"/>
      <c r="F9" s="81"/>
      <c r="G9" s="5"/>
      <c r="H9" s="14"/>
      <c r="I9" s="30" t="str">
        <f t="shared" si="0"/>
        <v/>
      </c>
    </row>
    <row r="10" spans="1:9">
      <c r="A10" s="70"/>
      <c r="B10" s="72"/>
      <c r="C10" s="75"/>
      <c r="D10" s="78"/>
      <c r="E10" s="81"/>
      <c r="F10" s="81"/>
      <c r="G10" s="5"/>
      <c r="H10" s="14"/>
      <c r="I10" s="30" t="str">
        <f t="shared" si="0"/>
        <v/>
      </c>
    </row>
    <row r="11" spans="1:9">
      <c r="A11" s="70"/>
      <c r="B11" s="72"/>
      <c r="C11" s="75"/>
      <c r="D11" s="78"/>
      <c r="E11" s="81"/>
      <c r="F11" s="81"/>
      <c r="G11" s="5"/>
      <c r="H11" s="14"/>
      <c r="I11" s="30" t="str">
        <f t="shared" si="0"/>
        <v/>
      </c>
    </row>
    <row r="12" spans="1:9">
      <c r="A12" s="70"/>
      <c r="B12" s="72"/>
      <c r="C12" s="75"/>
      <c r="D12" s="78"/>
      <c r="E12" s="81"/>
      <c r="F12" s="81"/>
      <c r="G12" s="5"/>
      <c r="H12" s="14"/>
      <c r="I12" s="30" t="str">
        <f t="shared" si="0"/>
        <v/>
      </c>
    </row>
    <row r="13" spans="1:9">
      <c r="A13" s="70"/>
      <c r="B13" s="72"/>
      <c r="C13" s="75"/>
      <c r="D13" s="78"/>
      <c r="E13" s="81"/>
      <c r="F13" s="81"/>
      <c r="G13" s="5"/>
      <c r="H13" s="14"/>
      <c r="I13" s="30" t="str">
        <f t="shared" si="0"/>
        <v/>
      </c>
    </row>
    <row r="14" spans="1:9">
      <c r="A14" s="70"/>
      <c r="B14" s="72"/>
      <c r="C14" s="75"/>
      <c r="D14" s="78"/>
      <c r="E14" s="81"/>
      <c r="F14" s="81"/>
      <c r="G14" s="5"/>
      <c r="H14" s="14"/>
      <c r="I14" s="30" t="str">
        <f t="shared" si="0"/>
        <v/>
      </c>
    </row>
    <row r="15" spans="1:9">
      <c r="A15" s="70"/>
      <c r="B15" s="72"/>
      <c r="C15" s="75"/>
      <c r="D15" s="78"/>
      <c r="E15" s="81"/>
      <c r="F15" s="81"/>
      <c r="G15" s="5"/>
      <c r="H15" s="14"/>
      <c r="I15" s="30" t="str">
        <f t="shared" si="0"/>
        <v/>
      </c>
    </row>
    <row r="16" spans="1:9">
      <c r="A16" s="70"/>
      <c r="B16" s="72"/>
      <c r="C16" s="75"/>
      <c r="D16" s="78"/>
      <c r="E16" s="81"/>
      <c r="F16" s="81"/>
      <c r="G16" s="5"/>
      <c r="H16" s="14"/>
      <c r="I16" s="30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4" t="s">
        <v>34</v>
      </c>
      <c r="H19" s="65"/>
      <c r="I19" s="32"/>
    </row>
    <row r="20" spans="1:11">
      <c r="A20" s="20">
        <f>IF(B20&lt;2,"N/A",(STDEV(H3:H17)))</f>
        <v>5.3375509365251057</v>
      </c>
      <c r="B20" s="20">
        <f>COUNT(H3:H17)</f>
        <v>5</v>
      </c>
      <c r="C20" s="21">
        <f>IF(B20&lt;2,"N/A",(A20/D20))</f>
        <v>0.43536304539356491</v>
      </c>
      <c r="D20" s="22">
        <f>ROUND(AVERAGE(H3:H17),2)</f>
        <v>12.26</v>
      </c>
      <c r="E20" s="23">
        <f>IFERROR(ROUND(IF(B20&lt;2,"N/A",(IF(C20&lt;=25%,"N/A",AVERAGE(I3:I17)))),2),"N/A")</f>
        <v>9.91</v>
      </c>
      <c r="F20" s="23">
        <f>ROUND(MEDIAN(H3:H17),2)</f>
        <v>10.75</v>
      </c>
      <c r="G20" s="24" t="str">
        <f>INDEX(G3:G17,MATCH(H20,H3:H17,0))</f>
        <v>COSTA MEGA STORE</v>
      </c>
      <c r="H20" s="25">
        <f>MIN(H3:H17)</f>
        <v>8.9700000000000006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66"/>
      <c r="E22" s="66"/>
      <c r="F22" s="36"/>
      <c r="G22" s="26" t="s">
        <v>37</v>
      </c>
      <c r="H22" s="27">
        <f>IF(C20&lt;=25%,D20,MIN(E20:F20))</f>
        <v>9.91</v>
      </c>
    </row>
    <row r="23" spans="1:11">
      <c r="B23" s="33"/>
      <c r="C23" s="33"/>
      <c r="D23" s="66"/>
      <c r="E23" s="66"/>
      <c r="F23" s="37"/>
      <c r="G23" s="28" t="s">
        <v>9</v>
      </c>
      <c r="H23" s="29">
        <f>ROUND(H22,2)*D3</f>
        <v>198.2</v>
      </c>
    </row>
    <row r="24" spans="1:11">
      <c r="B24" s="38"/>
      <c r="C24" s="38"/>
      <c r="D24" s="32"/>
      <c r="E24" s="32"/>
    </row>
    <row r="26" spans="1:11">
      <c r="A26" s="58" t="s">
        <v>25</v>
      </c>
      <c r="B26" s="59"/>
      <c r="C26" s="59"/>
      <c r="D26" s="59"/>
      <c r="E26" s="59"/>
      <c r="F26" s="59"/>
      <c r="G26" s="59"/>
      <c r="H26" s="59"/>
      <c r="I26" s="60"/>
    </row>
    <row r="27" spans="1:11" ht="12.75" customHeight="1">
      <c r="A27" s="58" t="s">
        <v>26</v>
      </c>
      <c r="B27" s="59"/>
      <c r="C27" s="59"/>
      <c r="D27" s="59"/>
      <c r="E27" s="59"/>
      <c r="F27" s="59"/>
      <c r="G27" s="59"/>
      <c r="H27" s="59"/>
      <c r="I27" s="60"/>
    </row>
    <row r="28" spans="1:11" ht="12.75" customHeight="1">
      <c r="A28" s="58" t="s">
        <v>27</v>
      </c>
      <c r="B28" s="59"/>
      <c r="C28" s="59"/>
      <c r="D28" s="59"/>
      <c r="E28" s="59"/>
      <c r="F28" s="59"/>
      <c r="G28" s="59"/>
      <c r="H28" s="59"/>
      <c r="I28" s="60"/>
    </row>
    <row r="29" spans="1:11">
      <c r="A29" s="58" t="s">
        <v>28</v>
      </c>
      <c r="B29" s="59"/>
      <c r="C29" s="59"/>
      <c r="D29" s="59"/>
      <c r="E29" s="59"/>
      <c r="F29" s="59"/>
      <c r="G29" s="59"/>
      <c r="H29" s="59"/>
      <c r="I29" s="60"/>
    </row>
    <row r="30" spans="1:11" ht="12.75" customHeight="1">
      <c r="A30" s="58" t="s">
        <v>29</v>
      </c>
      <c r="B30" s="59"/>
      <c r="C30" s="59"/>
      <c r="D30" s="59"/>
      <c r="E30" s="59"/>
      <c r="F30" s="59"/>
      <c r="G30" s="59"/>
      <c r="H30" s="59"/>
      <c r="I30" s="60"/>
    </row>
    <row r="31" spans="1:11" ht="12.75" customHeight="1">
      <c r="A31" s="58" t="s">
        <v>30</v>
      </c>
      <c r="B31" s="59"/>
      <c r="C31" s="59"/>
      <c r="D31" s="59"/>
      <c r="E31" s="59"/>
      <c r="F31" s="59"/>
      <c r="G31" s="59"/>
      <c r="H31" s="59"/>
      <c r="I31" s="60"/>
    </row>
    <row r="32" spans="1:11" ht="24.75" customHeight="1">
      <c r="A32" s="61" t="s">
        <v>31</v>
      </c>
      <c r="B32" s="62"/>
      <c r="C32" s="62"/>
      <c r="D32" s="62"/>
      <c r="E32" s="62"/>
      <c r="F32" s="62"/>
      <c r="G32" s="62"/>
      <c r="H32" s="62"/>
      <c r="I32" s="63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67" t="s">
        <v>12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48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70"/>
      <c r="B3" s="71" t="s">
        <v>90</v>
      </c>
      <c r="C3" s="74" t="s">
        <v>8</v>
      </c>
      <c r="D3" s="77">
        <v>20</v>
      </c>
      <c r="E3" s="80">
        <f>IF(C20&lt;=25%,D20,MIN(E20:F20))</f>
        <v>349</v>
      </c>
      <c r="F3" s="80">
        <f>MIN(H3:H17)</f>
        <v>200</v>
      </c>
      <c r="G3" s="5" t="s">
        <v>91</v>
      </c>
      <c r="H3" s="14">
        <v>200</v>
      </c>
      <c r="I3" s="30">
        <f>IF(H3="","",(IF($C$20&lt;25%,"N/A",IF(H3&lt;=($D$20+$A$20),H3,"Descartado"))))</f>
        <v>200</v>
      </c>
    </row>
    <row r="4" spans="1:9">
      <c r="A4" s="70"/>
      <c r="B4" s="72"/>
      <c r="C4" s="75"/>
      <c r="D4" s="78"/>
      <c r="E4" s="81"/>
      <c r="F4" s="81"/>
      <c r="G4" s="5" t="s">
        <v>92</v>
      </c>
      <c r="H4" s="14">
        <v>420</v>
      </c>
      <c r="I4" s="30">
        <f t="shared" ref="I4:I17" si="0">IF(H4="","",(IF($C$20&lt;25%,"N/A",IF(H4&lt;=($D$20+$A$20),H4,"Descartado"))))</f>
        <v>420</v>
      </c>
    </row>
    <row r="5" spans="1:9">
      <c r="A5" s="70"/>
      <c r="B5" s="72"/>
      <c r="C5" s="75"/>
      <c r="D5" s="78"/>
      <c r="E5" s="81"/>
      <c r="F5" s="81"/>
      <c r="G5" s="5" t="s">
        <v>93</v>
      </c>
      <c r="H5" s="14">
        <v>427</v>
      </c>
      <c r="I5" s="30">
        <f t="shared" si="0"/>
        <v>427</v>
      </c>
    </row>
    <row r="6" spans="1:9">
      <c r="A6" s="70"/>
      <c r="B6" s="72"/>
      <c r="C6" s="75"/>
      <c r="D6" s="78"/>
      <c r="E6" s="81"/>
      <c r="F6" s="81"/>
      <c r="G6" s="5"/>
      <c r="H6" s="14"/>
      <c r="I6" s="30" t="str">
        <f t="shared" si="0"/>
        <v/>
      </c>
    </row>
    <row r="7" spans="1:9">
      <c r="A7" s="70"/>
      <c r="B7" s="72"/>
      <c r="C7" s="75"/>
      <c r="D7" s="78"/>
      <c r="E7" s="81"/>
      <c r="F7" s="81"/>
      <c r="G7" s="5"/>
      <c r="H7" s="14"/>
      <c r="I7" s="30" t="str">
        <f t="shared" si="0"/>
        <v/>
      </c>
    </row>
    <row r="8" spans="1:9">
      <c r="A8" s="70"/>
      <c r="B8" s="72"/>
      <c r="C8" s="75"/>
      <c r="D8" s="78"/>
      <c r="E8" s="81"/>
      <c r="F8" s="81"/>
      <c r="G8" s="5"/>
      <c r="H8" s="14"/>
      <c r="I8" s="30" t="str">
        <f t="shared" si="0"/>
        <v/>
      </c>
    </row>
    <row r="9" spans="1:9">
      <c r="A9" s="70"/>
      <c r="B9" s="72"/>
      <c r="C9" s="75"/>
      <c r="D9" s="78"/>
      <c r="E9" s="81"/>
      <c r="F9" s="81"/>
      <c r="G9" s="5"/>
      <c r="H9" s="14"/>
      <c r="I9" s="30" t="str">
        <f t="shared" si="0"/>
        <v/>
      </c>
    </row>
    <row r="10" spans="1:9">
      <c r="A10" s="70"/>
      <c r="B10" s="72"/>
      <c r="C10" s="75"/>
      <c r="D10" s="78"/>
      <c r="E10" s="81"/>
      <c r="F10" s="81"/>
      <c r="G10" s="5"/>
      <c r="H10" s="14"/>
      <c r="I10" s="30" t="str">
        <f t="shared" si="0"/>
        <v/>
      </c>
    </row>
    <row r="11" spans="1:9">
      <c r="A11" s="70"/>
      <c r="B11" s="72"/>
      <c r="C11" s="75"/>
      <c r="D11" s="78"/>
      <c r="E11" s="81"/>
      <c r="F11" s="81"/>
      <c r="G11" s="5"/>
      <c r="H11" s="14"/>
      <c r="I11" s="30" t="str">
        <f t="shared" si="0"/>
        <v/>
      </c>
    </row>
    <row r="12" spans="1:9">
      <c r="A12" s="70"/>
      <c r="B12" s="72"/>
      <c r="C12" s="75"/>
      <c r="D12" s="78"/>
      <c r="E12" s="81"/>
      <c r="F12" s="81"/>
      <c r="G12" s="5"/>
      <c r="H12" s="14"/>
      <c r="I12" s="30" t="str">
        <f t="shared" si="0"/>
        <v/>
      </c>
    </row>
    <row r="13" spans="1:9">
      <c r="A13" s="70"/>
      <c r="B13" s="72"/>
      <c r="C13" s="75"/>
      <c r="D13" s="78"/>
      <c r="E13" s="81"/>
      <c r="F13" s="81"/>
      <c r="G13" s="5"/>
      <c r="H13" s="14"/>
      <c r="I13" s="30" t="str">
        <f t="shared" si="0"/>
        <v/>
      </c>
    </row>
    <row r="14" spans="1:9">
      <c r="A14" s="70"/>
      <c r="B14" s="72"/>
      <c r="C14" s="75"/>
      <c r="D14" s="78"/>
      <c r="E14" s="81"/>
      <c r="F14" s="81"/>
      <c r="G14" s="5"/>
      <c r="H14" s="14"/>
      <c r="I14" s="30" t="str">
        <f t="shared" si="0"/>
        <v/>
      </c>
    </row>
    <row r="15" spans="1:9">
      <c r="A15" s="70"/>
      <c r="B15" s="72"/>
      <c r="C15" s="75"/>
      <c r="D15" s="78"/>
      <c r="E15" s="81"/>
      <c r="F15" s="81"/>
      <c r="G15" s="5"/>
      <c r="H15" s="14"/>
      <c r="I15" s="30" t="str">
        <f t="shared" si="0"/>
        <v/>
      </c>
    </row>
    <row r="16" spans="1:9">
      <c r="A16" s="70"/>
      <c r="B16" s="72"/>
      <c r="C16" s="75"/>
      <c r="D16" s="78"/>
      <c r="E16" s="81"/>
      <c r="F16" s="81"/>
      <c r="G16" s="5"/>
      <c r="H16" s="14"/>
      <c r="I16" s="30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4" t="s">
        <v>34</v>
      </c>
      <c r="H19" s="65"/>
      <c r="I19" s="32"/>
    </row>
    <row r="20" spans="1:11">
      <c r="A20" s="20">
        <f>IF(B20&lt;2,"N/A",(STDEV(H3:H17)))</f>
        <v>129.08524315350689</v>
      </c>
      <c r="B20" s="20">
        <f>COUNT(H3:H17)</f>
        <v>3</v>
      </c>
      <c r="C20" s="21">
        <f>IF(B20&lt;2,"N/A",(A20/D20))</f>
        <v>0.36987175688683926</v>
      </c>
      <c r="D20" s="22">
        <f>ROUND(AVERAGE(H3:H17),2)</f>
        <v>349</v>
      </c>
      <c r="E20" s="23">
        <f>IFERROR(ROUND(IF(B20&lt;2,"N/A",(IF(C20&lt;=25%,"N/A",AVERAGE(I3:I17)))),2),"N/A")</f>
        <v>349</v>
      </c>
      <c r="F20" s="23">
        <f>ROUND(MEDIAN(H3:H17),2)</f>
        <v>420</v>
      </c>
      <c r="G20" s="24" t="str">
        <f>INDEX(G3:G17,MATCH(H20,H3:H17,0))</f>
        <v>RECOL - ENGENHARIA &amp; SERVICOS LTDA</v>
      </c>
      <c r="H20" s="25">
        <f>MIN(H3:H17)</f>
        <v>200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66"/>
      <c r="E22" s="66"/>
      <c r="F22" s="36"/>
      <c r="G22" s="26" t="s">
        <v>37</v>
      </c>
      <c r="H22" s="27">
        <f>IF(C20&lt;=25%,D20,MIN(E20:F20))</f>
        <v>349</v>
      </c>
    </row>
    <row r="23" spans="1:11">
      <c r="B23" s="33"/>
      <c r="C23" s="33"/>
      <c r="D23" s="66"/>
      <c r="E23" s="66"/>
      <c r="F23" s="37"/>
      <c r="G23" s="28" t="s">
        <v>9</v>
      </c>
      <c r="H23" s="29">
        <f>ROUND(H22,2)*D3</f>
        <v>6980</v>
      </c>
    </row>
    <row r="24" spans="1:11">
      <c r="B24" s="38"/>
      <c r="C24" s="38"/>
      <c r="D24" s="32"/>
      <c r="E24" s="32"/>
    </row>
    <row r="26" spans="1:11">
      <c r="A26" s="58" t="s">
        <v>25</v>
      </c>
      <c r="B26" s="59"/>
      <c r="C26" s="59"/>
      <c r="D26" s="59"/>
      <c r="E26" s="59"/>
      <c r="F26" s="59"/>
      <c r="G26" s="59"/>
      <c r="H26" s="59"/>
      <c r="I26" s="60"/>
    </row>
    <row r="27" spans="1:11" ht="12.75" customHeight="1">
      <c r="A27" s="58" t="s">
        <v>26</v>
      </c>
      <c r="B27" s="59"/>
      <c r="C27" s="59"/>
      <c r="D27" s="59"/>
      <c r="E27" s="59"/>
      <c r="F27" s="59"/>
      <c r="G27" s="59"/>
      <c r="H27" s="59"/>
      <c r="I27" s="60"/>
    </row>
    <row r="28" spans="1:11" ht="12.75" customHeight="1">
      <c r="A28" s="58" t="s">
        <v>27</v>
      </c>
      <c r="B28" s="59"/>
      <c r="C28" s="59"/>
      <c r="D28" s="59"/>
      <c r="E28" s="59"/>
      <c r="F28" s="59"/>
      <c r="G28" s="59"/>
      <c r="H28" s="59"/>
      <c r="I28" s="60"/>
    </row>
    <row r="29" spans="1:11">
      <c r="A29" s="58" t="s">
        <v>28</v>
      </c>
      <c r="B29" s="59"/>
      <c r="C29" s="59"/>
      <c r="D29" s="59"/>
      <c r="E29" s="59"/>
      <c r="F29" s="59"/>
      <c r="G29" s="59"/>
      <c r="H29" s="59"/>
      <c r="I29" s="60"/>
    </row>
    <row r="30" spans="1:11" ht="12.75" customHeight="1">
      <c r="A30" s="58" t="s">
        <v>29</v>
      </c>
      <c r="B30" s="59"/>
      <c r="C30" s="59"/>
      <c r="D30" s="59"/>
      <c r="E30" s="59"/>
      <c r="F30" s="59"/>
      <c r="G30" s="59"/>
      <c r="H30" s="59"/>
      <c r="I30" s="60"/>
    </row>
    <row r="31" spans="1:11" ht="12.75" customHeight="1">
      <c r="A31" s="58" t="s">
        <v>30</v>
      </c>
      <c r="B31" s="59"/>
      <c r="C31" s="59"/>
      <c r="D31" s="59"/>
      <c r="E31" s="59"/>
      <c r="F31" s="59"/>
      <c r="G31" s="59"/>
      <c r="H31" s="59"/>
      <c r="I31" s="60"/>
    </row>
    <row r="32" spans="1:11" ht="24.75" customHeight="1">
      <c r="A32" s="61" t="s">
        <v>31</v>
      </c>
      <c r="B32" s="62"/>
      <c r="C32" s="62"/>
      <c r="D32" s="62"/>
      <c r="E32" s="62"/>
      <c r="F32" s="62"/>
      <c r="G32" s="62"/>
      <c r="H32" s="62"/>
      <c r="I32" s="63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67" t="s">
        <v>12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49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70"/>
      <c r="B3" s="71" t="s">
        <v>98</v>
      </c>
      <c r="C3" s="74" t="s">
        <v>8</v>
      </c>
      <c r="D3" s="77">
        <v>700</v>
      </c>
      <c r="E3" s="80">
        <f>IF(C20&lt;=25%,D20,MIN(E20:F20))</f>
        <v>10.93</v>
      </c>
      <c r="F3" s="80">
        <f>MIN(H3:H17)</f>
        <v>7.2</v>
      </c>
      <c r="G3" s="5" t="s">
        <v>97</v>
      </c>
      <c r="H3" s="14">
        <v>12.26</v>
      </c>
      <c r="I3" s="30">
        <f>IF(H3="","",(IF($C$20&lt;25%,"N/A",IF(H3&lt;=($D$20+$A$20),H3,"Descartado"))))</f>
        <v>12.26</v>
      </c>
    </row>
    <row r="4" spans="1:9">
      <c r="A4" s="70"/>
      <c r="B4" s="72"/>
      <c r="C4" s="75"/>
      <c r="D4" s="78"/>
      <c r="E4" s="81"/>
      <c r="F4" s="81"/>
      <c r="G4" s="5" t="s">
        <v>99</v>
      </c>
      <c r="H4" s="14">
        <v>11.94</v>
      </c>
      <c r="I4" s="30">
        <f t="shared" ref="I4:I17" si="0">IF(H4="","",(IF($C$20&lt;25%,"N/A",IF(H4&lt;=($D$20+$A$20),H4,"Descartado"))))</f>
        <v>11.94</v>
      </c>
    </row>
    <row r="5" spans="1:9">
      <c r="A5" s="70"/>
      <c r="B5" s="72"/>
      <c r="C5" s="75"/>
      <c r="D5" s="78"/>
      <c r="E5" s="81"/>
      <c r="F5" s="81"/>
      <c r="G5" s="5" t="s">
        <v>100</v>
      </c>
      <c r="H5" s="14">
        <v>12.33</v>
      </c>
      <c r="I5" s="30">
        <f t="shared" si="0"/>
        <v>12.33</v>
      </c>
    </row>
    <row r="6" spans="1:9">
      <c r="A6" s="70"/>
      <c r="B6" s="72"/>
      <c r="C6" s="75"/>
      <c r="D6" s="78"/>
      <c r="E6" s="81"/>
      <c r="F6" s="81"/>
      <c r="G6" s="5" t="s">
        <v>101</v>
      </c>
      <c r="H6" s="14">
        <v>15.9</v>
      </c>
      <c r="I6" s="30" t="str">
        <f t="shared" si="0"/>
        <v>Descartado</v>
      </c>
    </row>
    <row r="7" spans="1:9">
      <c r="A7" s="70"/>
      <c r="B7" s="72"/>
      <c r="C7" s="75"/>
      <c r="D7" s="78"/>
      <c r="E7" s="81"/>
      <c r="F7" s="81"/>
      <c r="G7" s="5" t="s">
        <v>102</v>
      </c>
      <c r="H7" s="14">
        <v>7.2</v>
      </c>
      <c r="I7" s="30">
        <f t="shared" si="0"/>
        <v>7.2</v>
      </c>
    </row>
    <row r="8" spans="1:9">
      <c r="A8" s="70"/>
      <c r="B8" s="72"/>
      <c r="C8" s="75"/>
      <c r="D8" s="78"/>
      <c r="E8" s="81"/>
      <c r="F8" s="81"/>
      <c r="G8" s="5"/>
      <c r="H8" s="14"/>
      <c r="I8" s="30" t="str">
        <f t="shared" si="0"/>
        <v/>
      </c>
    </row>
    <row r="9" spans="1:9">
      <c r="A9" s="70"/>
      <c r="B9" s="72"/>
      <c r="C9" s="75"/>
      <c r="D9" s="78"/>
      <c r="E9" s="81"/>
      <c r="F9" s="81"/>
      <c r="G9" s="5"/>
      <c r="H9" s="14"/>
      <c r="I9" s="30" t="str">
        <f t="shared" si="0"/>
        <v/>
      </c>
    </row>
    <row r="10" spans="1:9">
      <c r="A10" s="70"/>
      <c r="B10" s="72"/>
      <c r="C10" s="75"/>
      <c r="D10" s="78"/>
      <c r="E10" s="81"/>
      <c r="F10" s="81"/>
      <c r="G10" s="5"/>
      <c r="H10" s="14"/>
      <c r="I10" s="30" t="str">
        <f t="shared" si="0"/>
        <v/>
      </c>
    </row>
    <row r="11" spans="1:9">
      <c r="A11" s="70"/>
      <c r="B11" s="72"/>
      <c r="C11" s="75"/>
      <c r="D11" s="78"/>
      <c r="E11" s="81"/>
      <c r="F11" s="81"/>
      <c r="G11" s="5"/>
      <c r="H11" s="14"/>
      <c r="I11" s="30" t="str">
        <f t="shared" si="0"/>
        <v/>
      </c>
    </row>
    <row r="12" spans="1:9">
      <c r="A12" s="70"/>
      <c r="B12" s="72"/>
      <c r="C12" s="75"/>
      <c r="D12" s="78"/>
      <c r="E12" s="81"/>
      <c r="F12" s="81"/>
      <c r="G12" s="5"/>
      <c r="H12" s="14"/>
      <c r="I12" s="30" t="str">
        <f t="shared" si="0"/>
        <v/>
      </c>
    </row>
    <row r="13" spans="1:9">
      <c r="A13" s="70"/>
      <c r="B13" s="72"/>
      <c r="C13" s="75"/>
      <c r="D13" s="78"/>
      <c r="E13" s="81"/>
      <c r="F13" s="81"/>
      <c r="G13" s="5"/>
      <c r="H13" s="14"/>
      <c r="I13" s="30" t="str">
        <f t="shared" si="0"/>
        <v/>
      </c>
    </row>
    <row r="14" spans="1:9">
      <c r="A14" s="70"/>
      <c r="B14" s="72"/>
      <c r="C14" s="75"/>
      <c r="D14" s="78"/>
      <c r="E14" s="81"/>
      <c r="F14" s="81"/>
      <c r="G14" s="5"/>
      <c r="H14" s="14"/>
      <c r="I14" s="30" t="str">
        <f t="shared" si="0"/>
        <v/>
      </c>
    </row>
    <row r="15" spans="1:9">
      <c r="A15" s="70"/>
      <c r="B15" s="72"/>
      <c r="C15" s="75"/>
      <c r="D15" s="78"/>
      <c r="E15" s="81"/>
      <c r="F15" s="81"/>
      <c r="G15" s="5"/>
      <c r="H15" s="14"/>
      <c r="I15" s="30" t="str">
        <f t="shared" si="0"/>
        <v/>
      </c>
    </row>
    <row r="16" spans="1:9">
      <c r="A16" s="70"/>
      <c r="B16" s="72"/>
      <c r="C16" s="75"/>
      <c r="D16" s="78"/>
      <c r="E16" s="81"/>
      <c r="F16" s="81"/>
      <c r="G16" s="5"/>
      <c r="H16" s="14"/>
      <c r="I16" s="30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4" t="s">
        <v>34</v>
      </c>
      <c r="H19" s="65"/>
      <c r="I19" s="32"/>
    </row>
    <row r="20" spans="1:11">
      <c r="A20" s="20">
        <f>IF(B20&lt;2,"N/A",(STDEV(H3:H17)))</f>
        <v>3.0984964095509264</v>
      </c>
      <c r="B20" s="20">
        <f>COUNT(H3:H17)</f>
        <v>5</v>
      </c>
      <c r="C20" s="21">
        <f>IF(B20&lt;2,"N/A",(A20/D20))</f>
        <v>0.25972308546110029</v>
      </c>
      <c r="D20" s="22">
        <f>ROUND(AVERAGE(H3:H17),2)</f>
        <v>11.93</v>
      </c>
      <c r="E20" s="23">
        <f>IFERROR(ROUND(IF(B20&lt;2,"N/A",(IF(C20&lt;=25%,"N/A",AVERAGE(I3:I17)))),2),"N/A")</f>
        <v>10.93</v>
      </c>
      <c r="F20" s="23">
        <f>ROUND(MEDIAN(H3:H17),2)</f>
        <v>12.26</v>
      </c>
      <c r="G20" s="24" t="str">
        <f>INDEX(G3:G17,MATCH(H20,H3:H17,0))</f>
        <v>Lojas Verdes Mares</v>
      </c>
      <c r="H20" s="25">
        <f>MIN(H3:H17)</f>
        <v>7.2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66"/>
      <c r="E22" s="66"/>
      <c r="F22" s="36"/>
      <c r="G22" s="26" t="s">
        <v>37</v>
      </c>
      <c r="H22" s="27">
        <f>IF(C20&lt;=25%,D20,MIN(E20:F20))</f>
        <v>10.93</v>
      </c>
    </row>
    <row r="23" spans="1:11">
      <c r="B23" s="33"/>
      <c r="C23" s="33"/>
      <c r="D23" s="66"/>
      <c r="E23" s="66"/>
      <c r="F23" s="37"/>
      <c r="G23" s="28" t="s">
        <v>9</v>
      </c>
      <c r="H23" s="29">
        <f>ROUND(H22,2)*D3</f>
        <v>7651</v>
      </c>
    </row>
    <row r="24" spans="1:11">
      <c r="B24" s="38"/>
      <c r="C24" s="38"/>
      <c r="D24" s="32"/>
      <c r="E24" s="32"/>
    </row>
    <row r="26" spans="1:11">
      <c r="A26" s="58" t="s">
        <v>25</v>
      </c>
      <c r="B26" s="59"/>
      <c r="C26" s="59"/>
      <c r="D26" s="59"/>
      <c r="E26" s="59"/>
      <c r="F26" s="59"/>
      <c r="G26" s="59"/>
      <c r="H26" s="59"/>
      <c r="I26" s="60"/>
    </row>
    <row r="27" spans="1:11" ht="12.75" customHeight="1">
      <c r="A27" s="58" t="s">
        <v>26</v>
      </c>
      <c r="B27" s="59"/>
      <c r="C27" s="59"/>
      <c r="D27" s="59"/>
      <c r="E27" s="59"/>
      <c r="F27" s="59"/>
      <c r="G27" s="59"/>
      <c r="H27" s="59"/>
      <c r="I27" s="60"/>
    </row>
    <row r="28" spans="1:11" ht="12.75" customHeight="1">
      <c r="A28" s="58" t="s">
        <v>27</v>
      </c>
      <c r="B28" s="59"/>
      <c r="C28" s="59"/>
      <c r="D28" s="59"/>
      <c r="E28" s="59"/>
      <c r="F28" s="59"/>
      <c r="G28" s="59"/>
      <c r="H28" s="59"/>
      <c r="I28" s="60"/>
    </row>
    <row r="29" spans="1:11">
      <c r="A29" s="58" t="s">
        <v>28</v>
      </c>
      <c r="B29" s="59"/>
      <c r="C29" s="59"/>
      <c r="D29" s="59"/>
      <c r="E29" s="59"/>
      <c r="F29" s="59"/>
      <c r="G29" s="59"/>
      <c r="H29" s="59"/>
      <c r="I29" s="60"/>
    </row>
    <row r="30" spans="1:11" ht="12.75" customHeight="1">
      <c r="A30" s="58" t="s">
        <v>29</v>
      </c>
      <c r="B30" s="59"/>
      <c r="C30" s="59"/>
      <c r="D30" s="59"/>
      <c r="E30" s="59"/>
      <c r="F30" s="59"/>
      <c r="G30" s="59"/>
      <c r="H30" s="59"/>
      <c r="I30" s="60"/>
    </row>
    <row r="31" spans="1:11" ht="12.75" customHeight="1">
      <c r="A31" s="58" t="s">
        <v>30</v>
      </c>
      <c r="B31" s="59"/>
      <c r="C31" s="59"/>
      <c r="D31" s="59"/>
      <c r="E31" s="59"/>
      <c r="F31" s="59"/>
      <c r="G31" s="59"/>
      <c r="H31" s="59"/>
      <c r="I31" s="60"/>
    </row>
    <row r="32" spans="1:11" ht="24.75" customHeight="1">
      <c r="A32" s="61" t="s">
        <v>31</v>
      </c>
      <c r="B32" s="62"/>
      <c r="C32" s="62"/>
      <c r="D32" s="62"/>
      <c r="E32" s="62"/>
      <c r="F32" s="62"/>
      <c r="G32" s="62"/>
      <c r="H32" s="62"/>
      <c r="I32" s="63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67" t="s">
        <v>12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50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70"/>
      <c r="B3" s="71" t="s">
        <v>103</v>
      </c>
      <c r="C3" s="74" t="s">
        <v>8</v>
      </c>
      <c r="D3" s="77">
        <v>20</v>
      </c>
      <c r="E3" s="80">
        <f>IF(C20&lt;=25%,D20,MIN(E20:F20))</f>
        <v>832.85</v>
      </c>
      <c r="F3" s="80">
        <f>MIN(H3:H17)</f>
        <v>739.55</v>
      </c>
      <c r="G3" s="5" t="s">
        <v>104</v>
      </c>
      <c r="H3" s="14">
        <v>921.97</v>
      </c>
      <c r="I3" s="30" t="str">
        <f>IF(H3="","",(IF($C$20&lt;25%,"N/A",IF(H3&lt;=($D$20+$A$20),H3,"Descartado"))))</f>
        <v>N/A</v>
      </c>
    </row>
    <row r="4" spans="1:9">
      <c r="A4" s="70"/>
      <c r="B4" s="72"/>
      <c r="C4" s="75"/>
      <c r="D4" s="78"/>
      <c r="E4" s="81"/>
      <c r="F4" s="81"/>
      <c r="G4" s="5" t="s">
        <v>94</v>
      </c>
      <c r="H4" s="14">
        <v>792.86</v>
      </c>
      <c r="I4" s="30" t="str">
        <f t="shared" ref="I4:I17" si="0">IF(H4="","",(IF($C$20&lt;25%,"N/A",IF(H4&lt;=($D$20+$A$20),H4,"Descartado"))))</f>
        <v>N/A</v>
      </c>
    </row>
    <row r="5" spans="1:9">
      <c r="A5" s="70"/>
      <c r="B5" s="72"/>
      <c r="C5" s="75"/>
      <c r="D5" s="78"/>
      <c r="E5" s="81"/>
      <c r="F5" s="81"/>
      <c r="G5" s="5" t="s">
        <v>105</v>
      </c>
      <c r="H5" s="14">
        <v>969.9</v>
      </c>
      <c r="I5" s="30" t="str">
        <f t="shared" si="0"/>
        <v>N/A</v>
      </c>
    </row>
    <row r="6" spans="1:9">
      <c r="A6" s="70"/>
      <c r="B6" s="72"/>
      <c r="C6" s="75"/>
      <c r="D6" s="78"/>
      <c r="E6" s="81"/>
      <c r="F6" s="81"/>
      <c r="G6" s="5" t="s">
        <v>106</v>
      </c>
      <c r="H6" s="14">
        <v>739.55</v>
      </c>
      <c r="I6" s="30" t="str">
        <f t="shared" si="0"/>
        <v>N/A</v>
      </c>
    </row>
    <row r="7" spans="1:9">
      <c r="A7" s="70"/>
      <c r="B7" s="72"/>
      <c r="C7" s="75"/>
      <c r="D7" s="78"/>
      <c r="E7" s="81"/>
      <c r="F7" s="81"/>
      <c r="G7" s="5" t="s">
        <v>107</v>
      </c>
      <c r="H7" s="14">
        <v>739.99</v>
      </c>
      <c r="I7" s="30" t="str">
        <f t="shared" si="0"/>
        <v>N/A</v>
      </c>
    </row>
    <row r="8" spans="1:9">
      <c r="A8" s="70"/>
      <c r="B8" s="72"/>
      <c r="C8" s="75"/>
      <c r="D8" s="78"/>
      <c r="E8" s="81"/>
      <c r="F8" s="81"/>
      <c r="G8" s="5"/>
      <c r="H8" s="14"/>
      <c r="I8" s="30" t="str">
        <f t="shared" si="0"/>
        <v/>
      </c>
    </row>
    <row r="9" spans="1:9">
      <c r="A9" s="70"/>
      <c r="B9" s="72"/>
      <c r="C9" s="75"/>
      <c r="D9" s="78"/>
      <c r="E9" s="81"/>
      <c r="F9" s="81"/>
      <c r="G9" s="5"/>
      <c r="H9" s="14"/>
      <c r="I9" s="30" t="str">
        <f t="shared" si="0"/>
        <v/>
      </c>
    </row>
    <row r="10" spans="1:9">
      <c r="A10" s="70"/>
      <c r="B10" s="72"/>
      <c r="C10" s="75"/>
      <c r="D10" s="78"/>
      <c r="E10" s="81"/>
      <c r="F10" s="81"/>
      <c r="G10" s="5"/>
      <c r="H10" s="14"/>
      <c r="I10" s="30" t="str">
        <f t="shared" si="0"/>
        <v/>
      </c>
    </row>
    <row r="11" spans="1:9">
      <c r="A11" s="70"/>
      <c r="B11" s="72"/>
      <c r="C11" s="75"/>
      <c r="D11" s="78"/>
      <c r="E11" s="81"/>
      <c r="F11" s="81"/>
      <c r="G11" s="5"/>
      <c r="H11" s="14"/>
      <c r="I11" s="30" t="str">
        <f t="shared" si="0"/>
        <v/>
      </c>
    </row>
    <row r="12" spans="1:9">
      <c r="A12" s="70"/>
      <c r="B12" s="72"/>
      <c r="C12" s="75"/>
      <c r="D12" s="78"/>
      <c r="E12" s="81"/>
      <c r="F12" s="81"/>
      <c r="G12" s="5"/>
      <c r="H12" s="14"/>
      <c r="I12" s="30" t="str">
        <f t="shared" si="0"/>
        <v/>
      </c>
    </row>
    <row r="13" spans="1:9">
      <c r="A13" s="70"/>
      <c r="B13" s="72"/>
      <c r="C13" s="75"/>
      <c r="D13" s="78"/>
      <c r="E13" s="81"/>
      <c r="F13" s="81"/>
      <c r="G13" s="5"/>
      <c r="H13" s="14"/>
      <c r="I13" s="30" t="str">
        <f t="shared" si="0"/>
        <v/>
      </c>
    </row>
    <row r="14" spans="1:9">
      <c r="A14" s="70"/>
      <c r="B14" s="72"/>
      <c r="C14" s="75"/>
      <c r="D14" s="78"/>
      <c r="E14" s="81"/>
      <c r="F14" s="81"/>
      <c r="G14" s="5"/>
      <c r="H14" s="14"/>
      <c r="I14" s="30" t="str">
        <f t="shared" si="0"/>
        <v/>
      </c>
    </row>
    <row r="15" spans="1:9">
      <c r="A15" s="70"/>
      <c r="B15" s="72"/>
      <c r="C15" s="75"/>
      <c r="D15" s="78"/>
      <c r="E15" s="81"/>
      <c r="F15" s="81"/>
      <c r="G15" s="5"/>
      <c r="H15" s="14"/>
      <c r="I15" s="30" t="str">
        <f t="shared" si="0"/>
        <v/>
      </c>
    </row>
    <row r="16" spans="1:9">
      <c r="A16" s="70"/>
      <c r="B16" s="72"/>
      <c r="C16" s="75"/>
      <c r="D16" s="78"/>
      <c r="E16" s="81"/>
      <c r="F16" s="81"/>
      <c r="G16" s="5"/>
      <c r="H16" s="14"/>
      <c r="I16" s="30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4" t="s">
        <v>34</v>
      </c>
      <c r="H19" s="65"/>
      <c r="I19" s="32"/>
    </row>
    <row r="20" spans="1:11">
      <c r="A20" s="20">
        <f>IF(B20&lt;2,"N/A",(STDEV(H3:H17)))</f>
        <v>106.83181469019472</v>
      </c>
      <c r="B20" s="20">
        <f>COUNT(H3:H17)</f>
        <v>5</v>
      </c>
      <c r="C20" s="21">
        <f>IF(B20&lt;2,"N/A",(A20/D20))</f>
        <v>0.1282725757221525</v>
      </c>
      <c r="D20" s="22">
        <f>ROUND(AVERAGE(H3:H17),2)</f>
        <v>832.85</v>
      </c>
      <c r="E20" s="23" t="str">
        <f>IFERROR(ROUND(IF(B20&lt;2,"N/A",(IF(C20&lt;=25%,"N/A",AVERAGE(I3:I17)))),2),"N/A")</f>
        <v>N/A</v>
      </c>
      <c r="F20" s="23">
        <f>ROUND(MEDIAN(H3:H17),2)</f>
        <v>792.86</v>
      </c>
      <c r="G20" s="24" t="str">
        <f>INDEX(G3:G17,MATCH(H20,H3:H17,0))</f>
        <v xml:space="preserve">Kabum </v>
      </c>
      <c r="H20" s="25">
        <f>MIN(H3:H17)</f>
        <v>739.55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66"/>
      <c r="E22" s="66"/>
      <c r="F22" s="36"/>
      <c r="G22" s="26" t="s">
        <v>37</v>
      </c>
      <c r="H22" s="27">
        <f>IF(C20&lt;=25%,D20,MIN(E20:F20))</f>
        <v>832.85</v>
      </c>
    </row>
    <row r="23" spans="1:11">
      <c r="B23" s="33"/>
      <c r="C23" s="33"/>
      <c r="D23" s="66"/>
      <c r="E23" s="66"/>
      <c r="F23" s="37"/>
      <c r="G23" s="28" t="s">
        <v>9</v>
      </c>
      <c r="H23" s="29">
        <f>ROUND(H22,2)*D3</f>
        <v>16657</v>
      </c>
    </row>
    <row r="24" spans="1:11">
      <c r="B24" s="38"/>
      <c r="C24" s="38"/>
      <c r="D24" s="32"/>
      <c r="E24" s="32"/>
    </row>
    <row r="26" spans="1:11">
      <c r="A26" s="58" t="s">
        <v>25</v>
      </c>
      <c r="B26" s="59"/>
      <c r="C26" s="59"/>
      <c r="D26" s="59"/>
      <c r="E26" s="59"/>
      <c r="F26" s="59"/>
      <c r="G26" s="59"/>
      <c r="H26" s="59"/>
      <c r="I26" s="60"/>
    </row>
    <row r="27" spans="1:11" ht="12.75" customHeight="1">
      <c r="A27" s="58" t="s">
        <v>26</v>
      </c>
      <c r="B27" s="59"/>
      <c r="C27" s="59"/>
      <c r="D27" s="59"/>
      <c r="E27" s="59"/>
      <c r="F27" s="59"/>
      <c r="G27" s="59"/>
      <c r="H27" s="59"/>
      <c r="I27" s="60"/>
    </row>
    <row r="28" spans="1:11" ht="12.75" customHeight="1">
      <c r="A28" s="58" t="s">
        <v>27</v>
      </c>
      <c r="B28" s="59"/>
      <c r="C28" s="59"/>
      <c r="D28" s="59"/>
      <c r="E28" s="59"/>
      <c r="F28" s="59"/>
      <c r="G28" s="59"/>
      <c r="H28" s="59"/>
      <c r="I28" s="60"/>
    </row>
    <row r="29" spans="1:11">
      <c r="A29" s="58" t="s">
        <v>28</v>
      </c>
      <c r="B29" s="59"/>
      <c r="C29" s="59"/>
      <c r="D29" s="59"/>
      <c r="E29" s="59"/>
      <c r="F29" s="59"/>
      <c r="G29" s="59"/>
      <c r="H29" s="59"/>
      <c r="I29" s="60"/>
    </row>
    <row r="30" spans="1:11" ht="12.75" customHeight="1">
      <c r="A30" s="58" t="s">
        <v>29</v>
      </c>
      <c r="B30" s="59"/>
      <c r="C30" s="59"/>
      <c r="D30" s="59"/>
      <c r="E30" s="59"/>
      <c r="F30" s="59"/>
      <c r="G30" s="59"/>
      <c r="H30" s="59"/>
      <c r="I30" s="60"/>
    </row>
    <row r="31" spans="1:11" ht="12.75" customHeight="1">
      <c r="A31" s="58" t="s">
        <v>30</v>
      </c>
      <c r="B31" s="59"/>
      <c r="C31" s="59"/>
      <c r="D31" s="59"/>
      <c r="E31" s="59"/>
      <c r="F31" s="59"/>
      <c r="G31" s="59"/>
      <c r="H31" s="59"/>
      <c r="I31" s="60"/>
    </row>
    <row r="32" spans="1:11" ht="24.75" customHeight="1">
      <c r="A32" s="61" t="s">
        <v>31</v>
      </c>
      <c r="B32" s="62"/>
      <c r="C32" s="62"/>
      <c r="D32" s="62"/>
      <c r="E32" s="62"/>
      <c r="F32" s="62"/>
      <c r="G32" s="62"/>
      <c r="H32" s="62"/>
      <c r="I32" s="63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67" t="s">
        <v>12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51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70"/>
      <c r="B3" s="71" t="s">
        <v>112</v>
      </c>
      <c r="C3" s="74" t="s">
        <v>8</v>
      </c>
      <c r="D3" s="77">
        <v>200</v>
      </c>
      <c r="E3" s="80">
        <f>IF(C20&lt;=25%,D20,MIN(E20:F20))</f>
        <v>327.84</v>
      </c>
      <c r="F3" s="80">
        <f>MIN(H3:H17)</f>
        <v>249.9</v>
      </c>
      <c r="G3" s="5" t="s">
        <v>111</v>
      </c>
      <c r="H3" s="14">
        <v>306.89999999999998</v>
      </c>
      <c r="I3" s="30">
        <f>IF(H3="","",(IF($C$20&lt;25%,"N/A",IF(H3&lt;=($D$20+$A$20),H3,"Descartado"))))</f>
        <v>306.89999999999998</v>
      </c>
    </row>
    <row r="4" spans="1:9">
      <c r="A4" s="70"/>
      <c r="B4" s="72"/>
      <c r="C4" s="75"/>
      <c r="D4" s="78"/>
      <c r="E4" s="81"/>
      <c r="F4" s="81"/>
      <c r="G4" s="5" t="s">
        <v>95</v>
      </c>
      <c r="H4" s="14">
        <v>249.9</v>
      </c>
      <c r="I4" s="30">
        <f t="shared" ref="I4:I17" si="0">IF(H4="","",(IF($C$20&lt;25%,"N/A",IF(H4&lt;=($D$20+$A$20),H4,"Descartado"))))</f>
        <v>249.9</v>
      </c>
    </row>
    <row r="5" spans="1:9">
      <c r="A5" s="70"/>
      <c r="B5" s="72"/>
      <c r="C5" s="75"/>
      <c r="D5" s="78"/>
      <c r="E5" s="81"/>
      <c r="F5" s="81"/>
      <c r="G5" s="5" t="s">
        <v>94</v>
      </c>
      <c r="H5" s="14">
        <v>423.66</v>
      </c>
      <c r="I5" s="30">
        <f t="shared" si="0"/>
        <v>423.66</v>
      </c>
    </row>
    <row r="6" spans="1:9">
      <c r="A6" s="70"/>
      <c r="B6" s="72"/>
      <c r="C6" s="75"/>
      <c r="D6" s="78"/>
      <c r="E6" s="81"/>
      <c r="F6" s="81"/>
      <c r="G6" s="5" t="s">
        <v>113</v>
      </c>
      <c r="H6" s="14">
        <v>589.4</v>
      </c>
      <c r="I6" s="30" t="str">
        <f t="shared" si="0"/>
        <v>Descartado</v>
      </c>
    </row>
    <row r="7" spans="1:9">
      <c r="A7" s="70"/>
      <c r="B7" s="72"/>
      <c r="C7" s="75"/>
      <c r="D7" s="78"/>
      <c r="E7" s="81"/>
      <c r="F7" s="81"/>
      <c r="G7" s="5" t="s">
        <v>114</v>
      </c>
      <c r="H7" s="14">
        <v>330.9</v>
      </c>
      <c r="I7" s="30">
        <f t="shared" si="0"/>
        <v>330.9</v>
      </c>
    </row>
    <row r="8" spans="1:9">
      <c r="A8" s="70"/>
      <c r="B8" s="72"/>
      <c r="C8" s="75"/>
      <c r="D8" s="78"/>
      <c r="E8" s="81"/>
      <c r="F8" s="81"/>
      <c r="G8" s="5"/>
      <c r="H8" s="14"/>
      <c r="I8" s="30" t="str">
        <f t="shared" si="0"/>
        <v/>
      </c>
    </row>
    <row r="9" spans="1:9">
      <c r="A9" s="70"/>
      <c r="B9" s="72"/>
      <c r="C9" s="75"/>
      <c r="D9" s="78"/>
      <c r="E9" s="81"/>
      <c r="F9" s="81"/>
      <c r="G9" s="5"/>
      <c r="H9" s="14"/>
      <c r="I9" s="30" t="str">
        <f t="shared" si="0"/>
        <v/>
      </c>
    </row>
    <row r="10" spans="1:9">
      <c r="A10" s="70"/>
      <c r="B10" s="72"/>
      <c r="C10" s="75"/>
      <c r="D10" s="78"/>
      <c r="E10" s="81"/>
      <c r="F10" s="81"/>
      <c r="G10" s="5"/>
      <c r="H10" s="14"/>
      <c r="I10" s="30" t="str">
        <f t="shared" si="0"/>
        <v/>
      </c>
    </row>
    <row r="11" spans="1:9">
      <c r="A11" s="70"/>
      <c r="B11" s="72"/>
      <c r="C11" s="75"/>
      <c r="D11" s="78"/>
      <c r="E11" s="81"/>
      <c r="F11" s="81"/>
      <c r="G11" s="5"/>
      <c r="H11" s="14"/>
      <c r="I11" s="30" t="str">
        <f t="shared" si="0"/>
        <v/>
      </c>
    </row>
    <row r="12" spans="1:9">
      <c r="A12" s="70"/>
      <c r="B12" s="72"/>
      <c r="C12" s="75"/>
      <c r="D12" s="78"/>
      <c r="E12" s="81"/>
      <c r="F12" s="81"/>
      <c r="G12" s="5"/>
      <c r="H12" s="14"/>
      <c r="I12" s="30" t="str">
        <f t="shared" si="0"/>
        <v/>
      </c>
    </row>
    <row r="13" spans="1:9">
      <c r="A13" s="70"/>
      <c r="B13" s="72"/>
      <c r="C13" s="75"/>
      <c r="D13" s="78"/>
      <c r="E13" s="81"/>
      <c r="F13" s="81"/>
      <c r="G13" s="5"/>
      <c r="H13" s="14"/>
      <c r="I13" s="30" t="str">
        <f t="shared" si="0"/>
        <v/>
      </c>
    </row>
    <row r="14" spans="1:9">
      <c r="A14" s="70"/>
      <c r="B14" s="72"/>
      <c r="C14" s="75"/>
      <c r="D14" s="78"/>
      <c r="E14" s="81"/>
      <c r="F14" s="81"/>
      <c r="G14" s="5"/>
      <c r="H14" s="14"/>
      <c r="I14" s="30" t="str">
        <f t="shared" si="0"/>
        <v/>
      </c>
    </row>
    <row r="15" spans="1:9">
      <c r="A15" s="70"/>
      <c r="B15" s="72"/>
      <c r="C15" s="75"/>
      <c r="D15" s="78"/>
      <c r="E15" s="81"/>
      <c r="F15" s="81"/>
      <c r="G15" s="5"/>
      <c r="H15" s="14"/>
      <c r="I15" s="30" t="str">
        <f t="shared" si="0"/>
        <v/>
      </c>
    </row>
    <row r="16" spans="1:9">
      <c r="A16" s="70"/>
      <c r="B16" s="72"/>
      <c r="C16" s="75"/>
      <c r="D16" s="78"/>
      <c r="E16" s="81"/>
      <c r="F16" s="81"/>
      <c r="G16" s="5"/>
      <c r="H16" s="14"/>
      <c r="I16" s="30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4" t="s">
        <v>34</v>
      </c>
      <c r="H19" s="65"/>
      <c r="I19" s="32"/>
    </row>
    <row r="20" spans="1:11">
      <c r="A20" s="20">
        <f>IF(B20&lt;2,"N/A",(STDEV(H3:H17)))</f>
        <v>132.69784293649971</v>
      </c>
      <c r="B20" s="20">
        <f>COUNT(H3:H17)</f>
        <v>5</v>
      </c>
      <c r="C20" s="21">
        <f>IF(B20&lt;2,"N/A",(A20/D20))</f>
        <v>0.34906706020386613</v>
      </c>
      <c r="D20" s="22">
        <f>ROUND(AVERAGE(H3:H17),2)</f>
        <v>380.15</v>
      </c>
      <c r="E20" s="23">
        <f>IFERROR(ROUND(IF(B20&lt;2,"N/A",(IF(C20&lt;=25%,"N/A",AVERAGE(I3:I17)))),2),"N/A")</f>
        <v>327.84</v>
      </c>
      <c r="F20" s="23">
        <f>ROUND(MEDIAN(H3:H17),2)</f>
        <v>330.9</v>
      </c>
      <c r="G20" s="24" t="str">
        <f>INDEX(G3:G17,MATCH(H20,H3:H17,0))</f>
        <v>Kabum</v>
      </c>
      <c r="H20" s="25">
        <f>MIN(H3:H17)</f>
        <v>249.9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66"/>
      <c r="E22" s="66"/>
      <c r="F22" s="36"/>
      <c r="G22" s="26" t="s">
        <v>37</v>
      </c>
      <c r="H22" s="27">
        <f>IF(C20&lt;=25%,D20,MIN(E20:F20))</f>
        <v>327.84</v>
      </c>
    </row>
    <row r="23" spans="1:11">
      <c r="B23" s="33"/>
      <c r="C23" s="33"/>
      <c r="D23" s="66"/>
      <c r="E23" s="66"/>
      <c r="F23" s="37"/>
      <c r="G23" s="28" t="s">
        <v>9</v>
      </c>
      <c r="H23" s="29">
        <f>ROUND(H22,2)*D3</f>
        <v>65568</v>
      </c>
    </row>
    <row r="24" spans="1:11">
      <c r="B24" s="38"/>
      <c r="C24" s="38"/>
      <c r="D24" s="32"/>
      <c r="E24" s="32"/>
    </row>
    <row r="26" spans="1:11">
      <c r="A26" s="58" t="s">
        <v>25</v>
      </c>
      <c r="B26" s="59"/>
      <c r="C26" s="59"/>
      <c r="D26" s="59"/>
      <c r="E26" s="59"/>
      <c r="F26" s="59"/>
      <c r="G26" s="59"/>
      <c r="H26" s="59"/>
      <c r="I26" s="60"/>
    </row>
    <row r="27" spans="1:11" ht="12.75" customHeight="1">
      <c r="A27" s="58" t="s">
        <v>26</v>
      </c>
      <c r="B27" s="59"/>
      <c r="C27" s="59"/>
      <c r="D27" s="59"/>
      <c r="E27" s="59"/>
      <c r="F27" s="59"/>
      <c r="G27" s="59"/>
      <c r="H27" s="59"/>
      <c r="I27" s="60"/>
    </row>
    <row r="28" spans="1:11" ht="12.75" customHeight="1">
      <c r="A28" s="58" t="s">
        <v>27</v>
      </c>
      <c r="B28" s="59"/>
      <c r="C28" s="59"/>
      <c r="D28" s="59"/>
      <c r="E28" s="59"/>
      <c r="F28" s="59"/>
      <c r="G28" s="59"/>
      <c r="H28" s="59"/>
      <c r="I28" s="60"/>
    </row>
    <row r="29" spans="1:11">
      <c r="A29" s="58" t="s">
        <v>28</v>
      </c>
      <c r="B29" s="59"/>
      <c r="C29" s="59"/>
      <c r="D29" s="59"/>
      <c r="E29" s="59"/>
      <c r="F29" s="59"/>
      <c r="G29" s="59"/>
      <c r="H29" s="59"/>
      <c r="I29" s="60"/>
    </row>
    <row r="30" spans="1:11" ht="12.75" customHeight="1">
      <c r="A30" s="58" t="s">
        <v>29</v>
      </c>
      <c r="B30" s="59"/>
      <c r="C30" s="59"/>
      <c r="D30" s="59"/>
      <c r="E30" s="59"/>
      <c r="F30" s="59"/>
      <c r="G30" s="59"/>
      <c r="H30" s="59"/>
      <c r="I30" s="60"/>
    </row>
    <row r="31" spans="1:11" ht="12.75" customHeight="1">
      <c r="A31" s="58" t="s">
        <v>30</v>
      </c>
      <c r="B31" s="59"/>
      <c r="C31" s="59"/>
      <c r="D31" s="59"/>
      <c r="E31" s="59"/>
      <c r="F31" s="59"/>
      <c r="G31" s="59"/>
      <c r="H31" s="59"/>
      <c r="I31" s="60"/>
    </row>
    <row r="32" spans="1:11" ht="24.75" customHeight="1">
      <c r="A32" s="61" t="s">
        <v>31</v>
      </c>
      <c r="B32" s="62"/>
      <c r="C32" s="62"/>
      <c r="D32" s="62"/>
      <c r="E32" s="62"/>
      <c r="F32" s="62"/>
      <c r="G32" s="62"/>
      <c r="H32" s="62"/>
      <c r="I32" s="63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D3" sqref="D3:D17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67" t="s">
        <v>12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52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70"/>
      <c r="B3" s="71" t="s">
        <v>115</v>
      </c>
      <c r="C3" s="74" t="s">
        <v>8</v>
      </c>
      <c r="D3" s="77">
        <v>65</v>
      </c>
      <c r="E3" s="80">
        <f>IF(C20&lt;=25%,D20,MIN(E20:F20))</f>
        <v>1156.27</v>
      </c>
      <c r="F3" s="80">
        <f>MIN(H3:H17)</f>
        <v>948.6</v>
      </c>
      <c r="G3" s="5" t="s">
        <v>108</v>
      </c>
      <c r="H3" s="14">
        <v>948.6</v>
      </c>
      <c r="I3" s="30" t="str">
        <f>IF(H3="","",(IF($C$20&lt;25%,"N/A",IF(H3&lt;=($D$20+$A$20),H3,"Descartado"))))</f>
        <v>N/A</v>
      </c>
    </row>
    <row r="4" spans="1:9">
      <c r="A4" s="70"/>
      <c r="B4" s="72"/>
      <c r="C4" s="75"/>
      <c r="D4" s="78"/>
      <c r="E4" s="81"/>
      <c r="F4" s="81"/>
      <c r="G4" s="5" t="s">
        <v>95</v>
      </c>
      <c r="H4" s="14">
        <v>1349.1</v>
      </c>
      <c r="I4" s="30" t="str">
        <f t="shared" ref="I4:I17" si="0">IF(H4="","",(IF($C$20&lt;25%,"N/A",IF(H4&lt;=($D$20+$A$20),H4,"Descartado"))))</f>
        <v>N/A</v>
      </c>
    </row>
    <row r="5" spans="1:9">
      <c r="A5" s="70"/>
      <c r="B5" s="72"/>
      <c r="C5" s="75"/>
      <c r="D5" s="78"/>
      <c r="E5" s="81"/>
      <c r="F5" s="81"/>
      <c r="G5" s="5" t="s">
        <v>116</v>
      </c>
      <c r="H5" s="14">
        <v>1214.6500000000001</v>
      </c>
      <c r="I5" s="30" t="str">
        <f t="shared" si="0"/>
        <v>N/A</v>
      </c>
    </row>
    <row r="6" spans="1:9">
      <c r="A6" s="70"/>
      <c r="B6" s="72"/>
      <c r="C6" s="75"/>
      <c r="D6" s="78"/>
      <c r="E6" s="81"/>
      <c r="F6" s="81"/>
      <c r="G6" s="4" t="s">
        <v>117</v>
      </c>
      <c r="H6" s="14">
        <v>1000</v>
      </c>
      <c r="I6" s="30" t="str">
        <f t="shared" si="0"/>
        <v>N/A</v>
      </c>
    </row>
    <row r="7" spans="1:9">
      <c r="A7" s="70"/>
      <c r="B7" s="72"/>
      <c r="C7" s="75"/>
      <c r="D7" s="78"/>
      <c r="E7" s="81"/>
      <c r="F7" s="81"/>
      <c r="G7" s="5" t="s">
        <v>118</v>
      </c>
      <c r="H7" s="14">
        <v>1269</v>
      </c>
      <c r="I7" s="30" t="str">
        <f t="shared" si="0"/>
        <v>N/A</v>
      </c>
    </row>
    <row r="8" spans="1:9">
      <c r="A8" s="70"/>
      <c r="B8" s="72"/>
      <c r="C8" s="75"/>
      <c r="D8" s="78"/>
      <c r="E8" s="81"/>
      <c r="F8" s="81"/>
      <c r="G8" s="5"/>
      <c r="H8" s="14"/>
      <c r="I8" s="30" t="str">
        <f t="shared" si="0"/>
        <v/>
      </c>
    </row>
    <row r="9" spans="1:9">
      <c r="A9" s="70"/>
      <c r="B9" s="72"/>
      <c r="C9" s="75"/>
      <c r="D9" s="78"/>
      <c r="E9" s="81"/>
      <c r="F9" s="81"/>
      <c r="G9" s="5"/>
      <c r="H9" s="14"/>
      <c r="I9" s="30" t="str">
        <f t="shared" si="0"/>
        <v/>
      </c>
    </row>
    <row r="10" spans="1:9">
      <c r="A10" s="70"/>
      <c r="B10" s="72"/>
      <c r="C10" s="75"/>
      <c r="D10" s="78"/>
      <c r="E10" s="81"/>
      <c r="F10" s="81"/>
      <c r="G10" s="5"/>
      <c r="H10" s="14"/>
      <c r="I10" s="30" t="str">
        <f t="shared" si="0"/>
        <v/>
      </c>
    </row>
    <row r="11" spans="1:9">
      <c r="A11" s="70"/>
      <c r="B11" s="72"/>
      <c r="C11" s="75"/>
      <c r="D11" s="78"/>
      <c r="E11" s="81"/>
      <c r="F11" s="81"/>
      <c r="G11" s="5"/>
      <c r="H11" s="14"/>
      <c r="I11" s="30" t="str">
        <f t="shared" si="0"/>
        <v/>
      </c>
    </row>
    <row r="12" spans="1:9">
      <c r="A12" s="70"/>
      <c r="B12" s="72"/>
      <c r="C12" s="75"/>
      <c r="D12" s="78"/>
      <c r="E12" s="81"/>
      <c r="F12" s="81"/>
      <c r="G12" s="5"/>
      <c r="H12" s="14"/>
      <c r="I12" s="30" t="str">
        <f t="shared" si="0"/>
        <v/>
      </c>
    </row>
    <row r="13" spans="1:9">
      <c r="A13" s="70"/>
      <c r="B13" s="72"/>
      <c r="C13" s="75"/>
      <c r="D13" s="78"/>
      <c r="E13" s="81"/>
      <c r="F13" s="81"/>
      <c r="G13" s="5"/>
      <c r="H13" s="14"/>
      <c r="I13" s="30" t="str">
        <f t="shared" si="0"/>
        <v/>
      </c>
    </row>
    <row r="14" spans="1:9">
      <c r="A14" s="70"/>
      <c r="B14" s="72"/>
      <c r="C14" s="75"/>
      <c r="D14" s="78"/>
      <c r="E14" s="81"/>
      <c r="F14" s="81"/>
      <c r="G14" s="5"/>
      <c r="H14" s="14"/>
      <c r="I14" s="30" t="str">
        <f t="shared" si="0"/>
        <v/>
      </c>
    </row>
    <row r="15" spans="1:9">
      <c r="A15" s="70"/>
      <c r="B15" s="72"/>
      <c r="C15" s="75"/>
      <c r="D15" s="78"/>
      <c r="E15" s="81"/>
      <c r="F15" s="81"/>
      <c r="G15" s="5"/>
      <c r="H15" s="14"/>
      <c r="I15" s="30" t="str">
        <f t="shared" si="0"/>
        <v/>
      </c>
    </row>
    <row r="16" spans="1:9">
      <c r="A16" s="70"/>
      <c r="B16" s="72"/>
      <c r="C16" s="75"/>
      <c r="D16" s="78"/>
      <c r="E16" s="81"/>
      <c r="F16" s="81"/>
      <c r="G16" s="5"/>
      <c r="H16" s="14"/>
      <c r="I16" s="30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4" t="s">
        <v>34</v>
      </c>
      <c r="H19" s="65"/>
      <c r="I19" s="32"/>
    </row>
    <row r="20" spans="1:11">
      <c r="A20" s="20">
        <f>IF(B20&lt;2,"N/A",(STDEV(H3:H17)))</f>
        <v>173.81515181364284</v>
      </c>
      <c r="B20" s="20">
        <f>COUNT(H3:H17)</f>
        <v>5</v>
      </c>
      <c r="C20" s="21">
        <f>IF(B20&lt;2,"N/A",(A20/D20))</f>
        <v>0.15032401758554909</v>
      </c>
      <c r="D20" s="22">
        <f>ROUND(AVERAGE(H3:H17),2)</f>
        <v>1156.27</v>
      </c>
      <c r="E20" s="23" t="str">
        <f>IFERROR(ROUND(IF(B20&lt;2,"N/A",(IF(C20&lt;=25%,"N/A",AVERAGE(I3:I17)))),2),"N/A")</f>
        <v>N/A</v>
      </c>
      <c r="F20" s="23">
        <f>ROUND(MEDIAN(H3:H17),2)</f>
        <v>1214.6500000000001</v>
      </c>
      <c r="G20" s="24" t="str">
        <f>INDEX(G3:G17,MATCH(H20,H3:H17,0))</f>
        <v>Shoptime</v>
      </c>
      <c r="H20" s="25">
        <f>MIN(H3:H17)</f>
        <v>948.6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66"/>
      <c r="E22" s="66"/>
      <c r="F22" s="36"/>
      <c r="G22" s="26" t="s">
        <v>37</v>
      </c>
      <c r="H22" s="27">
        <f>IF(C20&lt;=25%,D20,MIN(E20:F20))</f>
        <v>1156.27</v>
      </c>
    </row>
    <row r="23" spans="1:11">
      <c r="B23" s="33"/>
      <c r="C23" s="33"/>
      <c r="D23" s="66"/>
      <c r="E23" s="66"/>
      <c r="F23" s="37"/>
      <c r="G23" s="28" t="s">
        <v>9</v>
      </c>
      <c r="H23" s="29">
        <f>ROUND(H22,2)*D3</f>
        <v>75157.55</v>
      </c>
    </row>
    <row r="24" spans="1:11">
      <c r="B24" s="38"/>
      <c r="C24" s="38"/>
      <c r="D24" s="32"/>
      <c r="E24" s="32"/>
    </row>
    <row r="26" spans="1:11">
      <c r="A26" s="58" t="s">
        <v>25</v>
      </c>
      <c r="B26" s="59"/>
      <c r="C26" s="59"/>
      <c r="D26" s="59"/>
      <c r="E26" s="59"/>
      <c r="F26" s="59"/>
      <c r="G26" s="59"/>
      <c r="H26" s="59"/>
      <c r="I26" s="60"/>
    </row>
    <row r="27" spans="1:11" ht="12.75" customHeight="1">
      <c r="A27" s="58" t="s">
        <v>26</v>
      </c>
      <c r="B27" s="59"/>
      <c r="C27" s="59"/>
      <c r="D27" s="59"/>
      <c r="E27" s="59"/>
      <c r="F27" s="59"/>
      <c r="G27" s="59"/>
      <c r="H27" s="59"/>
      <c r="I27" s="60"/>
    </row>
    <row r="28" spans="1:11" ht="12.75" customHeight="1">
      <c r="A28" s="58" t="s">
        <v>27</v>
      </c>
      <c r="B28" s="59"/>
      <c r="C28" s="59"/>
      <c r="D28" s="59"/>
      <c r="E28" s="59"/>
      <c r="F28" s="59"/>
      <c r="G28" s="59"/>
      <c r="H28" s="59"/>
      <c r="I28" s="60"/>
    </row>
    <row r="29" spans="1:11">
      <c r="A29" s="58" t="s">
        <v>28</v>
      </c>
      <c r="B29" s="59"/>
      <c r="C29" s="59"/>
      <c r="D29" s="59"/>
      <c r="E29" s="59"/>
      <c r="F29" s="59"/>
      <c r="G29" s="59"/>
      <c r="H29" s="59"/>
      <c r="I29" s="60"/>
    </row>
    <row r="30" spans="1:11" ht="12.75" customHeight="1">
      <c r="A30" s="58" t="s">
        <v>29</v>
      </c>
      <c r="B30" s="59"/>
      <c r="C30" s="59"/>
      <c r="D30" s="59"/>
      <c r="E30" s="59"/>
      <c r="F30" s="59"/>
      <c r="G30" s="59"/>
      <c r="H30" s="59"/>
      <c r="I30" s="60"/>
    </row>
    <row r="31" spans="1:11" ht="12.75" customHeight="1">
      <c r="A31" s="58" t="s">
        <v>30</v>
      </c>
      <c r="B31" s="59"/>
      <c r="C31" s="59"/>
      <c r="D31" s="59"/>
      <c r="E31" s="59"/>
      <c r="F31" s="59"/>
      <c r="G31" s="59"/>
      <c r="H31" s="59"/>
      <c r="I31" s="60"/>
    </row>
    <row r="32" spans="1:11" ht="24.75" customHeight="1">
      <c r="A32" s="61" t="s">
        <v>31</v>
      </c>
      <c r="B32" s="62"/>
      <c r="C32" s="62"/>
      <c r="D32" s="62"/>
      <c r="E32" s="62"/>
      <c r="F32" s="62"/>
      <c r="G32" s="62"/>
      <c r="H32" s="62"/>
      <c r="I32" s="63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67" t="s">
        <v>12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53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70"/>
      <c r="B3" s="71" t="s">
        <v>119</v>
      </c>
      <c r="C3" s="74" t="s">
        <v>8</v>
      </c>
      <c r="D3" s="77">
        <v>500</v>
      </c>
      <c r="E3" s="80">
        <f>IF(C20&lt;=25%,D20,MIN(E20:F20))</f>
        <v>97.92</v>
      </c>
      <c r="F3" s="80">
        <f>MIN(H3:H17)</f>
        <v>93.56</v>
      </c>
      <c r="G3" s="5" t="s">
        <v>120</v>
      </c>
      <c r="H3" s="14">
        <v>99.66</v>
      </c>
      <c r="I3" s="30" t="str">
        <f>IF(H3="","",(IF($C$20&lt;25%,"N/A",IF(H3&lt;=($D$20+$A$20),H3,"Descartado"))))</f>
        <v>N/A</v>
      </c>
    </row>
    <row r="4" spans="1:9">
      <c r="A4" s="70"/>
      <c r="B4" s="72"/>
      <c r="C4" s="75"/>
      <c r="D4" s="78"/>
      <c r="E4" s="81"/>
      <c r="F4" s="81"/>
      <c r="G4" s="5" t="s">
        <v>121</v>
      </c>
      <c r="H4" s="14">
        <v>93.56</v>
      </c>
      <c r="I4" s="30" t="str">
        <f t="shared" ref="I4:I17" si="0">IF(H4="","",(IF($C$20&lt;25%,"N/A",IF(H4&lt;=($D$20+$A$20),H4,"Descartado"))))</f>
        <v>N/A</v>
      </c>
    </row>
    <row r="5" spans="1:9">
      <c r="A5" s="70"/>
      <c r="B5" s="72"/>
      <c r="C5" s="75"/>
      <c r="D5" s="78"/>
      <c r="E5" s="81"/>
      <c r="F5" s="81"/>
      <c r="G5" s="5" t="s">
        <v>122</v>
      </c>
      <c r="H5" s="14">
        <v>94.37</v>
      </c>
      <c r="I5" s="30" t="str">
        <f t="shared" si="0"/>
        <v>N/A</v>
      </c>
    </row>
    <row r="6" spans="1:9">
      <c r="A6" s="70"/>
      <c r="B6" s="72"/>
      <c r="C6" s="75"/>
      <c r="D6" s="78"/>
      <c r="E6" s="81"/>
      <c r="F6" s="81"/>
      <c r="G6" s="5" t="s">
        <v>95</v>
      </c>
      <c r="H6" s="14">
        <v>101.71</v>
      </c>
      <c r="I6" s="30" t="str">
        <f t="shared" si="0"/>
        <v>N/A</v>
      </c>
    </row>
    <row r="7" spans="1:9">
      <c r="A7" s="70"/>
      <c r="B7" s="72"/>
      <c r="C7" s="75"/>
      <c r="D7" s="78"/>
      <c r="E7" s="81"/>
      <c r="F7" s="81"/>
      <c r="G7" s="5" t="s">
        <v>108</v>
      </c>
      <c r="H7" s="14">
        <v>100.29</v>
      </c>
      <c r="I7" s="30" t="str">
        <f t="shared" si="0"/>
        <v>N/A</v>
      </c>
    </row>
    <row r="8" spans="1:9">
      <c r="A8" s="70"/>
      <c r="B8" s="72"/>
      <c r="C8" s="75"/>
      <c r="D8" s="78"/>
      <c r="E8" s="81"/>
      <c r="F8" s="81"/>
      <c r="G8" s="5"/>
      <c r="H8" s="14"/>
      <c r="I8" s="30" t="str">
        <f t="shared" si="0"/>
        <v/>
      </c>
    </row>
    <row r="9" spans="1:9">
      <c r="A9" s="70"/>
      <c r="B9" s="72"/>
      <c r="C9" s="75"/>
      <c r="D9" s="78"/>
      <c r="E9" s="81"/>
      <c r="F9" s="81"/>
      <c r="G9" s="5"/>
      <c r="H9" s="14"/>
      <c r="I9" s="30" t="str">
        <f t="shared" si="0"/>
        <v/>
      </c>
    </row>
    <row r="10" spans="1:9">
      <c r="A10" s="70"/>
      <c r="B10" s="72"/>
      <c r="C10" s="75"/>
      <c r="D10" s="78"/>
      <c r="E10" s="81"/>
      <c r="F10" s="81"/>
      <c r="G10" s="5"/>
      <c r="H10" s="14"/>
      <c r="I10" s="30" t="str">
        <f t="shared" si="0"/>
        <v/>
      </c>
    </row>
    <row r="11" spans="1:9">
      <c r="A11" s="70"/>
      <c r="B11" s="72"/>
      <c r="C11" s="75"/>
      <c r="D11" s="78"/>
      <c r="E11" s="81"/>
      <c r="F11" s="81"/>
      <c r="G11" s="5"/>
      <c r="H11" s="14"/>
      <c r="I11" s="30" t="str">
        <f t="shared" si="0"/>
        <v/>
      </c>
    </row>
    <row r="12" spans="1:9">
      <c r="A12" s="70"/>
      <c r="B12" s="72"/>
      <c r="C12" s="75"/>
      <c r="D12" s="78"/>
      <c r="E12" s="81"/>
      <c r="F12" s="81"/>
      <c r="G12" s="5"/>
      <c r="H12" s="14"/>
      <c r="I12" s="30" t="str">
        <f t="shared" si="0"/>
        <v/>
      </c>
    </row>
    <row r="13" spans="1:9">
      <c r="A13" s="70"/>
      <c r="B13" s="72"/>
      <c r="C13" s="75"/>
      <c r="D13" s="78"/>
      <c r="E13" s="81"/>
      <c r="F13" s="81"/>
      <c r="G13" s="5"/>
      <c r="H13" s="14"/>
      <c r="I13" s="30" t="str">
        <f t="shared" si="0"/>
        <v/>
      </c>
    </row>
    <row r="14" spans="1:9">
      <c r="A14" s="70"/>
      <c r="B14" s="72"/>
      <c r="C14" s="75"/>
      <c r="D14" s="78"/>
      <c r="E14" s="81"/>
      <c r="F14" s="81"/>
      <c r="G14" s="5"/>
      <c r="H14" s="14"/>
      <c r="I14" s="30" t="str">
        <f t="shared" si="0"/>
        <v/>
      </c>
    </row>
    <row r="15" spans="1:9">
      <c r="A15" s="70"/>
      <c r="B15" s="72"/>
      <c r="C15" s="75"/>
      <c r="D15" s="78"/>
      <c r="E15" s="81"/>
      <c r="F15" s="81"/>
      <c r="G15" s="5"/>
      <c r="H15" s="14"/>
      <c r="I15" s="30" t="str">
        <f t="shared" si="0"/>
        <v/>
      </c>
    </row>
    <row r="16" spans="1:9">
      <c r="A16" s="70"/>
      <c r="B16" s="72"/>
      <c r="C16" s="75"/>
      <c r="D16" s="78"/>
      <c r="E16" s="81"/>
      <c r="F16" s="81"/>
      <c r="G16" s="5"/>
      <c r="H16" s="14"/>
      <c r="I16" s="30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4" t="s">
        <v>34</v>
      </c>
      <c r="H19" s="65"/>
      <c r="I19" s="32"/>
    </row>
    <row r="20" spans="1:11">
      <c r="A20" s="20">
        <f>IF(B20&lt;2,"N/A",(STDEV(H3:H17)))</f>
        <v>3.6952902457046566</v>
      </c>
      <c r="B20" s="20">
        <f>COUNT(H3:H17)</f>
        <v>5</v>
      </c>
      <c r="C20" s="21">
        <f>IF(B20&lt;2,"N/A",(A20/D20))</f>
        <v>3.7737849731460951E-2</v>
      </c>
      <c r="D20" s="22">
        <f>ROUND(AVERAGE(H3:H17),2)</f>
        <v>97.92</v>
      </c>
      <c r="E20" s="23" t="str">
        <f>IFERROR(ROUND(IF(B20&lt;2,"N/A",(IF(C20&lt;=25%,"N/A",AVERAGE(I3:I17)))),2),"N/A")</f>
        <v>N/A</v>
      </c>
      <c r="F20" s="23">
        <f>ROUND(MEDIAN(H3:H17),2)</f>
        <v>99.66</v>
      </c>
      <c r="G20" s="24" t="str">
        <f>INDEX(G3:G17,MATCH(H20,H3:H17,0))</f>
        <v>ViewTech</v>
      </c>
      <c r="H20" s="25">
        <f>MIN(H3:H17)</f>
        <v>93.56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66"/>
      <c r="E22" s="66"/>
      <c r="F22" s="36"/>
      <c r="G22" s="26" t="s">
        <v>37</v>
      </c>
      <c r="H22" s="27">
        <f>IF(C20&lt;=25%,D20,MIN(E20:F20))</f>
        <v>97.92</v>
      </c>
    </row>
    <row r="23" spans="1:11">
      <c r="B23" s="33"/>
      <c r="C23" s="33"/>
      <c r="D23" s="66"/>
      <c r="E23" s="66"/>
      <c r="F23" s="37"/>
      <c r="G23" s="28" t="s">
        <v>9</v>
      </c>
      <c r="H23" s="29">
        <f>ROUND(H22,2)*D3</f>
        <v>48960</v>
      </c>
    </row>
    <row r="24" spans="1:11">
      <c r="B24" s="38"/>
      <c r="C24" s="38"/>
      <c r="D24" s="32"/>
      <c r="E24" s="32"/>
    </row>
    <row r="26" spans="1:11">
      <c r="A26" s="58" t="s">
        <v>25</v>
      </c>
      <c r="B26" s="59"/>
      <c r="C26" s="59"/>
      <c r="D26" s="59"/>
      <c r="E26" s="59"/>
      <c r="F26" s="59"/>
      <c r="G26" s="59"/>
      <c r="H26" s="59"/>
      <c r="I26" s="60"/>
    </row>
    <row r="27" spans="1:11" ht="12.75" customHeight="1">
      <c r="A27" s="58" t="s">
        <v>26</v>
      </c>
      <c r="B27" s="59"/>
      <c r="C27" s="59"/>
      <c r="D27" s="59"/>
      <c r="E27" s="59"/>
      <c r="F27" s="59"/>
      <c r="G27" s="59"/>
      <c r="H27" s="59"/>
      <c r="I27" s="60"/>
    </row>
    <row r="28" spans="1:11" ht="12.75" customHeight="1">
      <c r="A28" s="58" t="s">
        <v>27</v>
      </c>
      <c r="B28" s="59"/>
      <c r="C28" s="59"/>
      <c r="D28" s="59"/>
      <c r="E28" s="59"/>
      <c r="F28" s="59"/>
      <c r="G28" s="59"/>
      <c r="H28" s="59"/>
      <c r="I28" s="60"/>
    </row>
    <row r="29" spans="1:11">
      <c r="A29" s="58" t="s">
        <v>28</v>
      </c>
      <c r="B29" s="59"/>
      <c r="C29" s="59"/>
      <c r="D29" s="59"/>
      <c r="E29" s="59"/>
      <c r="F29" s="59"/>
      <c r="G29" s="59"/>
      <c r="H29" s="59"/>
      <c r="I29" s="60"/>
    </row>
    <row r="30" spans="1:11" ht="12.75" customHeight="1">
      <c r="A30" s="58" t="s">
        <v>29</v>
      </c>
      <c r="B30" s="59"/>
      <c r="C30" s="59"/>
      <c r="D30" s="59"/>
      <c r="E30" s="59"/>
      <c r="F30" s="59"/>
      <c r="G30" s="59"/>
      <c r="H30" s="59"/>
      <c r="I30" s="60"/>
    </row>
    <row r="31" spans="1:11" ht="12.75" customHeight="1">
      <c r="A31" s="58" t="s">
        <v>30</v>
      </c>
      <c r="B31" s="59"/>
      <c r="C31" s="59"/>
      <c r="D31" s="59"/>
      <c r="E31" s="59"/>
      <c r="F31" s="59"/>
      <c r="G31" s="59"/>
      <c r="H31" s="59"/>
      <c r="I31" s="60"/>
    </row>
    <row r="32" spans="1:11" ht="24.75" customHeight="1">
      <c r="A32" s="61" t="s">
        <v>31</v>
      </c>
      <c r="B32" s="62"/>
      <c r="C32" s="62"/>
      <c r="D32" s="62"/>
      <c r="E32" s="62"/>
      <c r="F32" s="62"/>
      <c r="G32" s="62"/>
      <c r="H32" s="62"/>
      <c r="I32" s="63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67" t="s">
        <v>12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54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70"/>
      <c r="B3" s="71" t="s">
        <v>123</v>
      </c>
      <c r="C3" s="74" t="s">
        <v>8</v>
      </c>
      <c r="D3" s="77">
        <v>400</v>
      </c>
      <c r="E3" s="80">
        <f>IF(C20&lt;=25%,D20,MIN(E20:F20))</f>
        <v>182.17</v>
      </c>
      <c r="F3" s="80">
        <f>MIN(H3:H17)</f>
        <v>166.41</v>
      </c>
      <c r="G3" s="5" t="s">
        <v>94</v>
      </c>
      <c r="H3" s="14">
        <v>197.46</v>
      </c>
      <c r="I3" s="30" t="str">
        <f>IF(H3="","",(IF($C$20&lt;25%,"N/A",IF(H3&lt;=($D$20+$A$20),H3,"Descartado"))))</f>
        <v>N/A</v>
      </c>
    </row>
    <row r="4" spans="1:9">
      <c r="A4" s="70"/>
      <c r="B4" s="72"/>
      <c r="C4" s="75"/>
      <c r="D4" s="78"/>
      <c r="E4" s="81"/>
      <c r="F4" s="81"/>
      <c r="G4" s="5" t="s">
        <v>114</v>
      </c>
      <c r="H4" s="14">
        <v>199.84</v>
      </c>
      <c r="I4" s="30" t="str">
        <f t="shared" ref="I4:I17" si="0">IF(H4="","",(IF($C$20&lt;25%,"N/A",IF(H4&lt;=($D$20+$A$20),H4,"Descartado"))))</f>
        <v>N/A</v>
      </c>
    </row>
    <row r="5" spans="1:9">
      <c r="A5" s="70"/>
      <c r="B5" s="72"/>
      <c r="C5" s="75"/>
      <c r="D5" s="78"/>
      <c r="E5" s="81"/>
      <c r="F5" s="81"/>
      <c r="G5" s="5" t="s">
        <v>124</v>
      </c>
      <c r="H5" s="14">
        <v>176.26</v>
      </c>
      <c r="I5" s="30" t="str">
        <f t="shared" si="0"/>
        <v>N/A</v>
      </c>
    </row>
    <row r="6" spans="1:9">
      <c r="A6" s="70"/>
      <c r="B6" s="72"/>
      <c r="C6" s="75"/>
      <c r="D6" s="78"/>
      <c r="E6" s="81"/>
      <c r="F6" s="81"/>
      <c r="G6" s="5" t="s">
        <v>96</v>
      </c>
      <c r="H6" s="14">
        <v>166.41</v>
      </c>
      <c r="I6" s="30" t="str">
        <f t="shared" si="0"/>
        <v>N/A</v>
      </c>
    </row>
    <row r="7" spans="1:9">
      <c r="A7" s="70"/>
      <c r="B7" s="72"/>
      <c r="C7" s="75"/>
      <c r="D7" s="78"/>
      <c r="E7" s="81"/>
      <c r="F7" s="81"/>
      <c r="G7" s="5" t="s">
        <v>95</v>
      </c>
      <c r="H7" s="14">
        <v>170.87</v>
      </c>
      <c r="I7" s="30" t="str">
        <f t="shared" si="0"/>
        <v>N/A</v>
      </c>
    </row>
    <row r="8" spans="1:9">
      <c r="A8" s="70"/>
      <c r="B8" s="72"/>
      <c r="C8" s="75"/>
      <c r="D8" s="78"/>
      <c r="E8" s="81"/>
      <c r="F8" s="81"/>
      <c r="G8" s="5"/>
      <c r="H8" s="14"/>
      <c r="I8" s="30" t="str">
        <f t="shared" si="0"/>
        <v/>
      </c>
    </row>
    <row r="9" spans="1:9">
      <c r="A9" s="70"/>
      <c r="B9" s="72"/>
      <c r="C9" s="75"/>
      <c r="D9" s="78"/>
      <c r="E9" s="81"/>
      <c r="F9" s="81"/>
      <c r="G9" s="5"/>
      <c r="H9" s="14"/>
      <c r="I9" s="30" t="str">
        <f t="shared" si="0"/>
        <v/>
      </c>
    </row>
    <row r="10" spans="1:9">
      <c r="A10" s="70"/>
      <c r="B10" s="72"/>
      <c r="C10" s="75"/>
      <c r="D10" s="78"/>
      <c r="E10" s="81"/>
      <c r="F10" s="81"/>
      <c r="G10" s="5"/>
      <c r="H10" s="14"/>
      <c r="I10" s="30" t="str">
        <f t="shared" si="0"/>
        <v/>
      </c>
    </row>
    <row r="11" spans="1:9">
      <c r="A11" s="70"/>
      <c r="B11" s="72"/>
      <c r="C11" s="75"/>
      <c r="D11" s="78"/>
      <c r="E11" s="81"/>
      <c r="F11" s="81"/>
      <c r="G11" s="5"/>
      <c r="H11" s="14"/>
      <c r="I11" s="30" t="str">
        <f t="shared" si="0"/>
        <v/>
      </c>
    </row>
    <row r="12" spans="1:9">
      <c r="A12" s="70"/>
      <c r="B12" s="72"/>
      <c r="C12" s="75"/>
      <c r="D12" s="78"/>
      <c r="E12" s="81"/>
      <c r="F12" s="81"/>
      <c r="G12" s="5"/>
      <c r="H12" s="14"/>
      <c r="I12" s="30" t="str">
        <f t="shared" si="0"/>
        <v/>
      </c>
    </row>
    <row r="13" spans="1:9">
      <c r="A13" s="70"/>
      <c r="B13" s="72"/>
      <c r="C13" s="75"/>
      <c r="D13" s="78"/>
      <c r="E13" s="81"/>
      <c r="F13" s="81"/>
      <c r="G13" s="5"/>
      <c r="H13" s="14"/>
      <c r="I13" s="30" t="str">
        <f t="shared" si="0"/>
        <v/>
      </c>
    </row>
    <row r="14" spans="1:9">
      <c r="A14" s="70"/>
      <c r="B14" s="72"/>
      <c r="C14" s="75"/>
      <c r="D14" s="78"/>
      <c r="E14" s="81"/>
      <c r="F14" s="81"/>
      <c r="G14" s="5"/>
      <c r="H14" s="14"/>
      <c r="I14" s="30" t="str">
        <f t="shared" si="0"/>
        <v/>
      </c>
    </row>
    <row r="15" spans="1:9">
      <c r="A15" s="70"/>
      <c r="B15" s="72"/>
      <c r="C15" s="75"/>
      <c r="D15" s="78"/>
      <c r="E15" s="81"/>
      <c r="F15" s="81"/>
      <c r="G15" s="5"/>
      <c r="H15" s="14"/>
      <c r="I15" s="30" t="str">
        <f t="shared" si="0"/>
        <v/>
      </c>
    </row>
    <row r="16" spans="1:9">
      <c r="A16" s="70"/>
      <c r="B16" s="72"/>
      <c r="C16" s="75"/>
      <c r="D16" s="78"/>
      <c r="E16" s="81"/>
      <c r="F16" s="81"/>
      <c r="G16" s="5"/>
      <c r="H16" s="14"/>
      <c r="I16" s="30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4" t="s">
        <v>34</v>
      </c>
      <c r="H19" s="65"/>
      <c r="I19" s="32"/>
    </row>
    <row r="20" spans="1:11">
      <c r="A20" s="20">
        <f>IF(B20&lt;2,"N/A",(STDEV(H3:H17)))</f>
        <v>15.467778444236915</v>
      </c>
      <c r="B20" s="20">
        <f>COUNT(H3:H17)</f>
        <v>5</v>
      </c>
      <c r="C20" s="21">
        <f>IF(B20&lt;2,"N/A",(A20/D20))</f>
        <v>8.4908483527676978E-2</v>
      </c>
      <c r="D20" s="22">
        <f>ROUND(AVERAGE(H3:H17),2)</f>
        <v>182.17</v>
      </c>
      <c r="E20" s="23" t="str">
        <f>IFERROR(ROUND(IF(B20&lt;2,"N/A",(IF(C20&lt;=25%,"N/A",AVERAGE(I3:I17)))),2),"N/A")</f>
        <v>N/A</v>
      </c>
      <c r="F20" s="23">
        <f>ROUND(MEDIAN(H3:H17),2)</f>
        <v>176.26</v>
      </c>
      <c r="G20" s="24" t="str">
        <f>INDEX(G3:G17,MATCH(H20,H3:H17,0))</f>
        <v>Amazon.com</v>
      </c>
      <c r="H20" s="25">
        <f>MIN(H3:H17)</f>
        <v>166.41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66"/>
      <c r="E22" s="66"/>
      <c r="F22" s="36"/>
      <c r="G22" s="26" t="s">
        <v>37</v>
      </c>
      <c r="H22" s="27">
        <f>IF(C20&lt;=25%,D20,MIN(E20:F20))</f>
        <v>182.17</v>
      </c>
    </row>
    <row r="23" spans="1:11">
      <c r="B23" s="33"/>
      <c r="C23" s="33"/>
      <c r="D23" s="66"/>
      <c r="E23" s="66"/>
      <c r="F23" s="37"/>
      <c r="G23" s="28" t="s">
        <v>9</v>
      </c>
      <c r="H23" s="29">
        <f>ROUND(H22,2)*D3</f>
        <v>72868</v>
      </c>
    </row>
    <row r="24" spans="1:11">
      <c r="B24" s="38"/>
      <c r="C24" s="38"/>
      <c r="D24" s="32"/>
      <c r="E24" s="32"/>
    </row>
    <row r="26" spans="1:11">
      <c r="A26" s="58" t="s">
        <v>25</v>
      </c>
      <c r="B26" s="59"/>
      <c r="C26" s="59"/>
      <c r="D26" s="59"/>
      <c r="E26" s="59"/>
      <c r="F26" s="59"/>
      <c r="G26" s="59"/>
      <c r="H26" s="59"/>
      <c r="I26" s="60"/>
    </row>
    <row r="27" spans="1:11" ht="12.75" customHeight="1">
      <c r="A27" s="58" t="s">
        <v>26</v>
      </c>
      <c r="B27" s="59"/>
      <c r="C27" s="59"/>
      <c r="D27" s="59"/>
      <c r="E27" s="59"/>
      <c r="F27" s="59"/>
      <c r="G27" s="59"/>
      <c r="H27" s="59"/>
      <c r="I27" s="60"/>
    </row>
    <row r="28" spans="1:11" ht="12.75" customHeight="1">
      <c r="A28" s="58" t="s">
        <v>27</v>
      </c>
      <c r="B28" s="59"/>
      <c r="C28" s="59"/>
      <c r="D28" s="59"/>
      <c r="E28" s="59"/>
      <c r="F28" s="59"/>
      <c r="G28" s="59"/>
      <c r="H28" s="59"/>
      <c r="I28" s="60"/>
    </row>
    <row r="29" spans="1:11">
      <c r="A29" s="58" t="s">
        <v>28</v>
      </c>
      <c r="B29" s="59"/>
      <c r="C29" s="59"/>
      <c r="D29" s="59"/>
      <c r="E29" s="59"/>
      <c r="F29" s="59"/>
      <c r="G29" s="59"/>
      <c r="H29" s="59"/>
      <c r="I29" s="60"/>
    </row>
    <row r="30" spans="1:11" ht="12.75" customHeight="1">
      <c r="A30" s="58" t="s">
        <v>29</v>
      </c>
      <c r="B30" s="59"/>
      <c r="C30" s="59"/>
      <c r="D30" s="59"/>
      <c r="E30" s="59"/>
      <c r="F30" s="59"/>
      <c r="G30" s="59"/>
      <c r="H30" s="59"/>
      <c r="I30" s="60"/>
    </row>
    <row r="31" spans="1:11" ht="12.75" customHeight="1">
      <c r="A31" s="58" t="s">
        <v>30</v>
      </c>
      <c r="B31" s="59"/>
      <c r="C31" s="59"/>
      <c r="D31" s="59"/>
      <c r="E31" s="59"/>
      <c r="F31" s="59"/>
      <c r="G31" s="59"/>
      <c r="H31" s="59"/>
      <c r="I31" s="60"/>
    </row>
    <row r="32" spans="1:11" ht="24.75" customHeight="1">
      <c r="A32" s="61" t="s">
        <v>31</v>
      </c>
      <c r="B32" s="62"/>
      <c r="C32" s="62"/>
      <c r="D32" s="62"/>
      <c r="E32" s="62"/>
      <c r="F32" s="62"/>
      <c r="G32" s="62"/>
      <c r="H32" s="62"/>
      <c r="I32" s="63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2" sqref="A2:A17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67" t="s">
        <v>12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55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70"/>
      <c r="B3" s="71" t="s">
        <v>125</v>
      </c>
      <c r="C3" s="74" t="s">
        <v>8</v>
      </c>
      <c r="D3" s="77">
        <v>500</v>
      </c>
      <c r="E3" s="80">
        <f>IF(C20&lt;=25%,D20,MIN(E20:F20))</f>
        <v>26.1</v>
      </c>
      <c r="F3" s="80">
        <f>MIN(H3:H17)</f>
        <v>16.47</v>
      </c>
      <c r="G3" s="5" t="s">
        <v>126</v>
      </c>
      <c r="H3" s="14">
        <v>32.64</v>
      </c>
      <c r="I3" s="30">
        <f>IF(H3="","",(IF($C$20&lt;25%,"N/A",IF(H3&lt;=($D$20+$A$20),H3,"Descartado"))))</f>
        <v>32.64</v>
      </c>
    </row>
    <row r="4" spans="1:9">
      <c r="A4" s="70"/>
      <c r="B4" s="72"/>
      <c r="C4" s="75"/>
      <c r="D4" s="78"/>
      <c r="E4" s="81"/>
      <c r="F4" s="81"/>
      <c r="G4" s="5" t="s">
        <v>127</v>
      </c>
      <c r="H4" s="14">
        <v>31</v>
      </c>
      <c r="I4" s="30">
        <f t="shared" ref="I4:I17" si="0">IF(H4="","",(IF($C$20&lt;25%,"N/A",IF(H4&lt;=($D$20+$A$20),H4,"Descartado"))))</f>
        <v>31</v>
      </c>
    </row>
    <row r="5" spans="1:9">
      <c r="A5" s="70"/>
      <c r="B5" s="72"/>
      <c r="C5" s="75"/>
      <c r="D5" s="78"/>
      <c r="E5" s="81"/>
      <c r="F5" s="81"/>
      <c r="G5" s="5" t="s">
        <v>110</v>
      </c>
      <c r="H5" s="14">
        <v>28.4</v>
      </c>
      <c r="I5" s="30">
        <f t="shared" si="0"/>
        <v>28.4</v>
      </c>
    </row>
    <row r="6" spans="1:9">
      <c r="A6" s="70"/>
      <c r="B6" s="72"/>
      <c r="C6" s="75"/>
      <c r="D6" s="78"/>
      <c r="E6" s="81"/>
      <c r="F6" s="81"/>
      <c r="G6" s="5" t="s">
        <v>109</v>
      </c>
      <c r="H6" s="14">
        <v>21.98</v>
      </c>
      <c r="I6" s="30">
        <f t="shared" si="0"/>
        <v>21.98</v>
      </c>
    </row>
    <row r="7" spans="1:9">
      <c r="A7" s="70"/>
      <c r="B7" s="72"/>
      <c r="C7" s="75"/>
      <c r="D7" s="78"/>
      <c r="E7" s="81"/>
      <c r="F7" s="81"/>
      <c r="G7" s="5" t="s">
        <v>128</v>
      </c>
      <c r="H7" s="14">
        <v>16.47</v>
      </c>
      <c r="I7" s="30">
        <f t="shared" si="0"/>
        <v>16.47</v>
      </c>
    </row>
    <row r="8" spans="1:9">
      <c r="A8" s="70"/>
      <c r="B8" s="72"/>
      <c r="C8" s="75"/>
      <c r="D8" s="78"/>
      <c r="E8" s="81"/>
      <c r="F8" s="81"/>
      <c r="G8" s="5"/>
      <c r="H8" s="14"/>
      <c r="I8" s="30" t="str">
        <f t="shared" si="0"/>
        <v/>
      </c>
    </row>
    <row r="9" spans="1:9">
      <c r="A9" s="70"/>
      <c r="B9" s="72"/>
      <c r="C9" s="75"/>
      <c r="D9" s="78"/>
      <c r="E9" s="81"/>
      <c r="F9" s="81"/>
      <c r="G9" s="5"/>
      <c r="H9" s="14"/>
      <c r="I9" s="30" t="str">
        <f t="shared" si="0"/>
        <v/>
      </c>
    </row>
    <row r="10" spans="1:9">
      <c r="A10" s="70"/>
      <c r="B10" s="72"/>
      <c r="C10" s="75"/>
      <c r="D10" s="78"/>
      <c r="E10" s="81"/>
      <c r="F10" s="81"/>
      <c r="G10" s="5"/>
      <c r="H10" s="14"/>
      <c r="I10" s="30" t="str">
        <f t="shared" si="0"/>
        <v/>
      </c>
    </row>
    <row r="11" spans="1:9">
      <c r="A11" s="70"/>
      <c r="B11" s="72"/>
      <c r="C11" s="75"/>
      <c r="D11" s="78"/>
      <c r="E11" s="81"/>
      <c r="F11" s="81"/>
      <c r="G11" s="5"/>
      <c r="H11" s="14"/>
      <c r="I11" s="30" t="str">
        <f t="shared" si="0"/>
        <v/>
      </c>
    </row>
    <row r="12" spans="1:9">
      <c r="A12" s="70"/>
      <c r="B12" s="72"/>
      <c r="C12" s="75"/>
      <c r="D12" s="78"/>
      <c r="E12" s="81"/>
      <c r="F12" s="81"/>
      <c r="G12" s="5"/>
      <c r="H12" s="14"/>
      <c r="I12" s="30" t="str">
        <f t="shared" si="0"/>
        <v/>
      </c>
    </row>
    <row r="13" spans="1:9">
      <c r="A13" s="70"/>
      <c r="B13" s="72"/>
      <c r="C13" s="75"/>
      <c r="D13" s="78"/>
      <c r="E13" s="81"/>
      <c r="F13" s="81"/>
      <c r="G13" s="5"/>
      <c r="H13" s="14"/>
      <c r="I13" s="30" t="str">
        <f t="shared" si="0"/>
        <v/>
      </c>
    </row>
    <row r="14" spans="1:9">
      <c r="A14" s="70"/>
      <c r="B14" s="72"/>
      <c r="C14" s="75"/>
      <c r="D14" s="78"/>
      <c r="E14" s="81"/>
      <c r="F14" s="81"/>
      <c r="G14" s="5"/>
      <c r="H14" s="14"/>
      <c r="I14" s="30" t="str">
        <f t="shared" si="0"/>
        <v/>
      </c>
    </row>
    <row r="15" spans="1:9">
      <c r="A15" s="70"/>
      <c r="B15" s="72"/>
      <c r="C15" s="75"/>
      <c r="D15" s="78"/>
      <c r="E15" s="81"/>
      <c r="F15" s="81"/>
      <c r="G15" s="5"/>
      <c r="H15" s="14"/>
      <c r="I15" s="30" t="str">
        <f t="shared" si="0"/>
        <v/>
      </c>
    </row>
    <row r="16" spans="1:9">
      <c r="A16" s="70"/>
      <c r="B16" s="72"/>
      <c r="C16" s="75"/>
      <c r="D16" s="78"/>
      <c r="E16" s="81"/>
      <c r="F16" s="81"/>
      <c r="G16" s="5"/>
      <c r="H16" s="14"/>
      <c r="I16" s="30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4" t="s">
        <v>34</v>
      </c>
      <c r="H19" s="65"/>
      <c r="I19" s="32"/>
    </row>
    <row r="20" spans="1:11">
      <c r="A20" s="20">
        <f>IF(B20&lt;2,"N/A",(STDEV(H3:H17)))</f>
        <v>6.7413440796327722</v>
      </c>
      <c r="B20" s="20">
        <f>COUNT(H3:H17)</f>
        <v>5</v>
      </c>
      <c r="C20" s="21">
        <f>IF(B20&lt;2,"N/A",(A20/D20))</f>
        <v>0.25828904519665791</v>
      </c>
      <c r="D20" s="22">
        <f>ROUND(AVERAGE(H3:H17),2)</f>
        <v>26.1</v>
      </c>
      <c r="E20" s="23">
        <f>IFERROR(ROUND(IF(B20&lt;2,"N/A",(IF(C20&lt;=25%,"N/A",AVERAGE(I3:I17)))),2),"N/A")</f>
        <v>26.1</v>
      </c>
      <c r="F20" s="23">
        <f>ROUND(MEDIAN(H3:H17),2)</f>
        <v>28.4</v>
      </c>
      <c r="G20" s="24" t="str">
        <f>INDEX(G3:G17,MATCH(H20,H3:H17,0))</f>
        <v>WebContinental</v>
      </c>
      <c r="H20" s="25">
        <f>MIN(H3:H17)</f>
        <v>16.47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66"/>
      <c r="E22" s="66"/>
      <c r="F22" s="36"/>
      <c r="G22" s="26" t="s">
        <v>37</v>
      </c>
      <c r="H22" s="27">
        <f>IF(C20&lt;=25%,D20,MIN(E20:F20))</f>
        <v>26.1</v>
      </c>
    </row>
    <row r="23" spans="1:11">
      <c r="B23" s="33"/>
      <c r="C23" s="33"/>
      <c r="D23" s="66"/>
      <c r="E23" s="66"/>
      <c r="F23" s="37"/>
      <c r="G23" s="28" t="s">
        <v>9</v>
      </c>
      <c r="H23" s="29">
        <f>ROUND(H22,2)*D3</f>
        <v>13050</v>
      </c>
    </row>
    <row r="24" spans="1:11">
      <c r="B24" s="38"/>
      <c r="C24" s="38"/>
      <c r="D24" s="32"/>
      <c r="E24" s="32"/>
    </row>
    <row r="26" spans="1:11">
      <c r="A26" s="58" t="s">
        <v>25</v>
      </c>
      <c r="B26" s="59"/>
      <c r="C26" s="59"/>
      <c r="D26" s="59"/>
      <c r="E26" s="59"/>
      <c r="F26" s="59"/>
      <c r="G26" s="59"/>
      <c r="H26" s="59"/>
      <c r="I26" s="60"/>
    </row>
    <row r="27" spans="1:11" ht="12.75" customHeight="1">
      <c r="A27" s="58" t="s">
        <v>26</v>
      </c>
      <c r="B27" s="59"/>
      <c r="C27" s="59"/>
      <c r="D27" s="59"/>
      <c r="E27" s="59"/>
      <c r="F27" s="59"/>
      <c r="G27" s="59"/>
      <c r="H27" s="59"/>
      <c r="I27" s="60"/>
    </row>
    <row r="28" spans="1:11" ht="12.75" customHeight="1">
      <c r="A28" s="58" t="s">
        <v>27</v>
      </c>
      <c r="B28" s="59"/>
      <c r="C28" s="59"/>
      <c r="D28" s="59"/>
      <c r="E28" s="59"/>
      <c r="F28" s="59"/>
      <c r="G28" s="59"/>
      <c r="H28" s="59"/>
      <c r="I28" s="60"/>
    </row>
    <row r="29" spans="1:11">
      <c r="A29" s="58" t="s">
        <v>28</v>
      </c>
      <c r="B29" s="59"/>
      <c r="C29" s="59"/>
      <c r="D29" s="59"/>
      <c r="E29" s="59"/>
      <c r="F29" s="59"/>
      <c r="G29" s="59"/>
      <c r="H29" s="59"/>
      <c r="I29" s="60"/>
    </row>
    <row r="30" spans="1:11" ht="12.75" customHeight="1">
      <c r="A30" s="58" t="s">
        <v>29</v>
      </c>
      <c r="B30" s="59"/>
      <c r="C30" s="59"/>
      <c r="D30" s="59"/>
      <c r="E30" s="59"/>
      <c r="F30" s="59"/>
      <c r="G30" s="59"/>
      <c r="H30" s="59"/>
      <c r="I30" s="60"/>
    </row>
    <row r="31" spans="1:11" ht="12.75" customHeight="1">
      <c r="A31" s="58" t="s">
        <v>30</v>
      </c>
      <c r="B31" s="59"/>
      <c r="C31" s="59"/>
      <c r="D31" s="59"/>
      <c r="E31" s="59"/>
      <c r="F31" s="59"/>
      <c r="G31" s="59"/>
      <c r="H31" s="59"/>
      <c r="I31" s="60"/>
    </row>
    <row r="32" spans="1:11" ht="24.75" customHeight="1">
      <c r="A32" s="61" t="s">
        <v>31</v>
      </c>
      <c r="B32" s="62"/>
      <c r="C32" s="62"/>
      <c r="D32" s="62"/>
      <c r="E32" s="62"/>
      <c r="F32" s="62"/>
      <c r="G32" s="62"/>
      <c r="H32" s="62"/>
      <c r="I32" s="63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67" t="s">
        <v>12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38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70"/>
      <c r="B3" s="71" t="s">
        <v>73</v>
      </c>
      <c r="C3" s="74" t="s">
        <v>74</v>
      </c>
      <c r="D3" s="77">
        <v>10</v>
      </c>
      <c r="E3" s="80">
        <f>IF(C20&lt;=25%,D20,MIN(E20:F20))</f>
        <v>1666.78</v>
      </c>
      <c r="F3" s="80">
        <f>MIN(H3:H17)</f>
        <v>1391.39</v>
      </c>
      <c r="G3" s="5" t="s">
        <v>204</v>
      </c>
      <c r="H3" s="14">
        <v>1391.39</v>
      </c>
      <c r="I3" s="30">
        <f>IF(H3="","",(IF($C$20&lt;25%,"N/A",IF(H3&lt;=($D$20+$A$20),H3,"Descartado"))))</f>
        <v>1391.39</v>
      </c>
    </row>
    <row r="4" spans="1:9">
      <c r="A4" s="70"/>
      <c r="B4" s="72"/>
      <c r="C4" s="75"/>
      <c r="D4" s="78"/>
      <c r="E4" s="81"/>
      <c r="F4" s="81"/>
      <c r="G4" s="5" t="s">
        <v>129</v>
      </c>
      <c r="H4" s="14">
        <v>1737.25</v>
      </c>
      <c r="I4" s="30">
        <f t="shared" ref="I4:I17" si="0">IF(H4="","",(IF($C$20&lt;25%,"N/A",IF(H4&lt;=($D$20+$A$20),H4,"Descartado"))))</f>
        <v>1737.25</v>
      </c>
    </row>
    <row r="5" spans="1:9">
      <c r="A5" s="70"/>
      <c r="B5" s="72"/>
      <c r="C5" s="75"/>
      <c r="D5" s="78"/>
      <c r="E5" s="81"/>
      <c r="F5" s="81"/>
      <c r="G5" s="5" t="s">
        <v>205</v>
      </c>
      <c r="H5" s="14">
        <v>1667.48</v>
      </c>
      <c r="I5" s="30">
        <f t="shared" si="0"/>
        <v>1667.48</v>
      </c>
    </row>
    <row r="6" spans="1:9">
      <c r="A6" s="70"/>
      <c r="B6" s="72"/>
      <c r="C6" s="75"/>
      <c r="D6" s="78"/>
      <c r="E6" s="81"/>
      <c r="F6" s="81"/>
      <c r="G6" s="5" t="s">
        <v>206</v>
      </c>
      <c r="H6" s="14">
        <v>1871</v>
      </c>
      <c r="I6" s="30">
        <f t="shared" si="0"/>
        <v>1871</v>
      </c>
    </row>
    <row r="7" spans="1:9">
      <c r="A7" s="70"/>
      <c r="B7" s="72"/>
      <c r="C7" s="75"/>
      <c r="D7" s="78"/>
      <c r="E7" s="81"/>
      <c r="F7" s="81"/>
      <c r="G7" s="5" t="s">
        <v>207</v>
      </c>
      <c r="H7" s="14">
        <v>2836</v>
      </c>
      <c r="I7" s="30" t="str">
        <f t="shared" si="0"/>
        <v>Descartado</v>
      </c>
    </row>
    <row r="8" spans="1:9">
      <c r="A8" s="70"/>
      <c r="B8" s="72"/>
      <c r="C8" s="75"/>
      <c r="D8" s="78"/>
      <c r="E8" s="81"/>
      <c r="F8" s="81"/>
      <c r="G8" s="5"/>
      <c r="H8" s="14"/>
      <c r="I8" s="30" t="str">
        <f t="shared" si="0"/>
        <v/>
      </c>
    </row>
    <row r="9" spans="1:9">
      <c r="A9" s="70"/>
      <c r="B9" s="72"/>
      <c r="C9" s="75"/>
      <c r="D9" s="78"/>
      <c r="E9" s="81"/>
      <c r="F9" s="81"/>
      <c r="G9" s="5"/>
      <c r="H9" s="14"/>
      <c r="I9" s="30" t="str">
        <f t="shared" si="0"/>
        <v/>
      </c>
    </row>
    <row r="10" spans="1:9">
      <c r="A10" s="70"/>
      <c r="B10" s="72"/>
      <c r="C10" s="75"/>
      <c r="D10" s="78"/>
      <c r="E10" s="81"/>
      <c r="F10" s="81"/>
      <c r="G10" s="5"/>
      <c r="H10" s="14"/>
      <c r="I10" s="30" t="str">
        <f t="shared" si="0"/>
        <v/>
      </c>
    </row>
    <row r="11" spans="1:9">
      <c r="A11" s="70"/>
      <c r="B11" s="72"/>
      <c r="C11" s="75"/>
      <c r="D11" s="78"/>
      <c r="E11" s="81"/>
      <c r="F11" s="81"/>
      <c r="G11" s="5"/>
      <c r="H11" s="14"/>
      <c r="I11" s="30" t="str">
        <f t="shared" si="0"/>
        <v/>
      </c>
    </row>
    <row r="12" spans="1:9">
      <c r="A12" s="70"/>
      <c r="B12" s="72"/>
      <c r="C12" s="75"/>
      <c r="D12" s="78"/>
      <c r="E12" s="81"/>
      <c r="F12" s="81"/>
      <c r="G12" s="5"/>
      <c r="H12" s="14"/>
      <c r="I12" s="30" t="str">
        <f t="shared" si="0"/>
        <v/>
      </c>
    </row>
    <row r="13" spans="1:9">
      <c r="A13" s="70"/>
      <c r="B13" s="72"/>
      <c r="C13" s="75"/>
      <c r="D13" s="78"/>
      <c r="E13" s="81"/>
      <c r="F13" s="81"/>
      <c r="G13" s="5"/>
      <c r="H13" s="14"/>
      <c r="I13" s="30" t="str">
        <f t="shared" si="0"/>
        <v/>
      </c>
    </row>
    <row r="14" spans="1:9">
      <c r="A14" s="70"/>
      <c r="B14" s="72"/>
      <c r="C14" s="75"/>
      <c r="D14" s="78"/>
      <c r="E14" s="81"/>
      <c r="F14" s="81"/>
      <c r="G14" s="5"/>
      <c r="H14" s="14"/>
      <c r="I14" s="30" t="str">
        <f t="shared" si="0"/>
        <v/>
      </c>
    </row>
    <row r="15" spans="1:9">
      <c r="A15" s="70"/>
      <c r="B15" s="72"/>
      <c r="C15" s="75"/>
      <c r="D15" s="78"/>
      <c r="E15" s="81"/>
      <c r="F15" s="81"/>
      <c r="G15" s="5"/>
      <c r="H15" s="14"/>
      <c r="I15" s="30" t="str">
        <f t="shared" si="0"/>
        <v/>
      </c>
    </row>
    <row r="16" spans="1:9">
      <c r="A16" s="70"/>
      <c r="B16" s="72"/>
      <c r="C16" s="75"/>
      <c r="D16" s="78"/>
      <c r="E16" s="81"/>
      <c r="F16" s="81"/>
      <c r="G16" s="5"/>
      <c r="H16" s="14"/>
      <c r="I16" s="30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4" t="s">
        <v>34</v>
      </c>
      <c r="H19" s="65"/>
      <c r="I19" s="32"/>
    </row>
    <row r="20" spans="1:11">
      <c r="A20" s="20">
        <f>IF(B20&lt;2,"N/A",(STDEV(H3:H17)))</f>
        <v>551.40101063563429</v>
      </c>
      <c r="B20" s="20">
        <f>COUNT(H3:H17)</f>
        <v>5</v>
      </c>
      <c r="C20" s="21">
        <f>IF(B20&lt;2,"N/A",(A20/D20))</f>
        <v>0.29011638867087286</v>
      </c>
      <c r="D20" s="22">
        <f>ROUND(AVERAGE(H3:H17),2)</f>
        <v>1900.62</v>
      </c>
      <c r="E20" s="23">
        <f>IFERROR(ROUND(IF(B20&lt;2,"N/A",(IF(C20&lt;=25%,"N/A",AVERAGE(I3:I17)))),2),"N/A")</f>
        <v>1666.78</v>
      </c>
      <c r="F20" s="23">
        <f>ROUND(MEDIAN(H3:H17),2)</f>
        <v>1737.25</v>
      </c>
      <c r="G20" s="24" t="str">
        <f>INDEX(G3:G17,MATCH(H20,H3:H17,0))</f>
        <v>Super Pro atacado</v>
      </c>
      <c r="H20" s="25">
        <f>MIN(H3:H17)</f>
        <v>1391.39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66"/>
      <c r="E22" s="66"/>
      <c r="F22" s="36"/>
      <c r="G22" s="26" t="s">
        <v>37</v>
      </c>
      <c r="H22" s="27">
        <f>IF(C20&lt;=25%,D20,MIN(E20:F20))</f>
        <v>1666.78</v>
      </c>
    </row>
    <row r="23" spans="1:11">
      <c r="B23" s="33"/>
      <c r="C23" s="33"/>
      <c r="D23" s="66"/>
      <c r="E23" s="66"/>
      <c r="F23" s="37"/>
      <c r="G23" s="28" t="s">
        <v>9</v>
      </c>
      <c r="H23" s="29">
        <f>ROUND(H22,2)*D3</f>
        <v>16667.8</v>
      </c>
    </row>
    <row r="24" spans="1:11">
      <c r="B24" s="38"/>
      <c r="C24" s="38"/>
      <c r="D24" s="32"/>
      <c r="E24" s="32"/>
    </row>
    <row r="26" spans="1:11">
      <c r="A26" s="58" t="s">
        <v>25</v>
      </c>
      <c r="B26" s="59"/>
      <c r="C26" s="59"/>
      <c r="D26" s="59"/>
      <c r="E26" s="59"/>
      <c r="F26" s="59"/>
      <c r="G26" s="59"/>
      <c r="H26" s="59"/>
      <c r="I26" s="60"/>
    </row>
    <row r="27" spans="1:11" ht="12.75" customHeight="1">
      <c r="A27" s="58" t="s">
        <v>26</v>
      </c>
      <c r="B27" s="59"/>
      <c r="C27" s="59"/>
      <c r="D27" s="59"/>
      <c r="E27" s="59"/>
      <c r="F27" s="59"/>
      <c r="G27" s="59"/>
      <c r="H27" s="59"/>
      <c r="I27" s="60"/>
    </row>
    <row r="28" spans="1:11" ht="12.75" customHeight="1">
      <c r="A28" s="58" t="s">
        <v>27</v>
      </c>
      <c r="B28" s="59"/>
      <c r="C28" s="59"/>
      <c r="D28" s="59"/>
      <c r="E28" s="59"/>
      <c r="F28" s="59"/>
      <c r="G28" s="59"/>
      <c r="H28" s="59"/>
      <c r="I28" s="60"/>
    </row>
    <row r="29" spans="1:11">
      <c r="A29" s="58" t="s">
        <v>28</v>
      </c>
      <c r="B29" s="59"/>
      <c r="C29" s="59"/>
      <c r="D29" s="59"/>
      <c r="E29" s="59"/>
      <c r="F29" s="59"/>
      <c r="G29" s="59"/>
      <c r="H29" s="59"/>
      <c r="I29" s="60"/>
    </row>
    <row r="30" spans="1:11" ht="12.75" customHeight="1">
      <c r="A30" s="58" t="s">
        <v>29</v>
      </c>
      <c r="B30" s="59"/>
      <c r="C30" s="59"/>
      <c r="D30" s="59"/>
      <c r="E30" s="59"/>
      <c r="F30" s="59"/>
      <c r="G30" s="59"/>
      <c r="H30" s="59"/>
      <c r="I30" s="60"/>
    </row>
    <row r="31" spans="1:11" ht="12.75" customHeight="1">
      <c r="A31" s="58" t="s">
        <v>30</v>
      </c>
      <c r="B31" s="59"/>
      <c r="C31" s="59"/>
      <c r="D31" s="59"/>
      <c r="E31" s="59"/>
      <c r="F31" s="59"/>
      <c r="G31" s="59"/>
      <c r="H31" s="59"/>
      <c r="I31" s="60"/>
    </row>
    <row r="32" spans="1:11" ht="24.75" customHeight="1">
      <c r="A32" s="61" t="s">
        <v>31</v>
      </c>
      <c r="B32" s="62"/>
      <c r="C32" s="62"/>
      <c r="D32" s="62"/>
      <c r="E32" s="62"/>
      <c r="F32" s="62"/>
      <c r="G32" s="62"/>
      <c r="H32" s="62"/>
      <c r="I32" s="63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A2" sqref="A2:A17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67" t="s">
        <v>12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56</v>
      </c>
      <c r="B2" s="40" t="s">
        <v>24</v>
      </c>
      <c r="C2" s="40" t="s">
        <v>1</v>
      </c>
      <c r="D2" s="40" t="s">
        <v>2</v>
      </c>
      <c r="E2" s="15" t="s">
        <v>32</v>
      </c>
      <c r="F2" s="15" t="s">
        <v>33</v>
      </c>
      <c r="G2" s="40" t="s">
        <v>3</v>
      </c>
      <c r="H2" s="16" t="s">
        <v>4</v>
      </c>
      <c r="I2" s="17" t="s">
        <v>10</v>
      </c>
    </row>
    <row r="3" spans="1:9" ht="12.75" customHeight="1">
      <c r="A3" s="70"/>
      <c r="B3" s="71" t="s">
        <v>139</v>
      </c>
      <c r="C3" s="74" t="s">
        <v>140</v>
      </c>
      <c r="D3" s="77">
        <v>50</v>
      </c>
      <c r="E3" s="80">
        <f>IF(C20&lt;=25%,D20,MIN(E20:F20))</f>
        <v>21.5</v>
      </c>
      <c r="F3" s="80">
        <f>MIN(H3:H17)</f>
        <v>16.79</v>
      </c>
      <c r="G3" s="5" t="s">
        <v>141</v>
      </c>
      <c r="H3" s="14">
        <v>16.79</v>
      </c>
      <c r="I3" s="30" t="str">
        <f>IF(H3="","",(IF($C$20&lt;25%,"N/A",IF(H3&lt;=($D$20+$A$20),H3,"Descartado"))))</f>
        <v>N/A</v>
      </c>
    </row>
    <row r="4" spans="1:9">
      <c r="A4" s="70"/>
      <c r="B4" s="72"/>
      <c r="C4" s="75"/>
      <c r="D4" s="78"/>
      <c r="E4" s="81"/>
      <c r="F4" s="81"/>
      <c r="G4" s="5" t="s">
        <v>142</v>
      </c>
      <c r="H4" s="14">
        <v>19.579999999999998</v>
      </c>
      <c r="I4" s="30" t="str">
        <f t="shared" ref="I4:I17" si="0">IF(H4="","",(IF($C$20&lt;25%,"N/A",IF(H4&lt;=($D$20+$A$20),H4,"Descartado"))))</f>
        <v>N/A</v>
      </c>
    </row>
    <row r="5" spans="1:9">
      <c r="A5" s="70"/>
      <c r="B5" s="72"/>
      <c r="C5" s="75"/>
      <c r="D5" s="78"/>
      <c r="E5" s="81"/>
      <c r="F5" s="81"/>
      <c r="G5" s="5" t="s">
        <v>143</v>
      </c>
      <c r="H5" s="14">
        <v>26.3</v>
      </c>
      <c r="I5" s="30" t="str">
        <f t="shared" si="0"/>
        <v>N/A</v>
      </c>
    </row>
    <row r="6" spans="1:9">
      <c r="A6" s="70"/>
      <c r="B6" s="72"/>
      <c r="C6" s="75"/>
      <c r="D6" s="78"/>
      <c r="E6" s="81"/>
      <c r="F6" s="81"/>
      <c r="G6" s="5" t="s">
        <v>134</v>
      </c>
      <c r="H6" s="14">
        <v>21.83</v>
      </c>
      <c r="I6" s="30" t="str">
        <f t="shared" si="0"/>
        <v>N/A</v>
      </c>
    </row>
    <row r="7" spans="1:9">
      <c r="A7" s="70"/>
      <c r="B7" s="72"/>
      <c r="C7" s="75"/>
      <c r="D7" s="78"/>
      <c r="E7" s="81"/>
      <c r="F7" s="81"/>
      <c r="G7" s="5" t="s">
        <v>144</v>
      </c>
      <c r="H7" s="14">
        <v>22.99</v>
      </c>
      <c r="I7" s="30" t="str">
        <f t="shared" si="0"/>
        <v>N/A</v>
      </c>
    </row>
    <row r="8" spans="1:9">
      <c r="A8" s="70"/>
      <c r="B8" s="72"/>
      <c r="C8" s="75"/>
      <c r="D8" s="78"/>
      <c r="E8" s="81"/>
      <c r="F8" s="81"/>
      <c r="G8" s="5"/>
      <c r="H8" s="14"/>
      <c r="I8" s="30" t="str">
        <f t="shared" si="0"/>
        <v/>
      </c>
    </row>
    <row r="9" spans="1:9">
      <c r="A9" s="70"/>
      <c r="B9" s="72"/>
      <c r="C9" s="75"/>
      <c r="D9" s="78"/>
      <c r="E9" s="81"/>
      <c r="F9" s="81"/>
      <c r="G9" s="5"/>
      <c r="H9" s="14"/>
      <c r="I9" s="30" t="str">
        <f t="shared" si="0"/>
        <v/>
      </c>
    </row>
    <row r="10" spans="1:9">
      <c r="A10" s="70"/>
      <c r="B10" s="72"/>
      <c r="C10" s="75"/>
      <c r="D10" s="78"/>
      <c r="E10" s="81"/>
      <c r="F10" s="81"/>
      <c r="G10" s="5"/>
      <c r="H10" s="14"/>
      <c r="I10" s="30" t="str">
        <f t="shared" si="0"/>
        <v/>
      </c>
    </row>
    <row r="11" spans="1:9">
      <c r="A11" s="70"/>
      <c r="B11" s="72"/>
      <c r="C11" s="75"/>
      <c r="D11" s="78"/>
      <c r="E11" s="81"/>
      <c r="F11" s="81"/>
      <c r="G11" s="5"/>
      <c r="H11" s="14"/>
      <c r="I11" s="30" t="str">
        <f t="shared" si="0"/>
        <v/>
      </c>
    </row>
    <row r="12" spans="1:9">
      <c r="A12" s="70"/>
      <c r="B12" s="72"/>
      <c r="C12" s="75"/>
      <c r="D12" s="78"/>
      <c r="E12" s="81"/>
      <c r="F12" s="81"/>
      <c r="G12" s="5"/>
      <c r="H12" s="14"/>
      <c r="I12" s="30" t="str">
        <f t="shared" si="0"/>
        <v/>
      </c>
    </row>
    <row r="13" spans="1:9">
      <c r="A13" s="70"/>
      <c r="B13" s="72"/>
      <c r="C13" s="75"/>
      <c r="D13" s="78"/>
      <c r="E13" s="81"/>
      <c r="F13" s="81"/>
      <c r="G13" s="5"/>
      <c r="H13" s="14"/>
      <c r="I13" s="30" t="str">
        <f t="shared" si="0"/>
        <v/>
      </c>
    </row>
    <row r="14" spans="1:9">
      <c r="A14" s="70"/>
      <c r="B14" s="72"/>
      <c r="C14" s="75"/>
      <c r="D14" s="78"/>
      <c r="E14" s="81"/>
      <c r="F14" s="81"/>
      <c r="G14" s="5"/>
      <c r="H14" s="14"/>
      <c r="I14" s="30" t="str">
        <f t="shared" si="0"/>
        <v/>
      </c>
    </row>
    <row r="15" spans="1:9">
      <c r="A15" s="70"/>
      <c r="B15" s="72"/>
      <c r="C15" s="75"/>
      <c r="D15" s="78"/>
      <c r="E15" s="81"/>
      <c r="F15" s="81"/>
      <c r="G15" s="5"/>
      <c r="H15" s="14"/>
      <c r="I15" s="30" t="str">
        <f t="shared" si="0"/>
        <v/>
      </c>
    </row>
    <row r="16" spans="1:9">
      <c r="A16" s="70"/>
      <c r="B16" s="72"/>
      <c r="C16" s="75"/>
      <c r="D16" s="78"/>
      <c r="E16" s="81"/>
      <c r="F16" s="81"/>
      <c r="G16" s="5"/>
      <c r="H16" s="14"/>
      <c r="I16" s="30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4" t="s">
        <v>34</v>
      </c>
      <c r="H19" s="65"/>
      <c r="I19" s="32"/>
    </row>
    <row r="20" spans="1:11">
      <c r="A20" s="20">
        <f>IF(B20&lt;2,"N/A",(STDEV(H3:H17)))</f>
        <v>3.5790878726289934</v>
      </c>
      <c r="B20" s="20">
        <f>COUNT(H3:H17)</f>
        <v>5</v>
      </c>
      <c r="C20" s="21">
        <f>IF(B20&lt;2,"N/A",(A20/D20))</f>
        <v>0.16646920337809271</v>
      </c>
      <c r="D20" s="22">
        <f>ROUND(AVERAGE(H3:H17),2)</f>
        <v>21.5</v>
      </c>
      <c r="E20" s="23" t="str">
        <f>IFERROR(ROUND(IF(B20&lt;2,"N/A",(IF(C20&lt;=25%,"N/A",AVERAGE(I3:I17)))),2),"N/A")</f>
        <v>N/A</v>
      </c>
      <c r="F20" s="23">
        <f>ROUND(MEDIAN(H3:H17),2)</f>
        <v>21.83</v>
      </c>
      <c r="G20" s="24" t="str">
        <f>INDEX(G3:G17,MATCH(H20,H3:H17,0))</f>
        <v>EXTRA</v>
      </c>
      <c r="H20" s="25">
        <f>MIN(H3:H17)</f>
        <v>16.79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66"/>
      <c r="E22" s="66"/>
      <c r="F22" s="36"/>
      <c r="G22" s="26" t="s">
        <v>37</v>
      </c>
      <c r="H22" s="27">
        <f>IF(C20&lt;=25%,D20,MIN(E20:F20))</f>
        <v>21.5</v>
      </c>
    </row>
    <row r="23" spans="1:11">
      <c r="B23" s="33"/>
      <c r="C23" s="33"/>
      <c r="D23" s="66"/>
      <c r="E23" s="66"/>
      <c r="F23" s="37"/>
      <c r="G23" s="28" t="s">
        <v>9</v>
      </c>
      <c r="H23" s="29">
        <f>ROUND(H22,2)*D3</f>
        <v>1075</v>
      </c>
    </row>
    <row r="24" spans="1:11">
      <c r="B24" s="39"/>
      <c r="C24" s="39"/>
      <c r="D24" s="32"/>
      <c r="E24" s="32"/>
    </row>
    <row r="26" spans="1:11">
      <c r="A26" s="58" t="s">
        <v>25</v>
      </c>
      <c r="B26" s="59"/>
      <c r="C26" s="59"/>
      <c r="D26" s="59"/>
      <c r="E26" s="59"/>
      <c r="F26" s="59"/>
      <c r="G26" s="59"/>
      <c r="H26" s="59"/>
      <c r="I26" s="60"/>
    </row>
    <row r="27" spans="1:11" ht="12.75" customHeight="1">
      <c r="A27" s="58" t="s">
        <v>26</v>
      </c>
      <c r="B27" s="59"/>
      <c r="C27" s="59"/>
      <c r="D27" s="59"/>
      <c r="E27" s="59"/>
      <c r="F27" s="59"/>
      <c r="G27" s="59"/>
      <c r="H27" s="59"/>
      <c r="I27" s="60"/>
    </row>
    <row r="28" spans="1:11" ht="12.75" customHeight="1">
      <c r="A28" s="58" t="s">
        <v>27</v>
      </c>
      <c r="B28" s="59"/>
      <c r="C28" s="59"/>
      <c r="D28" s="59"/>
      <c r="E28" s="59"/>
      <c r="F28" s="59"/>
      <c r="G28" s="59"/>
      <c r="H28" s="59"/>
      <c r="I28" s="60"/>
    </row>
    <row r="29" spans="1:11">
      <c r="A29" s="58" t="s">
        <v>28</v>
      </c>
      <c r="B29" s="59"/>
      <c r="C29" s="59"/>
      <c r="D29" s="59"/>
      <c r="E29" s="59"/>
      <c r="F29" s="59"/>
      <c r="G29" s="59"/>
      <c r="H29" s="59"/>
      <c r="I29" s="60"/>
    </row>
    <row r="30" spans="1:11" ht="12.75" customHeight="1">
      <c r="A30" s="58" t="s">
        <v>29</v>
      </c>
      <c r="B30" s="59"/>
      <c r="C30" s="59"/>
      <c r="D30" s="59"/>
      <c r="E30" s="59"/>
      <c r="F30" s="59"/>
      <c r="G30" s="59"/>
      <c r="H30" s="59"/>
      <c r="I30" s="60"/>
    </row>
    <row r="31" spans="1:11" ht="12.75" customHeight="1">
      <c r="A31" s="58" t="s">
        <v>30</v>
      </c>
      <c r="B31" s="59"/>
      <c r="C31" s="59"/>
      <c r="D31" s="59"/>
      <c r="E31" s="59"/>
      <c r="F31" s="59"/>
      <c r="G31" s="59"/>
      <c r="H31" s="59"/>
      <c r="I31" s="60"/>
    </row>
    <row r="32" spans="1:11" ht="24.75" customHeight="1">
      <c r="A32" s="61" t="s">
        <v>31</v>
      </c>
      <c r="B32" s="62"/>
      <c r="C32" s="62"/>
      <c r="D32" s="62"/>
      <c r="E32" s="62"/>
      <c r="F32" s="62"/>
      <c r="G32" s="62"/>
      <c r="H32" s="62"/>
      <c r="I32" s="6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67" t="s">
        <v>12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57</v>
      </c>
      <c r="B2" s="40" t="s">
        <v>24</v>
      </c>
      <c r="C2" s="40" t="s">
        <v>1</v>
      </c>
      <c r="D2" s="40" t="s">
        <v>2</v>
      </c>
      <c r="E2" s="15" t="s">
        <v>32</v>
      </c>
      <c r="F2" s="15" t="s">
        <v>33</v>
      </c>
      <c r="G2" s="40" t="s">
        <v>3</v>
      </c>
      <c r="H2" s="16" t="s">
        <v>4</v>
      </c>
      <c r="I2" s="17" t="s">
        <v>10</v>
      </c>
    </row>
    <row r="3" spans="1:9" ht="12.75" customHeight="1">
      <c r="A3" s="70"/>
      <c r="B3" s="71" t="s">
        <v>145</v>
      </c>
      <c r="C3" s="74" t="s">
        <v>8</v>
      </c>
      <c r="D3" s="77">
        <v>50</v>
      </c>
      <c r="E3" s="80">
        <f>IF(C20&lt;=25%,D20,MIN(E20:F20))</f>
        <v>33.53</v>
      </c>
      <c r="F3" s="80">
        <f>MIN(H3:H17)</f>
        <v>25</v>
      </c>
      <c r="G3" s="5" t="s">
        <v>146</v>
      </c>
      <c r="H3" s="14">
        <v>32.5</v>
      </c>
      <c r="I3" s="30" t="str">
        <f>IF(H3="","",(IF($C$20&lt;25%,"N/A",IF(H3&lt;=($D$20+$A$20),H3,"Descartado"))))</f>
        <v>N/A</v>
      </c>
    </row>
    <row r="4" spans="1:9">
      <c r="A4" s="70"/>
      <c r="B4" s="72"/>
      <c r="C4" s="75"/>
      <c r="D4" s="78"/>
      <c r="E4" s="81"/>
      <c r="F4" s="81"/>
      <c r="G4" s="5" t="s">
        <v>143</v>
      </c>
      <c r="H4" s="14">
        <v>40.700000000000003</v>
      </c>
      <c r="I4" s="30" t="str">
        <f t="shared" ref="I4:I17" si="0">IF(H4="","",(IF($C$20&lt;25%,"N/A",IF(H4&lt;=($D$20+$A$20),H4,"Descartado"))))</f>
        <v>N/A</v>
      </c>
    </row>
    <row r="5" spans="1:9">
      <c r="A5" s="70"/>
      <c r="B5" s="72"/>
      <c r="C5" s="75"/>
      <c r="D5" s="78"/>
      <c r="E5" s="81"/>
      <c r="F5" s="81"/>
      <c r="G5" s="5" t="s">
        <v>147</v>
      </c>
      <c r="H5" s="14">
        <v>39.57</v>
      </c>
      <c r="I5" s="30" t="str">
        <f t="shared" si="0"/>
        <v>N/A</v>
      </c>
    </row>
    <row r="6" spans="1:9">
      <c r="A6" s="70"/>
      <c r="B6" s="72"/>
      <c r="C6" s="75"/>
      <c r="D6" s="78"/>
      <c r="E6" s="81"/>
      <c r="F6" s="81"/>
      <c r="G6" s="5" t="s">
        <v>148</v>
      </c>
      <c r="H6" s="14">
        <v>25</v>
      </c>
      <c r="I6" s="30" t="str">
        <f t="shared" si="0"/>
        <v>N/A</v>
      </c>
    </row>
    <row r="7" spans="1:9">
      <c r="A7" s="70"/>
      <c r="B7" s="72"/>
      <c r="C7" s="75"/>
      <c r="D7" s="78"/>
      <c r="E7" s="81"/>
      <c r="F7" s="81"/>
      <c r="G7" s="5" t="s">
        <v>149</v>
      </c>
      <c r="H7" s="14">
        <v>29.9</v>
      </c>
      <c r="I7" s="30" t="str">
        <f t="shared" si="0"/>
        <v>N/A</v>
      </c>
    </row>
    <row r="8" spans="1:9">
      <c r="A8" s="70"/>
      <c r="B8" s="72"/>
      <c r="C8" s="75"/>
      <c r="D8" s="78"/>
      <c r="E8" s="81"/>
      <c r="F8" s="81"/>
      <c r="G8" s="5"/>
      <c r="H8" s="14"/>
      <c r="I8" s="30" t="str">
        <f t="shared" si="0"/>
        <v/>
      </c>
    </row>
    <row r="9" spans="1:9">
      <c r="A9" s="70"/>
      <c r="B9" s="72"/>
      <c r="C9" s="75"/>
      <c r="D9" s="78"/>
      <c r="E9" s="81"/>
      <c r="F9" s="81"/>
      <c r="G9" s="5"/>
      <c r="H9" s="14"/>
      <c r="I9" s="30" t="str">
        <f t="shared" si="0"/>
        <v/>
      </c>
    </row>
    <row r="10" spans="1:9">
      <c r="A10" s="70"/>
      <c r="B10" s="72"/>
      <c r="C10" s="75"/>
      <c r="D10" s="78"/>
      <c r="E10" s="81"/>
      <c r="F10" s="81"/>
      <c r="G10" s="5"/>
      <c r="H10" s="14"/>
      <c r="I10" s="30" t="str">
        <f t="shared" si="0"/>
        <v/>
      </c>
    </row>
    <row r="11" spans="1:9">
      <c r="A11" s="70"/>
      <c r="B11" s="72"/>
      <c r="C11" s="75"/>
      <c r="D11" s="78"/>
      <c r="E11" s="81"/>
      <c r="F11" s="81"/>
      <c r="G11" s="5"/>
      <c r="H11" s="14"/>
      <c r="I11" s="30" t="str">
        <f t="shared" si="0"/>
        <v/>
      </c>
    </row>
    <row r="12" spans="1:9">
      <c r="A12" s="70"/>
      <c r="B12" s="72"/>
      <c r="C12" s="75"/>
      <c r="D12" s="78"/>
      <c r="E12" s="81"/>
      <c r="F12" s="81"/>
      <c r="G12" s="5"/>
      <c r="H12" s="14"/>
      <c r="I12" s="30" t="str">
        <f t="shared" si="0"/>
        <v/>
      </c>
    </row>
    <row r="13" spans="1:9">
      <c r="A13" s="70"/>
      <c r="B13" s="72"/>
      <c r="C13" s="75"/>
      <c r="D13" s="78"/>
      <c r="E13" s="81"/>
      <c r="F13" s="81"/>
      <c r="G13" s="5"/>
      <c r="H13" s="14"/>
      <c r="I13" s="30" t="str">
        <f t="shared" si="0"/>
        <v/>
      </c>
    </row>
    <row r="14" spans="1:9">
      <c r="A14" s="70"/>
      <c r="B14" s="72"/>
      <c r="C14" s="75"/>
      <c r="D14" s="78"/>
      <c r="E14" s="81"/>
      <c r="F14" s="81"/>
      <c r="G14" s="5"/>
      <c r="H14" s="14"/>
      <c r="I14" s="30" t="str">
        <f t="shared" si="0"/>
        <v/>
      </c>
    </row>
    <row r="15" spans="1:9">
      <c r="A15" s="70"/>
      <c r="B15" s="72"/>
      <c r="C15" s="75"/>
      <c r="D15" s="78"/>
      <c r="E15" s="81"/>
      <c r="F15" s="81"/>
      <c r="G15" s="5"/>
      <c r="H15" s="14"/>
      <c r="I15" s="30" t="str">
        <f t="shared" si="0"/>
        <v/>
      </c>
    </row>
    <row r="16" spans="1:9">
      <c r="A16" s="70"/>
      <c r="B16" s="72"/>
      <c r="C16" s="75"/>
      <c r="D16" s="78"/>
      <c r="E16" s="81"/>
      <c r="F16" s="81"/>
      <c r="G16" s="5"/>
      <c r="H16" s="14"/>
      <c r="I16" s="30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4" t="s">
        <v>34</v>
      </c>
      <c r="H19" s="65"/>
      <c r="I19" s="32"/>
    </row>
    <row r="20" spans="1:11">
      <c r="A20" s="20">
        <f>IF(B20&lt;2,"N/A",(STDEV(H3:H17)))</f>
        <v>6.6122825106010072</v>
      </c>
      <c r="B20" s="20">
        <f>COUNT(H3:H17)</f>
        <v>5</v>
      </c>
      <c r="C20" s="21">
        <f>IF(B20&lt;2,"N/A",(A20/D20))</f>
        <v>0.19720496601852094</v>
      </c>
      <c r="D20" s="22">
        <f>ROUND(AVERAGE(H3:H17),2)</f>
        <v>33.53</v>
      </c>
      <c r="E20" s="23" t="str">
        <f>IFERROR(ROUND(IF(B20&lt;2,"N/A",(IF(C20&lt;=25%,"N/A",AVERAGE(I3:I17)))),2),"N/A")</f>
        <v>N/A</v>
      </c>
      <c r="F20" s="23">
        <f>ROUND(MEDIAN(H3:H17),2)</f>
        <v>32.5</v>
      </c>
      <c r="G20" s="24" t="str">
        <f>INDEX(G3:G17,MATCH(H20,H3:H17,0))</f>
        <v>SHOPP NRT TINTAS</v>
      </c>
      <c r="H20" s="25">
        <f>MIN(H3:H17)</f>
        <v>25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66"/>
      <c r="E22" s="66"/>
      <c r="F22" s="36"/>
      <c r="G22" s="26" t="s">
        <v>37</v>
      </c>
      <c r="H22" s="27">
        <f>IF(C20&lt;=25%,D20,MIN(E20:F20))</f>
        <v>33.53</v>
      </c>
    </row>
    <row r="23" spans="1:11">
      <c r="B23" s="33"/>
      <c r="C23" s="33"/>
      <c r="D23" s="66"/>
      <c r="E23" s="66"/>
      <c r="F23" s="37"/>
      <c r="G23" s="28" t="s">
        <v>9</v>
      </c>
      <c r="H23" s="29">
        <f>ROUND(H22,2)*D3</f>
        <v>1676.5</v>
      </c>
    </row>
    <row r="24" spans="1:11">
      <c r="B24" s="39"/>
      <c r="C24" s="39"/>
      <c r="D24" s="32"/>
      <c r="E24" s="32"/>
    </row>
    <row r="26" spans="1:11">
      <c r="A26" s="58" t="s">
        <v>25</v>
      </c>
      <c r="B26" s="59"/>
      <c r="C26" s="59"/>
      <c r="D26" s="59"/>
      <c r="E26" s="59"/>
      <c r="F26" s="59"/>
      <c r="G26" s="59"/>
      <c r="H26" s="59"/>
      <c r="I26" s="60"/>
    </row>
    <row r="27" spans="1:11" ht="12.75" customHeight="1">
      <c r="A27" s="58" t="s">
        <v>26</v>
      </c>
      <c r="B27" s="59"/>
      <c r="C27" s="59"/>
      <c r="D27" s="59"/>
      <c r="E27" s="59"/>
      <c r="F27" s="59"/>
      <c r="G27" s="59"/>
      <c r="H27" s="59"/>
      <c r="I27" s="60"/>
    </row>
    <row r="28" spans="1:11" ht="12.75" customHeight="1">
      <c r="A28" s="58" t="s">
        <v>27</v>
      </c>
      <c r="B28" s="59"/>
      <c r="C28" s="59"/>
      <c r="D28" s="59"/>
      <c r="E28" s="59"/>
      <c r="F28" s="59"/>
      <c r="G28" s="59"/>
      <c r="H28" s="59"/>
      <c r="I28" s="60"/>
    </row>
    <row r="29" spans="1:11">
      <c r="A29" s="58" t="s">
        <v>28</v>
      </c>
      <c r="B29" s="59"/>
      <c r="C29" s="59"/>
      <c r="D29" s="59"/>
      <c r="E29" s="59"/>
      <c r="F29" s="59"/>
      <c r="G29" s="59"/>
      <c r="H29" s="59"/>
      <c r="I29" s="60"/>
    </row>
    <row r="30" spans="1:11" ht="12.75" customHeight="1">
      <c r="A30" s="58" t="s">
        <v>29</v>
      </c>
      <c r="B30" s="59"/>
      <c r="C30" s="59"/>
      <c r="D30" s="59"/>
      <c r="E30" s="59"/>
      <c r="F30" s="59"/>
      <c r="G30" s="59"/>
      <c r="H30" s="59"/>
      <c r="I30" s="60"/>
    </row>
    <row r="31" spans="1:11" ht="12.75" customHeight="1">
      <c r="A31" s="58" t="s">
        <v>30</v>
      </c>
      <c r="B31" s="59"/>
      <c r="C31" s="59"/>
      <c r="D31" s="59"/>
      <c r="E31" s="59"/>
      <c r="F31" s="59"/>
      <c r="G31" s="59"/>
      <c r="H31" s="59"/>
      <c r="I31" s="60"/>
    </row>
    <row r="32" spans="1:11" ht="24.75" customHeight="1">
      <c r="A32" s="61" t="s">
        <v>31</v>
      </c>
      <c r="B32" s="62"/>
      <c r="C32" s="62"/>
      <c r="D32" s="62"/>
      <c r="E32" s="62"/>
      <c r="F32" s="62"/>
      <c r="G32" s="62"/>
      <c r="H32" s="62"/>
      <c r="I32" s="6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C19" sqref="C19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67" t="s">
        <v>12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58</v>
      </c>
      <c r="B2" s="40" t="s">
        <v>24</v>
      </c>
      <c r="C2" s="40" t="s">
        <v>1</v>
      </c>
      <c r="D2" s="40" t="s">
        <v>2</v>
      </c>
      <c r="E2" s="15" t="s">
        <v>32</v>
      </c>
      <c r="F2" s="15" t="s">
        <v>33</v>
      </c>
      <c r="G2" s="40" t="s">
        <v>3</v>
      </c>
      <c r="H2" s="16" t="s">
        <v>4</v>
      </c>
      <c r="I2" s="17" t="s">
        <v>10</v>
      </c>
    </row>
    <row r="3" spans="1:9" ht="12.75" customHeight="1">
      <c r="A3" s="70"/>
      <c r="B3" s="71" t="s">
        <v>150</v>
      </c>
      <c r="C3" s="74" t="s">
        <v>151</v>
      </c>
      <c r="D3" s="77">
        <v>50</v>
      </c>
      <c r="E3" s="80">
        <f>IF(C20&lt;=25%,D20,MIN(E20:F20))</f>
        <v>42.48</v>
      </c>
      <c r="F3" s="80">
        <f>MIN(H3:H17)</f>
        <v>34.9</v>
      </c>
      <c r="G3" s="5" t="s">
        <v>143</v>
      </c>
      <c r="H3" s="14">
        <v>41.5</v>
      </c>
      <c r="I3" s="30" t="str">
        <f>IF(H3="","",(IF($C$20&lt;25%,"N/A",IF(H3&lt;=($D$20+$A$20),H3,"Descartado"))))</f>
        <v>N/A</v>
      </c>
    </row>
    <row r="4" spans="1:9">
      <c r="A4" s="70"/>
      <c r="B4" s="72"/>
      <c r="C4" s="75"/>
      <c r="D4" s="78"/>
      <c r="E4" s="81"/>
      <c r="F4" s="81"/>
      <c r="G4" s="5" t="s">
        <v>131</v>
      </c>
      <c r="H4" s="14">
        <v>51</v>
      </c>
      <c r="I4" s="30" t="str">
        <f t="shared" ref="I4:I17" si="0">IF(H4="","",(IF($C$20&lt;25%,"N/A",IF(H4&lt;=($D$20+$A$20),H4,"Descartado"))))</f>
        <v>N/A</v>
      </c>
    </row>
    <row r="5" spans="1:9">
      <c r="A5" s="70"/>
      <c r="B5" s="72"/>
      <c r="C5" s="75"/>
      <c r="D5" s="78"/>
      <c r="E5" s="81"/>
      <c r="F5" s="81"/>
      <c r="G5" s="5" t="s">
        <v>152</v>
      </c>
      <c r="H5" s="14">
        <v>38</v>
      </c>
      <c r="I5" s="30" t="str">
        <f t="shared" si="0"/>
        <v>N/A</v>
      </c>
    </row>
    <row r="6" spans="1:9">
      <c r="A6" s="70"/>
      <c r="B6" s="72"/>
      <c r="C6" s="75"/>
      <c r="D6" s="78"/>
      <c r="E6" s="81"/>
      <c r="F6" s="81"/>
      <c r="G6" s="5" t="s">
        <v>153</v>
      </c>
      <c r="H6" s="14">
        <v>46.99</v>
      </c>
      <c r="I6" s="30" t="str">
        <f t="shared" si="0"/>
        <v>N/A</v>
      </c>
    </row>
    <row r="7" spans="1:9">
      <c r="A7" s="70"/>
      <c r="B7" s="72"/>
      <c r="C7" s="75"/>
      <c r="D7" s="78"/>
      <c r="E7" s="81"/>
      <c r="F7" s="81"/>
      <c r="G7" s="5" t="s">
        <v>154</v>
      </c>
      <c r="H7" s="14">
        <v>34.9</v>
      </c>
      <c r="I7" s="30" t="str">
        <f t="shared" si="0"/>
        <v>N/A</v>
      </c>
    </row>
    <row r="8" spans="1:9">
      <c r="A8" s="70"/>
      <c r="B8" s="72"/>
      <c r="C8" s="75"/>
      <c r="D8" s="78"/>
      <c r="E8" s="81"/>
      <c r="F8" s="81"/>
      <c r="G8" s="5"/>
      <c r="H8" s="14"/>
      <c r="I8" s="30" t="str">
        <f t="shared" si="0"/>
        <v/>
      </c>
    </row>
    <row r="9" spans="1:9">
      <c r="A9" s="70"/>
      <c r="B9" s="72"/>
      <c r="C9" s="75"/>
      <c r="D9" s="78"/>
      <c r="E9" s="81"/>
      <c r="F9" s="81"/>
      <c r="G9" s="5"/>
      <c r="H9" s="14"/>
      <c r="I9" s="30" t="str">
        <f t="shared" si="0"/>
        <v/>
      </c>
    </row>
    <row r="10" spans="1:9">
      <c r="A10" s="70"/>
      <c r="B10" s="72"/>
      <c r="C10" s="75"/>
      <c r="D10" s="78"/>
      <c r="E10" s="81"/>
      <c r="F10" s="81"/>
      <c r="G10" s="5"/>
      <c r="H10" s="14"/>
      <c r="I10" s="30" t="str">
        <f t="shared" si="0"/>
        <v/>
      </c>
    </row>
    <row r="11" spans="1:9">
      <c r="A11" s="70"/>
      <c r="B11" s="72"/>
      <c r="C11" s="75"/>
      <c r="D11" s="78"/>
      <c r="E11" s="81"/>
      <c r="F11" s="81"/>
      <c r="G11" s="5"/>
      <c r="H11" s="14"/>
      <c r="I11" s="30" t="str">
        <f t="shared" si="0"/>
        <v/>
      </c>
    </row>
    <row r="12" spans="1:9">
      <c r="A12" s="70"/>
      <c r="B12" s="72"/>
      <c r="C12" s="75"/>
      <c r="D12" s="78"/>
      <c r="E12" s="81"/>
      <c r="F12" s="81"/>
      <c r="G12" s="5"/>
      <c r="H12" s="14"/>
      <c r="I12" s="30" t="str">
        <f t="shared" si="0"/>
        <v/>
      </c>
    </row>
    <row r="13" spans="1:9">
      <c r="A13" s="70"/>
      <c r="B13" s="72"/>
      <c r="C13" s="75"/>
      <c r="D13" s="78"/>
      <c r="E13" s="81"/>
      <c r="F13" s="81"/>
      <c r="G13" s="5"/>
      <c r="H13" s="14"/>
      <c r="I13" s="30" t="str">
        <f t="shared" si="0"/>
        <v/>
      </c>
    </row>
    <row r="14" spans="1:9">
      <c r="A14" s="70"/>
      <c r="B14" s="72"/>
      <c r="C14" s="75"/>
      <c r="D14" s="78"/>
      <c r="E14" s="81"/>
      <c r="F14" s="81"/>
      <c r="G14" s="5"/>
      <c r="H14" s="14"/>
      <c r="I14" s="30" t="str">
        <f t="shared" si="0"/>
        <v/>
      </c>
    </row>
    <row r="15" spans="1:9">
      <c r="A15" s="70"/>
      <c r="B15" s="72"/>
      <c r="C15" s="75"/>
      <c r="D15" s="78"/>
      <c r="E15" s="81"/>
      <c r="F15" s="81"/>
      <c r="G15" s="5"/>
      <c r="H15" s="14"/>
      <c r="I15" s="30" t="str">
        <f t="shared" si="0"/>
        <v/>
      </c>
    </row>
    <row r="16" spans="1:9">
      <c r="A16" s="70"/>
      <c r="B16" s="72"/>
      <c r="C16" s="75"/>
      <c r="D16" s="78"/>
      <c r="E16" s="81"/>
      <c r="F16" s="81"/>
      <c r="G16" s="5"/>
      <c r="H16" s="14"/>
      <c r="I16" s="30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4" t="s">
        <v>34</v>
      </c>
      <c r="H19" s="65"/>
      <c r="I19" s="32"/>
    </row>
    <row r="20" spans="1:11">
      <c r="A20" s="20">
        <f>IF(B20&lt;2,"N/A",(STDEV(H3:H17)))</f>
        <v>6.5463287421271215</v>
      </c>
      <c r="B20" s="20">
        <f>COUNT(H3:H17)</f>
        <v>5</v>
      </c>
      <c r="C20" s="21">
        <f>IF(B20&lt;2,"N/A",(A20/D20))</f>
        <v>0.15410378394837856</v>
      </c>
      <c r="D20" s="22">
        <f>ROUND(AVERAGE(H3:H17),2)</f>
        <v>42.48</v>
      </c>
      <c r="E20" s="23" t="str">
        <f>IFERROR(ROUND(IF(B20&lt;2,"N/A",(IF(C20&lt;=25%,"N/A",AVERAGE(I3:I17)))),2),"N/A")</f>
        <v>N/A</v>
      </c>
      <c r="F20" s="23">
        <f>ROUND(MEDIAN(H3:H17),2)</f>
        <v>41.5</v>
      </c>
      <c r="G20" s="24" t="str">
        <f>INDEX(G3:G17,MATCH(H20,H3:H17,0))</f>
        <v>SHOPPING DAS TINTAS</v>
      </c>
      <c r="H20" s="25">
        <f>MIN(H3:H17)</f>
        <v>34.9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66"/>
      <c r="E22" s="66"/>
      <c r="F22" s="36"/>
      <c r="G22" s="26" t="s">
        <v>37</v>
      </c>
      <c r="H22" s="27">
        <f>IF(C20&lt;=25%,D20,MIN(E20:F20))</f>
        <v>42.48</v>
      </c>
    </row>
    <row r="23" spans="1:11">
      <c r="B23" s="33"/>
      <c r="C23" s="33"/>
      <c r="D23" s="66"/>
      <c r="E23" s="66"/>
      <c r="F23" s="37"/>
      <c r="G23" s="28" t="s">
        <v>9</v>
      </c>
      <c r="H23" s="29">
        <f>ROUND(H22,2)*D3</f>
        <v>2124</v>
      </c>
    </row>
    <row r="24" spans="1:11">
      <c r="B24" s="39"/>
      <c r="C24" s="39"/>
      <c r="D24" s="32"/>
      <c r="E24" s="32"/>
    </row>
    <row r="26" spans="1:11">
      <c r="A26" s="58" t="s">
        <v>25</v>
      </c>
      <c r="B26" s="59"/>
      <c r="C26" s="59"/>
      <c r="D26" s="59"/>
      <c r="E26" s="59"/>
      <c r="F26" s="59"/>
      <c r="G26" s="59"/>
      <c r="H26" s="59"/>
      <c r="I26" s="60"/>
    </row>
    <row r="27" spans="1:11" ht="12.75" customHeight="1">
      <c r="A27" s="58" t="s">
        <v>26</v>
      </c>
      <c r="B27" s="59"/>
      <c r="C27" s="59"/>
      <c r="D27" s="59"/>
      <c r="E27" s="59"/>
      <c r="F27" s="59"/>
      <c r="G27" s="59"/>
      <c r="H27" s="59"/>
      <c r="I27" s="60"/>
    </row>
    <row r="28" spans="1:11" ht="12.75" customHeight="1">
      <c r="A28" s="58" t="s">
        <v>27</v>
      </c>
      <c r="B28" s="59"/>
      <c r="C28" s="59"/>
      <c r="D28" s="59"/>
      <c r="E28" s="59"/>
      <c r="F28" s="59"/>
      <c r="G28" s="59"/>
      <c r="H28" s="59"/>
      <c r="I28" s="60"/>
    </row>
    <row r="29" spans="1:11">
      <c r="A29" s="58" t="s">
        <v>28</v>
      </c>
      <c r="B29" s="59"/>
      <c r="C29" s="59"/>
      <c r="D29" s="59"/>
      <c r="E29" s="59"/>
      <c r="F29" s="59"/>
      <c r="G29" s="59"/>
      <c r="H29" s="59"/>
      <c r="I29" s="60"/>
    </row>
    <row r="30" spans="1:11" ht="12.75" customHeight="1">
      <c r="A30" s="58" t="s">
        <v>29</v>
      </c>
      <c r="B30" s="59"/>
      <c r="C30" s="59"/>
      <c r="D30" s="59"/>
      <c r="E30" s="59"/>
      <c r="F30" s="59"/>
      <c r="G30" s="59"/>
      <c r="H30" s="59"/>
      <c r="I30" s="60"/>
    </row>
    <row r="31" spans="1:11" ht="12.75" customHeight="1">
      <c r="A31" s="58" t="s">
        <v>30</v>
      </c>
      <c r="B31" s="59"/>
      <c r="C31" s="59"/>
      <c r="D31" s="59"/>
      <c r="E31" s="59"/>
      <c r="F31" s="59"/>
      <c r="G31" s="59"/>
      <c r="H31" s="59"/>
      <c r="I31" s="60"/>
    </row>
    <row r="32" spans="1:11" ht="24.75" customHeight="1">
      <c r="A32" s="61" t="s">
        <v>31</v>
      </c>
      <c r="B32" s="62"/>
      <c r="C32" s="62"/>
      <c r="D32" s="62"/>
      <c r="E32" s="62"/>
      <c r="F32" s="62"/>
      <c r="G32" s="62"/>
      <c r="H32" s="62"/>
      <c r="I32" s="6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67" t="s">
        <v>12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59</v>
      </c>
      <c r="B2" s="40" t="s">
        <v>24</v>
      </c>
      <c r="C2" s="40" t="s">
        <v>1</v>
      </c>
      <c r="D2" s="40" t="s">
        <v>2</v>
      </c>
      <c r="E2" s="15" t="s">
        <v>32</v>
      </c>
      <c r="F2" s="15" t="s">
        <v>33</v>
      </c>
      <c r="G2" s="40" t="s">
        <v>3</v>
      </c>
      <c r="H2" s="16" t="s">
        <v>4</v>
      </c>
      <c r="I2" s="17" t="s">
        <v>10</v>
      </c>
    </row>
    <row r="3" spans="1:9" ht="12.75" customHeight="1">
      <c r="A3" s="70"/>
      <c r="B3" s="71" t="s">
        <v>155</v>
      </c>
      <c r="C3" s="74" t="s">
        <v>151</v>
      </c>
      <c r="D3" s="77">
        <v>100</v>
      </c>
      <c r="E3" s="80">
        <f>IF(C20&lt;=25%,D20,MIN(E20:F20))</f>
        <v>71.739999999999995</v>
      </c>
      <c r="F3" s="80">
        <f>MIN(H3:H17)</f>
        <v>60.8</v>
      </c>
      <c r="G3" s="5" t="s">
        <v>156</v>
      </c>
      <c r="H3" s="14">
        <v>75.989999999999995</v>
      </c>
      <c r="I3" s="30" t="str">
        <f>IF(H3="","",(IF($C$20&lt;25%,"N/A",IF(H3&lt;=($D$20+$A$20),H3,"Descartado"))))</f>
        <v>N/A</v>
      </c>
    </row>
    <row r="4" spans="1:9">
      <c r="A4" s="70"/>
      <c r="B4" s="72"/>
      <c r="C4" s="75"/>
      <c r="D4" s="78"/>
      <c r="E4" s="81"/>
      <c r="F4" s="81"/>
      <c r="G4" s="5" t="s">
        <v>157</v>
      </c>
      <c r="H4" s="14">
        <v>66.14</v>
      </c>
      <c r="I4" s="30" t="str">
        <f t="shared" ref="I4:I17" si="0">IF(H4="","",(IF($C$20&lt;25%,"N/A",IF(H4&lt;=($D$20+$A$20),H4,"Descartado"))))</f>
        <v>N/A</v>
      </c>
    </row>
    <row r="5" spans="1:9">
      <c r="A5" s="70"/>
      <c r="B5" s="72"/>
      <c r="C5" s="75"/>
      <c r="D5" s="78"/>
      <c r="E5" s="81"/>
      <c r="F5" s="81"/>
      <c r="G5" s="5" t="s">
        <v>158</v>
      </c>
      <c r="H5" s="14">
        <v>60.8</v>
      </c>
      <c r="I5" s="30" t="str">
        <f t="shared" si="0"/>
        <v>N/A</v>
      </c>
    </row>
    <row r="6" spans="1:9">
      <c r="A6" s="70"/>
      <c r="B6" s="72"/>
      <c r="C6" s="75"/>
      <c r="D6" s="78"/>
      <c r="E6" s="81"/>
      <c r="F6" s="81"/>
      <c r="G6" s="5" t="s">
        <v>159</v>
      </c>
      <c r="H6" s="14">
        <v>72.2</v>
      </c>
      <c r="I6" s="30" t="str">
        <f t="shared" si="0"/>
        <v>N/A</v>
      </c>
    </row>
    <row r="7" spans="1:9">
      <c r="A7" s="70"/>
      <c r="B7" s="72"/>
      <c r="C7" s="75"/>
      <c r="D7" s="78"/>
      <c r="E7" s="81"/>
      <c r="F7" s="81"/>
      <c r="G7" s="5" t="s">
        <v>160</v>
      </c>
      <c r="H7" s="14">
        <v>83.56</v>
      </c>
      <c r="I7" s="30" t="str">
        <f t="shared" si="0"/>
        <v>N/A</v>
      </c>
    </row>
    <row r="8" spans="1:9">
      <c r="A8" s="70"/>
      <c r="B8" s="72"/>
      <c r="C8" s="75"/>
      <c r="D8" s="78"/>
      <c r="E8" s="81"/>
      <c r="F8" s="81"/>
      <c r="G8" s="5"/>
      <c r="H8" s="14"/>
      <c r="I8" s="30" t="str">
        <f t="shared" si="0"/>
        <v/>
      </c>
    </row>
    <row r="9" spans="1:9">
      <c r="A9" s="70"/>
      <c r="B9" s="72"/>
      <c r="C9" s="75"/>
      <c r="D9" s="78"/>
      <c r="E9" s="81"/>
      <c r="F9" s="81"/>
      <c r="G9" s="5"/>
      <c r="H9" s="14"/>
      <c r="I9" s="30" t="str">
        <f t="shared" si="0"/>
        <v/>
      </c>
    </row>
    <row r="10" spans="1:9">
      <c r="A10" s="70"/>
      <c r="B10" s="72"/>
      <c r="C10" s="75"/>
      <c r="D10" s="78"/>
      <c r="E10" s="81"/>
      <c r="F10" s="81"/>
      <c r="G10" s="5"/>
      <c r="H10" s="14"/>
      <c r="I10" s="30" t="str">
        <f t="shared" si="0"/>
        <v/>
      </c>
    </row>
    <row r="11" spans="1:9">
      <c r="A11" s="70"/>
      <c r="B11" s="72"/>
      <c r="C11" s="75"/>
      <c r="D11" s="78"/>
      <c r="E11" s="81"/>
      <c r="F11" s="81"/>
      <c r="G11" s="5"/>
      <c r="H11" s="14"/>
      <c r="I11" s="30" t="str">
        <f t="shared" si="0"/>
        <v/>
      </c>
    </row>
    <row r="12" spans="1:9">
      <c r="A12" s="70"/>
      <c r="B12" s="72"/>
      <c r="C12" s="75"/>
      <c r="D12" s="78"/>
      <c r="E12" s="81"/>
      <c r="F12" s="81"/>
      <c r="G12" s="5"/>
      <c r="H12" s="14"/>
      <c r="I12" s="30" t="str">
        <f t="shared" si="0"/>
        <v/>
      </c>
    </row>
    <row r="13" spans="1:9">
      <c r="A13" s="70"/>
      <c r="B13" s="72"/>
      <c r="C13" s="75"/>
      <c r="D13" s="78"/>
      <c r="E13" s="81"/>
      <c r="F13" s="81"/>
      <c r="G13" s="5"/>
      <c r="H13" s="14"/>
      <c r="I13" s="30" t="str">
        <f t="shared" si="0"/>
        <v/>
      </c>
    </row>
    <row r="14" spans="1:9">
      <c r="A14" s="70"/>
      <c r="B14" s="72"/>
      <c r="C14" s="75"/>
      <c r="D14" s="78"/>
      <c r="E14" s="81"/>
      <c r="F14" s="81"/>
      <c r="G14" s="5"/>
      <c r="H14" s="14"/>
      <c r="I14" s="30" t="str">
        <f t="shared" si="0"/>
        <v/>
      </c>
    </row>
    <row r="15" spans="1:9">
      <c r="A15" s="70"/>
      <c r="B15" s="72"/>
      <c r="C15" s="75"/>
      <c r="D15" s="78"/>
      <c r="E15" s="81"/>
      <c r="F15" s="81"/>
      <c r="G15" s="5"/>
      <c r="H15" s="14"/>
      <c r="I15" s="30" t="str">
        <f t="shared" si="0"/>
        <v/>
      </c>
    </row>
    <row r="16" spans="1:9">
      <c r="A16" s="70"/>
      <c r="B16" s="72"/>
      <c r="C16" s="75"/>
      <c r="D16" s="78"/>
      <c r="E16" s="81"/>
      <c r="F16" s="81"/>
      <c r="G16" s="5"/>
      <c r="H16" s="14"/>
      <c r="I16" s="30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4" t="s">
        <v>34</v>
      </c>
      <c r="H19" s="65"/>
      <c r="I19" s="32"/>
    </row>
    <row r="20" spans="1:11">
      <c r="A20" s="20">
        <f>IF(B20&lt;2,"N/A",(STDEV(H3:H17)))</f>
        <v>8.7896257030660934</v>
      </c>
      <c r="B20" s="20">
        <f>COUNT(H3:H17)</f>
        <v>5</v>
      </c>
      <c r="C20" s="21">
        <f>IF(B20&lt;2,"N/A",(A20/D20))</f>
        <v>0.12252057015704061</v>
      </c>
      <c r="D20" s="22">
        <f>ROUND(AVERAGE(H3:H17),2)</f>
        <v>71.739999999999995</v>
      </c>
      <c r="E20" s="23" t="str">
        <f>IFERROR(ROUND(IF(B20&lt;2,"N/A",(IF(C20&lt;=25%,"N/A",AVERAGE(I3:I17)))),2),"N/A")</f>
        <v>N/A</v>
      </c>
      <c r="F20" s="23">
        <f>ROUND(MEDIAN(H3:H17),2)</f>
        <v>72.2</v>
      </c>
      <c r="G20" s="24" t="str">
        <f>INDEX(G3:G17,MATCH(H20,H3:H17,0))</f>
        <v>PADOVANI</v>
      </c>
      <c r="H20" s="25">
        <f>MIN(H3:H17)</f>
        <v>60.8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66"/>
      <c r="E22" s="66"/>
      <c r="F22" s="36"/>
      <c r="G22" s="26" t="s">
        <v>37</v>
      </c>
      <c r="H22" s="27">
        <f>IF(C20&lt;=25%,D20,MIN(E20:F20))</f>
        <v>71.739999999999995</v>
      </c>
    </row>
    <row r="23" spans="1:11">
      <c r="B23" s="33"/>
      <c r="C23" s="33"/>
      <c r="D23" s="66"/>
      <c r="E23" s="66"/>
      <c r="F23" s="37"/>
      <c r="G23" s="28" t="s">
        <v>9</v>
      </c>
      <c r="H23" s="29">
        <f>ROUND(H22,2)*D3</f>
        <v>7173.9999999999991</v>
      </c>
    </row>
    <row r="24" spans="1:11">
      <c r="B24" s="39"/>
      <c r="C24" s="39"/>
      <c r="D24" s="32"/>
      <c r="E24" s="32"/>
    </row>
    <row r="26" spans="1:11">
      <c r="A26" s="58" t="s">
        <v>25</v>
      </c>
      <c r="B26" s="59"/>
      <c r="C26" s="59"/>
      <c r="D26" s="59"/>
      <c r="E26" s="59"/>
      <c r="F26" s="59"/>
      <c r="G26" s="59"/>
      <c r="H26" s="59"/>
      <c r="I26" s="60"/>
    </row>
    <row r="27" spans="1:11" ht="12.75" customHeight="1">
      <c r="A27" s="58" t="s">
        <v>26</v>
      </c>
      <c r="B27" s="59"/>
      <c r="C27" s="59"/>
      <c r="D27" s="59"/>
      <c r="E27" s="59"/>
      <c r="F27" s="59"/>
      <c r="G27" s="59"/>
      <c r="H27" s="59"/>
      <c r="I27" s="60"/>
    </row>
    <row r="28" spans="1:11" ht="12.75" customHeight="1">
      <c r="A28" s="58" t="s">
        <v>27</v>
      </c>
      <c r="B28" s="59"/>
      <c r="C28" s="59"/>
      <c r="D28" s="59"/>
      <c r="E28" s="59"/>
      <c r="F28" s="59"/>
      <c r="G28" s="59"/>
      <c r="H28" s="59"/>
      <c r="I28" s="60"/>
    </row>
    <row r="29" spans="1:11">
      <c r="A29" s="58" t="s">
        <v>28</v>
      </c>
      <c r="B29" s="59"/>
      <c r="C29" s="59"/>
      <c r="D29" s="59"/>
      <c r="E29" s="59"/>
      <c r="F29" s="59"/>
      <c r="G29" s="59"/>
      <c r="H29" s="59"/>
      <c r="I29" s="60"/>
    </row>
    <row r="30" spans="1:11" ht="12.75" customHeight="1">
      <c r="A30" s="58" t="s">
        <v>29</v>
      </c>
      <c r="B30" s="59"/>
      <c r="C30" s="59"/>
      <c r="D30" s="59"/>
      <c r="E30" s="59"/>
      <c r="F30" s="59"/>
      <c r="G30" s="59"/>
      <c r="H30" s="59"/>
      <c r="I30" s="60"/>
    </row>
    <row r="31" spans="1:11" ht="12.75" customHeight="1">
      <c r="A31" s="58" t="s">
        <v>30</v>
      </c>
      <c r="B31" s="59"/>
      <c r="C31" s="59"/>
      <c r="D31" s="59"/>
      <c r="E31" s="59"/>
      <c r="F31" s="59"/>
      <c r="G31" s="59"/>
      <c r="H31" s="59"/>
      <c r="I31" s="60"/>
    </row>
    <row r="32" spans="1:11" ht="24.75" customHeight="1">
      <c r="A32" s="61" t="s">
        <v>31</v>
      </c>
      <c r="B32" s="62"/>
      <c r="C32" s="62"/>
      <c r="D32" s="62"/>
      <c r="E32" s="62"/>
      <c r="F32" s="62"/>
      <c r="G32" s="62"/>
      <c r="H32" s="62"/>
      <c r="I32" s="6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E21" sqref="E21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67" t="s">
        <v>12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60</v>
      </c>
      <c r="B2" s="40" t="s">
        <v>24</v>
      </c>
      <c r="C2" s="40" t="s">
        <v>1</v>
      </c>
      <c r="D2" s="40" t="s">
        <v>2</v>
      </c>
      <c r="E2" s="15" t="s">
        <v>32</v>
      </c>
      <c r="F2" s="15" t="s">
        <v>33</v>
      </c>
      <c r="G2" s="40" t="s">
        <v>3</v>
      </c>
      <c r="H2" s="16" t="s">
        <v>4</v>
      </c>
      <c r="I2" s="17" t="s">
        <v>10</v>
      </c>
    </row>
    <row r="3" spans="1:9" ht="12.75" customHeight="1">
      <c r="A3" s="70"/>
      <c r="B3" s="71" t="s">
        <v>161</v>
      </c>
      <c r="C3" s="74" t="s">
        <v>8</v>
      </c>
      <c r="D3" s="77">
        <v>50</v>
      </c>
      <c r="E3" s="80">
        <f>IF(C20&lt;=25%,D20,MIN(E20:F20))</f>
        <v>73.510000000000005</v>
      </c>
      <c r="F3" s="80">
        <f>MIN(H3:H17)</f>
        <v>62.49</v>
      </c>
      <c r="G3" s="5" t="s">
        <v>158</v>
      </c>
      <c r="H3" s="14">
        <v>64.5</v>
      </c>
      <c r="I3" s="30" t="str">
        <f>IF(H3="","",(IF($C$20&lt;25%,"N/A",IF(H3&lt;=($D$20+$A$20),H3,"Descartado"))))</f>
        <v>N/A</v>
      </c>
    </row>
    <row r="4" spans="1:9">
      <c r="A4" s="70"/>
      <c r="B4" s="72"/>
      <c r="C4" s="75"/>
      <c r="D4" s="78"/>
      <c r="E4" s="81"/>
      <c r="F4" s="81"/>
      <c r="G4" s="5" t="s">
        <v>162</v>
      </c>
      <c r="H4" s="14">
        <v>73</v>
      </c>
      <c r="I4" s="30" t="str">
        <f t="shared" ref="I4:I17" si="0">IF(H4="","",(IF($C$20&lt;25%,"N/A",IF(H4&lt;=($D$20+$A$20),H4,"Descartado"))))</f>
        <v>N/A</v>
      </c>
    </row>
    <row r="5" spans="1:9">
      <c r="A5" s="70"/>
      <c r="B5" s="72"/>
      <c r="C5" s="75"/>
      <c r="D5" s="78"/>
      <c r="E5" s="81"/>
      <c r="F5" s="81"/>
      <c r="G5" s="5" t="s">
        <v>135</v>
      </c>
      <c r="H5" s="14">
        <v>62.49</v>
      </c>
      <c r="I5" s="30" t="str">
        <f t="shared" si="0"/>
        <v>N/A</v>
      </c>
    </row>
    <row r="6" spans="1:9">
      <c r="A6" s="70"/>
      <c r="B6" s="72"/>
      <c r="C6" s="75"/>
      <c r="D6" s="78"/>
      <c r="E6" s="81"/>
      <c r="F6" s="81"/>
      <c r="G6" s="5" t="s">
        <v>138</v>
      </c>
      <c r="H6" s="14">
        <v>68.569999999999993</v>
      </c>
      <c r="I6" s="30" t="str">
        <f t="shared" si="0"/>
        <v>N/A</v>
      </c>
    </row>
    <row r="7" spans="1:9">
      <c r="A7" s="70"/>
      <c r="B7" s="72"/>
      <c r="C7" s="75"/>
      <c r="D7" s="78"/>
      <c r="E7" s="81"/>
      <c r="F7" s="81"/>
      <c r="G7" s="5" t="s">
        <v>163</v>
      </c>
      <c r="H7" s="14">
        <v>99</v>
      </c>
      <c r="I7" s="30" t="str">
        <f t="shared" si="0"/>
        <v>N/A</v>
      </c>
    </row>
    <row r="8" spans="1:9">
      <c r="A8" s="70"/>
      <c r="B8" s="72"/>
      <c r="C8" s="75"/>
      <c r="D8" s="78"/>
      <c r="E8" s="81"/>
      <c r="F8" s="81"/>
      <c r="G8" s="5"/>
      <c r="H8" s="14"/>
      <c r="I8" s="30" t="str">
        <f t="shared" si="0"/>
        <v/>
      </c>
    </row>
    <row r="9" spans="1:9">
      <c r="A9" s="70"/>
      <c r="B9" s="72"/>
      <c r="C9" s="75"/>
      <c r="D9" s="78"/>
      <c r="E9" s="81"/>
      <c r="F9" s="81"/>
      <c r="G9" s="5"/>
      <c r="H9" s="14"/>
      <c r="I9" s="30" t="str">
        <f t="shared" si="0"/>
        <v/>
      </c>
    </row>
    <row r="10" spans="1:9">
      <c r="A10" s="70"/>
      <c r="B10" s="72"/>
      <c r="C10" s="75"/>
      <c r="D10" s="78"/>
      <c r="E10" s="81"/>
      <c r="F10" s="81"/>
      <c r="G10" s="5"/>
      <c r="H10" s="14"/>
      <c r="I10" s="30" t="str">
        <f t="shared" si="0"/>
        <v/>
      </c>
    </row>
    <row r="11" spans="1:9">
      <c r="A11" s="70"/>
      <c r="B11" s="72"/>
      <c r="C11" s="75"/>
      <c r="D11" s="78"/>
      <c r="E11" s="81"/>
      <c r="F11" s="81"/>
      <c r="G11" s="5"/>
      <c r="H11" s="14"/>
      <c r="I11" s="30" t="str">
        <f t="shared" si="0"/>
        <v/>
      </c>
    </row>
    <row r="12" spans="1:9">
      <c r="A12" s="70"/>
      <c r="B12" s="72"/>
      <c r="C12" s="75"/>
      <c r="D12" s="78"/>
      <c r="E12" s="81"/>
      <c r="F12" s="81"/>
      <c r="G12" s="5"/>
      <c r="H12" s="14"/>
      <c r="I12" s="30" t="str">
        <f t="shared" si="0"/>
        <v/>
      </c>
    </row>
    <row r="13" spans="1:9">
      <c r="A13" s="70"/>
      <c r="B13" s="72"/>
      <c r="C13" s="75"/>
      <c r="D13" s="78"/>
      <c r="E13" s="81"/>
      <c r="F13" s="81"/>
      <c r="G13" s="5"/>
      <c r="H13" s="14"/>
      <c r="I13" s="30" t="str">
        <f t="shared" si="0"/>
        <v/>
      </c>
    </row>
    <row r="14" spans="1:9">
      <c r="A14" s="70"/>
      <c r="B14" s="72"/>
      <c r="C14" s="75"/>
      <c r="D14" s="78"/>
      <c r="E14" s="81"/>
      <c r="F14" s="81"/>
      <c r="G14" s="5"/>
      <c r="H14" s="14"/>
      <c r="I14" s="30" t="str">
        <f t="shared" si="0"/>
        <v/>
      </c>
    </row>
    <row r="15" spans="1:9">
      <c r="A15" s="70"/>
      <c r="B15" s="72"/>
      <c r="C15" s="75"/>
      <c r="D15" s="78"/>
      <c r="E15" s="81"/>
      <c r="F15" s="81"/>
      <c r="G15" s="5"/>
      <c r="H15" s="14"/>
      <c r="I15" s="30" t="str">
        <f t="shared" si="0"/>
        <v/>
      </c>
    </row>
    <row r="16" spans="1:9">
      <c r="A16" s="70"/>
      <c r="B16" s="72"/>
      <c r="C16" s="75"/>
      <c r="D16" s="78"/>
      <c r="E16" s="81"/>
      <c r="F16" s="81"/>
      <c r="G16" s="5"/>
      <c r="H16" s="14"/>
      <c r="I16" s="30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4" t="s">
        <v>34</v>
      </c>
      <c r="H19" s="65"/>
      <c r="I19" s="32"/>
    </row>
    <row r="20" spans="1:11">
      <c r="A20" s="20">
        <f>IF(B20&lt;2,"N/A",(STDEV(H3:H17)))</f>
        <v>14.807297862878302</v>
      </c>
      <c r="B20" s="20">
        <f>COUNT(H3:H17)</f>
        <v>5</v>
      </c>
      <c r="C20" s="21">
        <f>IF(B20&lt;2,"N/A",(A20/D20))</f>
        <v>0.20143242909642636</v>
      </c>
      <c r="D20" s="22">
        <f>ROUND(AVERAGE(H3:H17),2)</f>
        <v>73.510000000000005</v>
      </c>
      <c r="E20" s="23" t="str">
        <f>IFERROR(ROUND(IF(B20&lt;2,"N/A",(IF(C20&lt;=25%,"N/A",AVERAGE(I3:I17)))),2),"N/A")</f>
        <v>N/A</v>
      </c>
      <c r="F20" s="23">
        <f>ROUND(MEDIAN(H3:H17),2)</f>
        <v>68.569999999999993</v>
      </c>
      <c r="G20" s="24" t="str">
        <f>INDEX(G3:G17,MATCH(H20,H3:H17,0))</f>
        <v>FERRAMENTAS KENNEDY</v>
      </c>
      <c r="H20" s="25">
        <f>MIN(H3:H17)</f>
        <v>62.49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66"/>
      <c r="E22" s="66"/>
      <c r="F22" s="36"/>
      <c r="G22" s="26" t="s">
        <v>37</v>
      </c>
      <c r="H22" s="27">
        <f>IF(C20&lt;=25%,D20,MIN(E20:F20))</f>
        <v>73.510000000000005</v>
      </c>
    </row>
    <row r="23" spans="1:11">
      <c r="B23" s="33"/>
      <c r="C23" s="33"/>
      <c r="D23" s="66"/>
      <c r="E23" s="66"/>
      <c r="F23" s="37"/>
      <c r="G23" s="28" t="s">
        <v>9</v>
      </c>
      <c r="H23" s="29">
        <f>ROUND(H22,2)*D3</f>
        <v>3675.5000000000005</v>
      </c>
    </row>
    <row r="24" spans="1:11">
      <c r="B24" s="39"/>
      <c r="C24" s="39"/>
      <c r="D24" s="32"/>
      <c r="E24" s="32"/>
    </row>
    <row r="26" spans="1:11">
      <c r="A26" s="58" t="s">
        <v>25</v>
      </c>
      <c r="B26" s="59"/>
      <c r="C26" s="59"/>
      <c r="D26" s="59"/>
      <c r="E26" s="59"/>
      <c r="F26" s="59"/>
      <c r="G26" s="59"/>
      <c r="H26" s="59"/>
      <c r="I26" s="60"/>
    </row>
    <row r="27" spans="1:11" ht="12.75" customHeight="1">
      <c r="A27" s="58" t="s">
        <v>26</v>
      </c>
      <c r="B27" s="59"/>
      <c r="C27" s="59"/>
      <c r="D27" s="59"/>
      <c r="E27" s="59"/>
      <c r="F27" s="59"/>
      <c r="G27" s="59"/>
      <c r="H27" s="59"/>
      <c r="I27" s="60"/>
    </row>
    <row r="28" spans="1:11" ht="12.75" customHeight="1">
      <c r="A28" s="58" t="s">
        <v>27</v>
      </c>
      <c r="B28" s="59"/>
      <c r="C28" s="59"/>
      <c r="D28" s="59"/>
      <c r="E28" s="59"/>
      <c r="F28" s="59"/>
      <c r="G28" s="59"/>
      <c r="H28" s="59"/>
      <c r="I28" s="60"/>
    </row>
    <row r="29" spans="1:11">
      <c r="A29" s="58" t="s">
        <v>28</v>
      </c>
      <c r="B29" s="59"/>
      <c r="C29" s="59"/>
      <c r="D29" s="59"/>
      <c r="E29" s="59"/>
      <c r="F29" s="59"/>
      <c r="G29" s="59"/>
      <c r="H29" s="59"/>
      <c r="I29" s="60"/>
    </row>
    <row r="30" spans="1:11" ht="12.75" customHeight="1">
      <c r="A30" s="58" t="s">
        <v>29</v>
      </c>
      <c r="B30" s="59"/>
      <c r="C30" s="59"/>
      <c r="D30" s="59"/>
      <c r="E30" s="59"/>
      <c r="F30" s="59"/>
      <c r="G30" s="59"/>
      <c r="H30" s="59"/>
      <c r="I30" s="60"/>
    </row>
    <row r="31" spans="1:11" ht="12.75" customHeight="1">
      <c r="A31" s="58" t="s">
        <v>30</v>
      </c>
      <c r="B31" s="59"/>
      <c r="C31" s="59"/>
      <c r="D31" s="59"/>
      <c r="E31" s="59"/>
      <c r="F31" s="59"/>
      <c r="G31" s="59"/>
      <c r="H31" s="59"/>
      <c r="I31" s="60"/>
    </row>
    <row r="32" spans="1:11" ht="24.75" customHeight="1">
      <c r="A32" s="61" t="s">
        <v>31</v>
      </c>
      <c r="B32" s="62"/>
      <c r="C32" s="62"/>
      <c r="D32" s="62"/>
      <c r="E32" s="62"/>
      <c r="F32" s="62"/>
      <c r="G32" s="62"/>
      <c r="H32" s="62"/>
      <c r="I32" s="6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67" t="s">
        <v>12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61</v>
      </c>
      <c r="B2" s="40" t="s">
        <v>24</v>
      </c>
      <c r="C2" s="40" t="s">
        <v>1</v>
      </c>
      <c r="D2" s="40" t="s">
        <v>2</v>
      </c>
      <c r="E2" s="15" t="s">
        <v>32</v>
      </c>
      <c r="F2" s="15" t="s">
        <v>33</v>
      </c>
      <c r="G2" s="40" t="s">
        <v>3</v>
      </c>
      <c r="H2" s="16" t="s">
        <v>4</v>
      </c>
      <c r="I2" s="17" t="s">
        <v>10</v>
      </c>
    </row>
    <row r="3" spans="1:9" ht="12.75" customHeight="1">
      <c r="A3" s="70"/>
      <c r="B3" s="71" t="s">
        <v>208</v>
      </c>
      <c r="C3" s="74" t="s">
        <v>140</v>
      </c>
      <c r="D3" s="77">
        <v>50</v>
      </c>
      <c r="E3" s="80">
        <f>IF(C20&lt;=25%,D20,MIN(E20:F20))</f>
        <v>178.68</v>
      </c>
      <c r="F3" s="80">
        <f>MIN(H3:H17)</f>
        <v>145</v>
      </c>
      <c r="G3" s="5" t="s">
        <v>164</v>
      </c>
      <c r="H3" s="14">
        <v>219.9</v>
      </c>
      <c r="I3" s="30">
        <f>IF(H3="","",(IF($C$20&lt;25%,"N/A",IF(H3&lt;=($D$20+$A$20),H3,"Descartado"))))</f>
        <v>219.9</v>
      </c>
    </row>
    <row r="4" spans="1:9">
      <c r="A4" s="70"/>
      <c r="B4" s="72"/>
      <c r="C4" s="75"/>
      <c r="D4" s="78"/>
      <c r="E4" s="81"/>
      <c r="F4" s="81"/>
      <c r="G4" s="5" t="s">
        <v>165</v>
      </c>
      <c r="H4" s="14">
        <v>169.9</v>
      </c>
      <c r="I4" s="30">
        <f t="shared" ref="I4:I17" si="0">IF(H4="","",(IF($C$20&lt;25%,"N/A",IF(H4&lt;=($D$20+$A$20),H4,"Descartado"))))</f>
        <v>169.9</v>
      </c>
    </row>
    <row r="5" spans="1:9">
      <c r="A5" s="70"/>
      <c r="B5" s="72"/>
      <c r="C5" s="75"/>
      <c r="D5" s="78"/>
      <c r="E5" s="81"/>
      <c r="F5" s="81"/>
      <c r="G5" s="5" t="s">
        <v>166</v>
      </c>
      <c r="H5" s="14">
        <v>179.9</v>
      </c>
      <c r="I5" s="30">
        <f t="shared" si="0"/>
        <v>179.9</v>
      </c>
    </row>
    <row r="6" spans="1:9">
      <c r="A6" s="70"/>
      <c r="B6" s="72"/>
      <c r="C6" s="75"/>
      <c r="D6" s="78"/>
      <c r="E6" s="81"/>
      <c r="F6" s="81"/>
      <c r="G6" s="5" t="s">
        <v>136</v>
      </c>
      <c r="H6" s="14">
        <v>145</v>
      </c>
      <c r="I6" s="30">
        <f t="shared" si="0"/>
        <v>145</v>
      </c>
    </row>
    <row r="7" spans="1:9">
      <c r="A7" s="70"/>
      <c r="B7" s="72"/>
      <c r="C7" s="75"/>
      <c r="D7" s="78"/>
      <c r="E7" s="81"/>
      <c r="F7" s="81"/>
      <c r="G7" s="5" t="s">
        <v>131</v>
      </c>
      <c r="H7" s="14">
        <v>309</v>
      </c>
      <c r="I7" s="30" t="str">
        <f t="shared" si="0"/>
        <v>Descartado</v>
      </c>
    </row>
    <row r="8" spans="1:9">
      <c r="A8" s="70"/>
      <c r="B8" s="72"/>
      <c r="C8" s="75"/>
      <c r="D8" s="78"/>
      <c r="E8" s="81"/>
      <c r="F8" s="81"/>
      <c r="G8" s="5"/>
      <c r="H8" s="14"/>
      <c r="I8" s="30" t="str">
        <f t="shared" si="0"/>
        <v/>
      </c>
    </row>
    <row r="9" spans="1:9">
      <c r="A9" s="70"/>
      <c r="B9" s="72"/>
      <c r="C9" s="75"/>
      <c r="D9" s="78"/>
      <c r="E9" s="81"/>
      <c r="F9" s="81"/>
      <c r="G9" s="5"/>
      <c r="H9" s="14"/>
      <c r="I9" s="30" t="str">
        <f t="shared" si="0"/>
        <v/>
      </c>
    </row>
    <row r="10" spans="1:9">
      <c r="A10" s="70"/>
      <c r="B10" s="72"/>
      <c r="C10" s="75"/>
      <c r="D10" s="78"/>
      <c r="E10" s="81"/>
      <c r="F10" s="81"/>
      <c r="G10" s="5"/>
      <c r="H10" s="14"/>
      <c r="I10" s="30" t="str">
        <f t="shared" si="0"/>
        <v/>
      </c>
    </row>
    <row r="11" spans="1:9">
      <c r="A11" s="70"/>
      <c r="B11" s="72"/>
      <c r="C11" s="75"/>
      <c r="D11" s="78"/>
      <c r="E11" s="81"/>
      <c r="F11" s="81"/>
      <c r="G11" s="5"/>
      <c r="H11" s="14"/>
      <c r="I11" s="30" t="str">
        <f t="shared" si="0"/>
        <v/>
      </c>
    </row>
    <row r="12" spans="1:9">
      <c r="A12" s="70"/>
      <c r="B12" s="72"/>
      <c r="C12" s="75"/>
      <c r="D12" s="78"/>
      <c r="E12" s="81"/>
      <c r="F12" s="81"/>
      <c r="G12" s="5"/>
      <c r="H12" s="14"/>
      <c r="I12" s="30" t="str">
        <f t="shared" si="0"/>
        <v/>
      </c>
    </row>
    <row r="13" spans="1:9">
      <c r="A13" s="70"/>
      <c r="B13" s="72"/>
      <c r="C13" s="75"/>
      <c r="D13" s="78"/>
      <c r="E13" s="81"/>
      <c r="F13" s="81"/>
      <c r="G13" s="5"/>
      <c r="H13" s="14"/>
      <c r="I13" s="30" t="str">
        <f t="shared" si="0"/>
        <v/>
      </c>
    </row>
    <row r="14" spans="1:9">
      <c r="A14" s="70"/>
      <c r="B14" s="72"/>
      <c r="C14" s="75"/>
      <c r="D14" s="78"/>
      <c r="E14" s="81"/>
      <c r="F14" s="81"/>
      <c r="G14" s="5"/>
      <c r="H14" s="14"/>
      <c r="I14" s="30" t="str">
        <f t="shared" si="0"/>
        <v/>
      </c>
    </row>
    <row r="15" spans="1:9">
      <c r="A15" s="70"/>
      <c r="B15" s="72"/>
      <c r="C15" s="75"/>
      <c r="D15" s="78"/>
      <c r="E15" s="81"/>
      <c r="F15" s="81"/>
      <c r="G15" s="5"/>
      <c r="H15" s="14"/>
      <c r="I15" s="30" t="str">
        <f t="shared" si="0"/>
        <v/>
      </c>
    </row>
    <row r="16" spans="1:9">
      <c r="A16" s="70"/>
      <c r="B16" s="72"/>
      <c r="C16" s="75"/>
      <c r="D16" s="78"/>
      <c r="E16" s="81"/>
      <c r="F16" s="81"/>
      <c r="G16" s="5"/>
      <c r="H16" s="14"/>
      <c r="I16" s="30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4" t="s">
        <v>34</v>
      </c>
      <c r="H19" s="65"/>
      <c r="I19" s="32"/>
    </row>
    <row r="20" spans="1:11">
      <c r="A20" s="20">
        <f>IF(B20&lt;2,"N/A",(STDEV(H3:H17)))</f>
        <v>64.22556344634117</v>
      </c>
      <c r="B20" s="20">
        <f>COUNT(H3:H17)</f>
        <v>5</v>
      </c>
      <c r="C20" s="21">
        <f>IF(B20&lt;2,"N/A",(A20/D20))</f>
        <v>0.31369328634532173</v>
      </c>
      <c r="D20" s="22">
        <f>ROUND(AVERAGE(H3:H17),2)</f>
        <v>204.74</v>
      </c>
      <c r="E20" s="23">
        <f>IFERROR(ROUND(IF(B20&lt;2,"N/A",(IF(C20&lt;=25%,"N/A",AVERAGE(I3:I17)))),2),"N/A")</f>
        <v>178.68</v>
      </c>
      <c r="F20" s="23">
        <f>ROUND(MEDIAN(H3:H17),2)</f>
        <v>179.9</v>
      </c>
      <c r="G20" s="24" t="str">
        <f>INDEX(G3:G17,MATCH(H20,H3:H17,0))</f>
        <v>AMAZON.COM</v>
      </c>
      <c r="H20" s="25">
        <f>MIN(H3:H17)</f>
        <v>145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66"/>
      <c r="E22" s="66"/>
      <c r="F22" s="36"/>
      <c r="G22" s="26" t="s">
        <v>37</v>
      </c>
      <c r="H22" s="27">
        <f>IF(C20&lt;=25%,D20,MIN(E20:F20))</f>
        <v>178.68</v>
      </c>
    </row>
    <row r="23" spans="1:11">
      <c r="B23" s="33"/>
      <c r="C23" s="33"/>
      <c r="D23" s="66"/>
      <c r="E23" s="66"/>
      <c r="F23" s="37"/>
      <c r="G23" s="28" t="s">
        <v>9</v>
      </c>
      <c r="H23" s="29">
        <f>ROUND(H22,2)*D3</f>
        <v>8934</v>
      </c>
    </row>
    <row r="24" spans="1:11">
      <c r="B24" s="39"/>
      <c r="C24" s="39"/>
      <c r="D24" s="32"/>
      <c r="E24" s="32"/>
    </row>
    <row r="26" spans="1:11">
      <c r="A26" s="58" t="s">
        <v>25</v>
      </c>
      <c r="B26" s="59"/>
      <c r="C26" s="59"/>
      <c r="D26" s="59"/>
      <c r="E26" s="59"/>
      <c r="F26" s="59"/>
      <c r="G26" s="59"/>
      <c r="H26" s="59"/>
      <c r="I26" s="60"/>
    </row>
    <row r="27" spans="1:11" ht="12.75" customHeight="1">
      <c r="A27" s="58" t="s">
        <v>26</v>
      </c>
      <c r="B27" s="59"/>
      <c r="C27" s="59"/>
      <c r="D27" s="59"/>
      <c r="E27" s="59"/>
      <c r="F27" s="59"/>
      <c r="G27" s="59"/>
      <c r="H27" s="59"/>
      <c r="I27" s="60"/>
    </row>
    <row r="28" spans="1:11" ht="12.75" customHeight="1">
      <c r="A28" s="58" t="s">
        <v>27</v>
      </c>
      <c r="B28" s="59"/>
      <c r="C28" s="59"/>
      <c r="D28" s="59"/>
      <c r="E28" s="59"/>
      <c r="F28" s="59"/>
      <c r="G28" s="59"/>
      <c r="H28" s="59"/>
      <c r="I28" s="60"/>
    </row>
    <row r="29" spans="1:11">
      <c r="A29" s="58" t="s">
        <v>28</v>
      </c>
      <c r="B29" s="59"/>
      <c r="C29" s="59"/>
      <c r="D29" s="59"/>
      <c r="E29" s="59"/>
      <c r="F29" s="59"/>
      <c r="G29" s="59"/>
      <c r="H29" s="59"/>
      <c r="I29" s="60"/>
    </row>
    <row r="30" spans="1:11" ht="12.75" customHeight="1">
      <c r="A30" s="58" t="s">
        <v>29</v>
      </c>
      <c r="B30" s="59"/>
      <c r="C30" s="59"/>
      <c r="D30" s="59"/>
      <c r="E30" s="59"/>
      <c r="F30" s="59"/>
      <c r="G30" s="59"/>
      <c r="H30" s="59"/>
      <c r="I30" s="60"/>
    </row>
    <row r="31" spans="1:11" ht="12.75" customHeight="1">
      <c r="A31" s="58" t="s">
        <v>30</v>
      </c>
      <c r="B31" s="59"/>
      <c r="C31" s="59"/>
      <c r="D31" s="59"/>
      <c r="E31" s="59"/>
      <c r="F31" s="59"/>
      <c r="G31" s="59"/>
      <c r="H31" s="59"/>
      <c r="I31" s="60"/>
    </row>
    <row r="32" spans="1:11" ht="24.75" customHeight="1">
      <c r="A32" s="61" t="s">
        <v>31</v>
      </c>
      <c r="B32" s="62"/>
      <c r="C32" s="62"/>
      <c r="D32" s="62"/>
      <c r="E32" s="62"/>
      <c r="F32" s="62"/>
      <c r="G32" s="62"/>
      <c r="H32" s="62"/>
      <c r="I32" s="6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67" t="s">
        <v>12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62</v>
      </c>
      <c r="B2" s="40" t="s">
        <v>24</v>
      </c>
      <c r="C2" s="40" t="s">
        <v>1</v>
      </c>
      <c r="D2" s="40" t="s">
        <v>2</v>
      </c>
      <c r="E2" s="15" t="s">
        <v>32</v>
      </c>
      <c r="F2" s="15" t="s">
        <v>33</v>
      </c>
      <c r="G2" s="40" t="s">
        <v>3</v>
      </c>
      <c r="H2" s="16" t="s">
        <v>4</v>
      </c>
      <c r="I2" s="17" t="s">
        <v>10</v>
      </c>
    </row>
    <row r="3" spans="1:9" ht="12.75" customHeight="1">
      <c r="A3" s="70"/>
      <c r="B3" s="71" t="s">
        <v>167</v>
      </c>
      <c r="C3" s="74" t="s">
        <v>140</v>
      </c>
      <c r="D3" s="77">
        <v>50</v>
      </c>
      <c r="E3" s="80">
        <f>IF(C20&lt;=25%,D20,MIN(E20:F20))</f>
        <v>314.14</v>
      </c>
      <c r="F3" s="80">
        <f>MIN(H3:H17)</f>
        <v>177.5</v>
      </c>
      <c r="G3" s="5" t="s">
        <v>158</v>
      </c>
      <c r="H3" s="14">
        <v>344.39</v>
      </c>
      <c r="I3" s="30">
        <f>IF(H3="","",(IF($C$20&lt;25%,"N/A",IF(H3&lt;=($D$20+$A$20),H3,"Descartado"))))</f>
        <v>344.39</v>
      </c>
    </row>
    <row r="4" spans="1:9">
      <c r="A4" s="70"/>
      <c r="B4" s="72"/>
      <c r="C4" s="75"/>
      <c r="D4" s="78"/>
      <c r="E4" s="81"/>
      <c r="F4" s="81"/>
      <c r="G4" s="5" t="s">
        <v>133</v>
      </c>
      <c r="H4" s="14">
        <v>389.9</v>
      </c>
      <c r="I4" s="30">
        <f t="shared" ref="I4:I17" si="0">IF(H4="","",(IF($C$20&lt;25%,"N/A",IF(H4&lt;=($D$20+$A$20),H4,"Descartado"))))</f>
        <v>389.9</v>
      </c>
    </row>
    <row r="5" spans="1:9">
      <c r="A5" s="70"/>
      <c r="B5" s="72"/>
      <c r="C5" s="75"/>
      <c r="D5" s="78"/>
      <c r="E5" s="81"/>
      <c r="F5" s="81"/>
      <c r="G5" s="5" t="s">
        <v>134</v>
      </c>
      <c r="H5" s="14">
        <v>409.9</v>
      </c>
      <c r="I5" s="30">
        <f t="shared" si="0"/>
        <v>409.9</v>
      </c>
    </row>
    <row r="6" spans="1:9">
      <c r="A6" s="70"/>
      <c r="B6" s="72"/>
      <c r="C6" s="75"/>
      <c r="D6" s="78"/>
      <c r="E6" s="81"/>
      <c r="F6" s="81"/>
      <c r="G6" s="5" t="s">
        <v>131</v>
      </c>
      <c r="H6" s="14">
        <v>249</v>
      </c>
      <c r="I6" s="30">
        <f t="shared" si="0"/>
        <v>249</v>
      </c>
    </row>
    <row r="7" spans="1:9">
      <c r="A7" s="70"/>
      <c r="B7" s="72"/>
      <c r="C7" s="75"/>
      <c r="D7" s="78"/>
      <c r="E7" s="81"/>
      <c r="F7" s="81"/>
      <c r="G7" s="5" t="s">
        <v>143</v>
      </c>
      <c r="H7" s="14">
        <v>177.5</v>
      </c>
      <c r="I7" s="30">
        <f t="shared" si="0"/>
        <v>177.5</v>
      </c>
    </row>
    <row r="8" spans="1:9">
      <c r="A8" s="70"/>
      <c r="B8" s="72"/>
      <c r="C8" s="75"/>
      <c r="D8" s="78"/>
      <c r="E8" s="81"/>
      <c r="F8" s="81"/>
      <c r="G8" s="5"/>
      <c r="H8" s="14"/>
      <c r="I8" s="30" t="str">
        <f t="shared" si="0"/>
        <v/>
      </c>
    </row>
    <row r="9" spans="1:9">
      <c r="A9" s="70"/>
      <c r="B9" s="72"/>
      <c r="C9" s="75"/>
      <c r="D9" s="78"/>
      <c r="E9" s="81"/>
      <c r="F9" s="81"/>
      <c r="G9" s="5"/>
      <c r="H9" s="14"/>
      <c r="I9" s="30" t="str">
        <f t="shared" si="0"/>
        <v/>
      </c>
    </row>
    <row r="10" spans="1:9">
      <c r="A10" s="70"/>
      <c r="B10" s="72"/>
      <c r="C10" s="75"/>
      <c r="D10" s="78"/>
      <c r="E10" s="81"/>
      <c r="F10" s="81"/>
      <c r="G10" s="5"/>
      <c r="H10" s="14"/>
      <c r="I10" s="30" t="str">
        <f t="shared" si="0"/>
        <v/>
      </c>
    </row>
    <row r="11" spans="1:9">
      <c r="A11" s="70"/>
      <c r="B11" s="72"/>
      <c r="C11" s="75"/>
      <c r="D11" s="78"/>
      <c r="E11" s="81"/>
      <c r="F11" s="81"/>
      <c r="G11" s="5"/>
      <c r="H11" s="14"/>
      <c r="I11" s="30" t="str">
        <f t="shared" si="0"/>
        <v/>
      </c>
    </row>
    <row r="12" spans="1:9">
      <c r="A12" s="70"/>
      <c r="B12" s="72"/>
      <c r="C12" s="75"/>
      <c r="D12" s="78"/>
      <c r="E12" s="81"/>
      <c r="F12" s="81"/>
      <c r="G12" s="5"/>
      <c r="H12" s="14"/>
      <c r="I12" s="30" t="str">
        <f t="shared" si="0"/>
        <v/>
      </c>
    </row>
    <row r="13" spans="1:9">
      <c r="A13" s="70"/>
      <c r="B13" s="72"/>
      <c r="C13" s="75"/>
      <c r="D13" s="78"/>
      <c r="E13" s="81"/>
      <c r="F13" s="81"/>
      <c r="G13" s="5"/>
      <c r="H13" s="14"/>
      <c r="I13" s="30" t="str">
        <f t="shared" si="0"/>
        <v/>
      </c>
    </row>
    <row r="14" spans="1:9">
      <c r="A14" s="70"/>
      <c r="B14" s="72"/>
      <c r="C14" s="75"/>
      <c r="D14" s="78"/>
      <c r="E14" s="81"/>
      <c r="F14" s="81"/>
      <c r="G14" s="5"/>
      <c r="H14" s="14"/>
      <c r="I14" s="30" t="str">
        <f t="shared" si="0"/>
        <v/>
      </c>
    </row>
    <row r="15" spans="1:9">
      <c r="A15" s="70"/>
      <c r="B15" s="72"/>
      <c r="C15" s="75"/>
      <c r="D15" s="78"/>
      <c r="E15" s="81"/>
      <c r="F15" s="81"/>
      <c r="G15" s="5"/>
      <c r="H15" s="14"/>
      <c r="I15" s="30" t="str">
        <f t="shared" si="0"/>
        <v/>
      </c>
    </row>
    <row r="16" spans="1:9">
      <c r="A16" s="70"/>
      <c r="B16" s="72"/>
      <c r="C16" s="75"/>
      <c r="D16" s="78"/>
      <c r="E16" s="81"/>
      <c r="F16" s="81"/>
      <c r="G16" s="5"/>
      <c r="H16" s="14"/>
      <c r="I16" s="30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4" t="s">
        <v>34</v>
      </c>
      <c r="H19" s="65"/>
      <c r="I19" s="32"/>
    </row>
    <row r="20" spans="1:11">
      <c r="A20" s="20">
        <f>IF(B20&lt;2,"N/A",(STDEV(H3:H17)))</f>
        <v>98.410272431286216</v>
      </c>
      <c r="B20" s="20">
        <f>COUNT(H3:H17)</f>
        <v>5</v>
      </c>
      <c r="C20" s="21">
        <f>IF(B20&lt;2,"N/A",(A20/D20))</f>
        <v>0.31326883692393909</v>
      </c>
      <c r="D20" s="22">
        <f>ROUND(AVERAGE(H3:H17),2)</f>
        <v>314.14</v>
      </c>
      <c r="E20" s="23">
        <f>IFERROR(ROUND(IF(B20&lt;2,"N/A",(IF(C20&lt;=25%,"N/A",AVERAGE(I3:I17)))),2),"N/A")</f>
        <v>314.14</v>
      </c>
      <c r="F20" s="23">
        <f>ROUND(MEDIAN(H3:H17),2)</f>
        <v>344.39</v>
      </c>
      <c r="G20" s="24" t="str">
        <f>INDEX(G3:G17,MATCH(H20,H3:H17,0))</f>
        <v>POLITINTAS</v>
      </c>
      <c r="H20" s="25">
        <f>MIN(H3:H17)</f>
        <v>177.5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66"/>
      <c r="E22" s="66"/>
      <c r="F22" s="36"/>
      <c r="G22" s="26" t="s">
        <v>37</v>
      </c>
      <c r="H22" s="27">
        <f>IF(C20&lt;=25%,D20,MIN(E20:F20))</f>
        <v>314.14</v>
      </c>
    </row>
    <row r="23" spans="1:11">
      <c r="B23" s="33"/>
      <c r="C23" s="33"/>
      <c r="D23" s="66"/>
      <c r="E23" s="66"/>
      <c r="F23" s="37"/>
      <c r="G23" s="28" t="s">
        <v>9</v>
      </c>
      <c r="H23" s="29">
        <f>ROUND(H22,2)*D3</f>
        <v>15707</v>
      </c>
    </row>
    <row r="24" spans="1:11">
      <c r="B24" s="39"/>
      <c r="C24" s="39"/>
      <c r="D24" s="32"/>
      <c r="E24" s="32"/>
    </row>
    <row r="26" spans="1:11">
      <c r="A26" s="58" t="s">
        <v>25</v>
      </c>
      <c r="B26" s="59"/>
      <c r="C26" s="59"/>
      <c r="D26" s="59"/>
      <c r="E26" s="59"/>
      <c r="F26" s="59"/>
      <c r="G26" s="59"/>
      <c r="H26" s="59"/>
      <c r="I26" s="60"/>
    </row>
    <row r="27" spans="1:11" ht="12.75" customHeight="1">
      <c r="A27" s="58" t="s">
        <v>26</v>
      </c>
      <c r="B27" s="59"/>
      <c r="C27" s="59"/>
      <c r="D27" s="59"/>
      <c r="E27" s="59"/>
      <c r="F27" s="59"/>
      <c r="G27" s="59"/>
      <c r="H27" s="59"/>
      <c r="I27" s="60"/>
    </row>
    <row r="28" spans="1:11" ht="12.75" customHeight="1">
      <c r="A28" s="58" t="s">
        <v>27</v>
      </c>
      <c r="B28" s="59"/>
      <c r="C28" s="59"/>
      <c r="D28" s="59"/>
      <c r="E28" s="59"/>
      <c r="F28" s="59"/>
      <c r="G28" s="59"/>
      <c r="H28" s="59"/>
      <c r="I28" s="60"/>
    </row>
    <row r="29" spans="1:11">
      <c r="A29" s="58" t="s">
        <v>28</v>
      </c>
      <c r="B29" s="59"/>
      <c r="C29" s="59"/>
      <c r="D29" s="59"/>
      <c r="E29" s="59"/>
      <c r="F29" s="59"/>
      <c r="G29" s="59"/>
      <c r="H29" s="59"/>
      <c r="I29" s="60"/>
    </row>
    <row r="30" spans="1:11" ht="12.75" customHeight="1">
      <c r="A30" s="58" t="s">
        <v>29</v>
      </c>
      <c r="B30" s="59"/>
      <c r="C30" s="59"/>
      <c r="D30" s="59"/>
      <c r="E30" s="59"/>
      <c r="F30" s="59"/>
      <c r="G30" s="59"/>
      <c r="H30" s="59"/>
      <c r="I30" s="60"/>
    </row>
    <row r="31" spans="1:11" ht="12.75" customHeight="1">
      <c r="A31" s="58" t="s">
        <v>30</v>
      </c>
      <c r="B31" s="59"/>
      <c r="C31" s="59"/>
      <c r="D31" s="59"/>
      <c r="E31" s="59"/>
      <c r="F31" s="59"/>
      <c r="G31" s="59"/>
      <c r="H31" s="59"/>
      <c r="I31" s="60"/>
    </row>
    <row r="32" spans="1:11" ht="24.75" customHeight="1">
      <c r="A32" s="61" t="s">
        <v>31</v>
      </c>
      <c r="B32" s="62"/>
      <c r="C32" s="62"/>
      <c r="D32" s="62"/>
      <c r="E32" s="62"/>
      <c r="F32" s="62"/>
      <c r="G32" s="62"/>
      <c r="H32" s="62"/>
      <c r="I32" s="6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67" t="s">
        <v>12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63</v>
      </c>
      <c r="B2" s="40" t="s">
        <v>24</v>
      </c>
      <c r="C2" s="40" t="s">
        <v>1</v>
      </c>
      <c r="D2" s="40" t="s">
        <v>2</v>
      </c>
      <c r="E2" s="15" t="s">
        <v>32</v>
      </c>
      <c r="F2" s="15" t="s">
        <v>33</v>
      </c>
      <c r="G2" s="40" t="s">
        <v>3</v>
      </c>
      <c r="H2" s="16" t="s">
        <v>4</v>
      </c>
      <c r="I2" s="17" t="s">
        <v>10</v>
      </c>
    </row>
    <row r="3" spans="1:9" ht="12.75" customHeight="1">
      <c r="A3" s="70"/>
      <c r="B3" s="71" t="s">
        <v>168</v>
      </c>
      <c r="C3" s="74" t="s">
        <v>151</v>
      </c>
      <c r="D3" s="77">
        <v>50</v>
      </c>
      <c r="E3" s="80">
        <f>IF(C20&lt;=25%,D20,MIN(E20:F20))</f>
        <v>59.59</v>
      </c>
      <c r="F3" s="80">
        <f>MIN(H3:H17)</f>
        <v>44.99</v>
      </c>
      <c r="G3" s="5" t="s">
        <v>158</v>
      </c>
      <c r="H3" s="14">
        <v>78.55</v>
      </c>
      <c r="I3" s="30">
        <f>IF(H3="","",(IF($C$20&lt;25%,"N/A",IF(H3&lt;=($D$20+$A$20),H3,"Descartado"))))</f>
        <v>78.55</v>
      </c>
    </row>
    <row r="4" spans="1:9">
      <c r="A4" s="70"/>
      <c r="B4" s="72"/>
      <c r="C4" s="75"/>
      <c r="D4" s="78"/>
      <c r="E4" s="81"/>
      <c r="F4" s="81"/>
      <c r="G4" s="5" t="s">
        <v>131</v>
      </c>
      <c r="H4" s="14">
        <v>59.9</v>
      </c>
      <c r="I4" s="30">
        <f t="shared" ref="I4:I17" si="0">IF(H4="","",(IF($C$20&lt;25%,"N/A",IF(H4&lt;=($D$20+$A$20),H4,"Descartado"))))</f>
        <v>59.9</v>
      </c>
    </row>
    <row r="5" spans="1:9">
      <c r="A5" s="70"/>
      <c r="B5" s="72"/>
      <c r="C5" s="75"/>
      <c r="D5" s="78"/>
      <c r="E5" s="81"/>
      <c r="F5" s="81"/>
      <c r="G5" s="5" t="s">
        <v>141</v>
      </c>
      <c r="H5" s="14">
        <v>89.99</v>
      </c>
      <c r="I5" s="30" t="str">
        <f t="shared" si="0"/>
        <v>Descartado</v>
      </c>
    </row>
    <row r="6" spans="1:9">
      <c r="A6" s="70"/>
      <c r="B6" s="72"/>
      <c r="C6" s="75"/>
      <c r="D6" s="78"/>
      <c r="E6" s="81"/>
      <c r="F6" s="81"/>
      <c r="G6" s="5" t="s">
        <v>169</v>
      </c>
      <c r="H6" s="14">
        <v>54.9</v>
      </c>
      <c r="I6" s="30">
        <f t="shared" si="0"/>
        <v>54.9</v>
      </c>
    </row>
    <row r="7" spans="1:9">
      <c r="A7" s="70"/>
      <c r="B7" s="72"/>
      <c r="C7" s="75"/>
      <c r="D7" s="78"/>
      <c r="E7" s="81"/>
      <c r="F7" s="81"/>
      <c r="G7" s="5" t="s">
        <v>170</v>
      </c>
      <c r="H7" s="14">
        <v>44.99</v>
      </c>
      <c r="I7" s="30">
        <f t="shared" si="0"/>
        <v>44.99</v>
      </c>
    </row>
    <row r="8" spans="1:9">
      <c r="A8" s="70"/>
      <c r="B8" s="72"/>
      <c r="C8" s="75"/>
      <c r="D8" s="78"/>
      <c r="E8" s="81"/>
      <c r="F8" s="81"/>
      <c r="G8" s="5"/>
      <c r="H8" s="14"/>
      <c r="I8" s="30" t="str">
        <f t="shared" si="0"/>
        <v/>
      </c>
    </row>
    <row r="9" spans="1:9">
      <c r="A9" s="70"/>
      <c r="B9" s="72"/>
      <c r="C9" s="75"/>
      <c r="D9" s="78"/>
      <c r="E9" s="81"/>
      <c r="F9" s="81"/>
      <c r="G9" s="5"/>
      <c r="H9" s="14"/>
      <c r="I9" s="30" t="str">
        <f t="shared" si="0"/>
        <v/>
      </c>
    </row>
    <row r="10" spans="1:9">
      <c r="A10" s="70"/>
      <c r="B10" s="72"/>
      <c r="C10" s="75"/>
      <c r="D10" s="78"/>
      <c r="E10" s="81"/>
      <c r="F10" s="81"/>
      <c r="G10" s="5"/>
      <c r="H10" s="14"/>
      <c r="I10" s="30" t="str">
        <f t="shared" si="0"/>
        <v/>
      </c>
    </row>
    <row r="11" spans="1:9">
      <c r="A11" s="70"/>
      <c r="B11" s="72"/>
      <c r="C11" s="75"/>
      <c r="D11" s="78"/>
      <c r="E11" s="81"/>
      <c r="F11" s="81"/>
      <c r="G11" s="5"/>
      <c r="H11" s="14"/>
      <c r="I11" s="30" t="str">
        <f t="shared" si="0"/>
        <v/>
      </c>
    </row>
    <row r="12" spans="1:9">
      <c r="A12" s="70"/>
      <c r="B12" s="72"/>
      <c r="C12" s="75"/>
      <c r="D12" s="78"/>
      <c r="E12" s="81"/>
      <c r="F12" s="81"/>
      <c r="G12" s="5"/>
      <c r="H12" s="14"/>
      <c r="I12" s="30" t="str">
        <f t="shared" si="0"/>
        <v/>
      </c>
    </row>
    <row r="13" spans="1:9">
      <c r="A13" s="70"/>
      <c r="B13" s="72"/>
      <c r="C13" s="75"/>
      <c r="D13" s="78"/>
      <c r="E13" s="81"/>
      <c r="F13" s="81"/>
      <c r="G13" s="5"/>
      <c r="H13" s="14"/>
      <c r="I13" s="30" t="str">
        <f t="shared" si="0"/>
        <v/>
      </c>
    </row>
    <row r="14" spans="1:9">
      <c r="A14" s="70"/>
      <c r="B14" s="72"/>
      <c r="C14" s="75"/>
      <c r="D14" s="78"/>
      <c r="E14" s="81"/>
      <c r="F14" s="81"/>
      <c r="G14" s="5"/>
      <c r="H14" s="14"/>
      <c r="I14" s="30" t="str">
        <f t="shared" si="0"/>
        <v/>
      </c>
    </row>
    <row r="15" spans="1:9">
      <c r="A15" s="70"/>
      <c r="B15" s="72"/>
      <c r="C15" s="75"/>
      <c r="D15" s="78"/>
      <c r="E15" s="81"/>
      <c r="F15" s="81"/>
      <c r="G15" s="5"/>
      <c r="H15" s="14"/>
      <c r="I15" s="30" t="str">
        <f t="shared" si="0"/>
        <v/>
      </c>
    </row>
    <row r="16" spans="1:9">
      <c r="A16" s="70"/>
      <c r="B16" s="72"/>
      <c r="C16" s="75"/>
      <c r="D16" s="78"/>
      <c r="E16" s="81"/>
      <c r="F16" s="81"/>
      <c r="G16" s="5"/>
      <c r="H16" s="14"/>
      <c r="I16" s="30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4" t="s">
        <v>34</v>
      </c>
      <c r="H19" s="65"/>
      <c r="I19" s="32"/>
    </row>
    <row r="20" spans="1:11">
      <c r="A20" s="20">
        <f>IF(B20&lt;2,"N/A",(STDEV(H3:H17)))</f>
        <v>18.264069371309333</v>
      </c>
      <c r="B20" s="20">
        <f>COUNT(H3:H17)</f>
        <v>5</v>
      </c>
      <c r="C20" s="21">
        <f>IF(B20&lt;2,"N/A",(A20/D20))</f>
        <v>0.27811891839971575</v>
      </c>
      <c r="D20" s="22">
        <f>ROUND(AVERAGE(H3:H17),2)</f>
        <v>65.67</v>
      </c>
      <c r="E20" s="23">
        <f>IFERROR(ROUND(IF(B20&lt;2,"N/A",(IF(C20&lt;=25%,"N/A",AVERAGE(I3:I17)))),2),"N/A")</f>
        <v>59.59</v>
      </c>
      <c r="F20" s="23">
        <f>ROUND(MEDIAN(H3:H17),2)</f>
        <v>59.9</v>
      </c>
      <c r="G20" s="24" t="str">
        <f>INDEX(G3:G17,MATCH(H20,H3:H17,0))</f>
        <v>CASA SHOW</v>
      </c>
      <c r="H20" s="25">
        <f>MIN(H3:H17)</f>
        <v>44.99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66"/>
      <c r="E22" s="66"/>
      <c r="F22" s="36"/>
      <c r="G22" s="26" t="s">
        <v>37</v>
      </c>
      <c r="H22" s="27">
        <f>IF(C20&lt;=25%,D20,MIN(E20:F20))</f>
        <v>59.59</v>
      </c>
    </row>
    <row r="23" spans="1:11">
      <c r="B23" s="33"/>
      <c r="C23" s="33"/>
      <c r="D23" s="66"/>
      <c r="E23" s="66"/>
      <c r="F23" s="37"/>
      <c r="G23" s="28" t="s">
        <v>9</v>
      </c>
      <c r="H23" s="29">
        <f>ROUND(H22,2)*D3</f>
        <v>2979.5</v>
      </c>
    </row>
    <row r="24" spans="1:11">
      <c r="B24" s="39"/>
      <c r="C24" s="39"/>
      <c r="D24" s="32"/>
      <c r="E24" s="32"/>
    </row>
    <row r="26" spans="1:11">
      <c r="A26" s="58" t="s">
        <v>25</v>
      </c>
      <c r="B26" s="59"/>
      <c r="C26" s="59"/>
      <c r="D26" s="59"/>
      <c r="E26" s="59"/>
      <c r="F26" s="59"/>
      <c r="G26" s="59"/>
      <c r="H26" s="59"/>
      <c r="I26" s="60"/>
    </row>
    <row r="27" spans="1:11" ht="12.75" customHeight="1">
      <c r="A27" s="58" t="s">
        <v>26</v>
      </c>
      <c r="B27" s="59"/>
      <c r="C27" s="59"/>
      <c r="D27" s="59"/>
      <c r="E27" s="59"/>
      <c r="F27" s="59"/>
      <c r="G27" s="59"/>
      <c r="H27" s="59"/>
      <c r="I27" s="60"/>
    </row>
    <row r="28" spans="1:11" ht="12.75" customHeight="1">
      <c r="A28" s="58" t="s">
        <v>27</v>
      </c>
      <c r="B28" s="59"/>
      <c r="C28" s="59"/>
      <c r="D28" s="59"/>
      <c r="E28" s="59"/>
      <c r="F28" s="59"/>
      <c r="G28" s="59"/>
      <c r="H28" s="59"/>
      <c r="I28" s="60"/>
    </row>
    <row r="29" spans="1:11">
      <c r="A29" s="58" t="s">
        <v>28</v>
      </c>
      <c r="B29" s="59"/>
      <c r="C29" s="59"/>
      <c r="D29" s="59"/>
      <c r="E29" s="59"/>
      <c r="F29" s="59"/>
      <c r="G29" s="59"/>
      <c r="H29" s="59"/>
      <c r="I29" s="60"/>
    </row>
    <row r="30" spans="1:11" ht="12.75" customHeight="1">
      <c r="A30" s="58" t="s">
        <v>29</v>
      </c>
      <c r="B30" s="59"/>
      <c r="C30" s="59"/>
      <c r="D30" s="59"/>
      <c r="E30" s="59"/>
      <c r="F30" s="59"/>
      <c r="G30" s="59"/>
      <c r="H30" s="59"/>
      <c r="I30" s="60"/>
    </row>
    <row r="31" spans="1:11" ht="12.75" customHeight="1">
      <c r="A31" s="58" t="s">
        <v>30</v>
      </c>
      <c r="B31" s="59"/>
      <c r="C31" s="59"/>
      <c r="D31" s="59"/>
      <c r="E31" s="59"/>
      <c r="F31" s="59"/>
      <c r="G31" s="59"/>
      <c r="H31" s="59"/>
      <c r="I31" s="60"/>
    </row>
    <row r="32" spans="1:11" ht="24.75" customHeight="1">
      <c r="A32" s="61" t="s">
        <v>31</v>
      </c>
      <c r="B32" s="62"/>
      <c r="C32" s="62"/>
      <c r="D32" s="62"/>
      <c r="E32" s="62"/>
      <c r="F32" s="62"/>
      <c r="G32" s="62"/>
      <c r="H32" s="62"/>
      <c r="I32" s="6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67" t="s">
        <v>12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64</v>
      </c>
      <c r="B2" s="40" t="s">
        <v>24</v>
      </c>
      <c r="C2" s="40" t="s">
        <v>1</v>
      </c>
      <c r="D2" s="40" t="s">
        <v>2</v>
      </c>
      <c r="E2" s="15" t="s">
        <v>32</v>
      </c>
      <c r="F2" s="15" t="s">
        <v>33</v>
      </c>
      <c r="G2" s="40" t="s">
        <v>3</v>
      </c>
      <c r="H2" s="16" t="s">
        <v>4</v>
      </c>
      <c r="I2" s="17" t="s">
        <v>10</v>
      </c>
    </row>
    <row r="3" spans="1:9" ht="12.75" customHeight="1">
      <c r="A3" s="70"/>
      <c r="B3" s="71" t="s">
        <v>174</v>
      </c>
      <c r="C3" s="74" t="s">
        <v>151</v>
      </c>
      <c r="D3" s="77">
        <v>50</v>
      </c>
      <c r="E3" s="80">
        <f>IF(C20&lt;=25%,D20,MIN(E20:F20))</f>
        <v>205.25</v>
      </c>
      <c r="F3" s="80">
        <f>MIN(H3:H17)</f>
        <v>149.9</v>
      </c>
      <c r="G3" s="5" t="s">
        <v>173</v>
      </c>
      <c r="H3" s="14">
        <v>149.9</v>
      </c>
      <c r="I3" s="30">
        <f>IF(H3="","",(IF($C$20&lt;25%,"N/A",IF(H3&lt;=($D$20+$A$20),H3,"Descartado"))))</f>
        <v>149.9</v>
      </c>
    </row>
    <row r="4" spans="1:9">
      <c r="A4" s="70"/>
      <c r="B4" s="72"/>
      <c r="C4" s="75"/>
      <c r="D4" s="78"/>
      <c r="E4" s="81"/>
      <c r="F4" s="81"/>
      <c r="G4" s="5" t="s">
        <v>171</v>
      </c>
      <c r="H4" s="14">
        <v>260.60000000000002</v>
      </c>
      <c r="I4" s="30">
        <f t="shared" ref="I4:I17" si="0">IF(H4="","",(IF($C$20&lt;25%,"N/A",IF(H4&lt;=($D$20+$A$20),H4,"Descartado"))))</f>
        <v>260.60000000000002</v>
      </c>
    </row>
    <row r="5" spans="1:9">
      <c r="A5" s="70"/>
      <c r="B5" s="72"/>
      <c r="C5" s="75"/>
      <c r="D5" s="78"/>
      <c r="E5" s="81"/>
      <c r="F5" s="81"/>
      <c r="G5" s="5" t="s">
        <v>189</v>
      </c>
      <c r="H5" s="14">
        <v>373.37</v>
      </c>
      <c r="I5" s="30" t="str">
        <f t="shared" si="0"/>
        <v>Descartado</v>
      </c>
    </row>
    <row r="6" spans="1:9">
      <c r="A6" s="70"/>
      <c r="B6" s="72"/>
      <c r="C6" s="75"/>
      <c r="D6" s="78"/>
      <c r="E6" s="81"/>
      <c r="F6" s="81"/>
      <c r="G6" s="5"/>
      <c r="H6" s="14"/>
      <c r="I6" s="30" t="str">
        <f t="shared" si="0"/>
        <v/>
      </c>
    </row>
    <row r="7" spans="1:9">
      <c r="A7" s="70"/>
      <c r="B7" s="72"/>
      <c r="C7" s="75"/>
      <c r="D7" s="78"/>
      <c r="E7" s="81"/>
      <c r="F7" s="81"/>
      <c r="G7" s="5"/>
      <c r="H7" s="14"/>
      <c r="I7" s="30" t="str">
        <f t="shared" si="0"/>
        <v/>
      </c>
    </row>
    <row r="8" spans="1:9">
      <c r="A8" s="70"/>
      <c r="B8" s="72"/>
      <c r="C8" s="75"/>
      <c r="D8" s="78"/>
      <c r="E8" s="81"/>
      <c r="F8" s="81"/>
      <c r="G8" s="5"/>
      <c r="H8" s="14"/>
      <c r="I8" s="30" t="str">
        <f t="shared" si="0"/>
        <v/>
      </c>
    </row>
    <row r="9" spans="1:9">
      <c r="A9" s="70"/>
      <c r="B9" s="72"/>
      <c r="C9" s="75"/>
      <c r="D9" s="78"/>
      <c r="E9" s="81"/>
      <c r="F9" s="81"/>
      <c r="G9" s="5"/>
      <c r="H9" s="14"/>
      <c r="I9" s="30" t="str">
        <f t="shared" si="0"/>
        <v/>
      </c>
    </row>
    <row r="10" spans="1:9">
      <c r="A10" s="70"/>
      <c r="B10" s="72"/>
      <c r="C10" s="75"/>
      <c r="D10" s="78"/>
      <c r="E10" s="81"/>
      <c r="F10" s="81"/>
      <c r="G10" s="5"/>
      <c r="H10" s="14"/>
      <c r="I10" s="30" t="str">
        <f t="shared" si="0"/>
        <v/>
      </c>
    </row>
    <row r="11" spans="1:9">
      <c r="A11" s="70"/>
      <c r="B11" s="72"/>
      <c r="C11" s="75"/>
      <c r="D11" s="78"/>
      <c r="E11" s="81"/>
      <c r="F11" s="81"/>
      <c r="G11" s="5"/>
      <c r="H11" s="14"/>
      <c r="I11" s="30" t="str">
        <f t="shared" si="0"/>
        <v/>
      </c>
    </row>
    <row r="12" spans="1:9">
      <c r="A12" s="70"/>
      <c r="B12" s="72"/>
      <c r="C12" s="75"/>
      <c r="D12" s="78"/>
      <c r="E12" s="81"/>
      <c r="F12" s="81"/>
      <c r="G12" s="5"/>
      <c r="H12" s="14"/>
      <c r="I12" s="30" t="str">
        <f t="shared" si="0"/>
        <v/>
      </c>
    </row>
    <row r="13" spans="1:9">
      <c r="A13" s="70"/>
      <c r="B13" s="72"/>
      <c r="C13" s="75"/>
      <c r="D13" s="78"/>
      <c r="E13" s="81"/>
      <c r="F13" s="81"/>
      <c r="G13" s="5"/>
      <c r="H13" s="14"/>
      <c r="I13" s="30" t="str">
        <f t="shared" si="0"/>
        <v/>
      </c>
    </row>
    <row r="14" spans="1:9">
      <c r="A14" s="70"/>
      <c r="B14" s="72"/>
      <c r="C14" s="75"/>
      <c r="D14" s="78"/>
      <c r="E14" s="81"/>
      <c r="F14" s="81"/>
      <c r="G14" s="5"/>
      <c r="H14" s="14"/>
      <c r="I14" s="30" t="str">
        <f t="shared" si="0"/>
        <v/>
      </c>
    </row>
    <row r="15" spans="1:9">
      <c r="A15" s="70"/>
      <c r="B15" s="72"/>
      <c r="C15" s="75"/>
      <c r="D15" s="78"/>
      <c r="E15" s="81"/>
      <c r="F15" s="81"/>
      <c r="G15" s="5"/>
      <c r="H15" s="14"/>
      <c r="I15" s="30" t="str">
        <f t="shared" si="0"/>
        <v/>
      </c>
    </row>
    <row r="16" spans="1:9">
      <c r="A16" s="70"/>
      <c r="B16" s="72"/>
      <c r="C16" s="75"/>
      <c r="D16" s="78"/>
      <c r="E16" s="81"/>
      <c r="F16" s="81"/>
      <c r="G16" s="5"/>
      <c r="H16" s="14"/>
      <c r="I16" s="30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4" t="s">
        <v>34</v>
      </c>
      <c r="H19" s="65"/>
      <c r="I19" s="32"/>
    </row>
    <row r="20" spans="1:11">
      <c r="A20" s="20">
        <f>IF(B20&lt;2,"N/A",(STDEV(H3:H17)))</f>
        <v>111.73659785406043</v>
      </c>
      <c r="B20" s="20">
        <f>COUNT(H3:H17)</f>
        <v>3</v>
      </c>
      <c r="C20" s="21">
        <f>IF(B20&lt;2,"N/A",(A20/D20))</f>
        <v>0.42763442096544235</v>
      </c>
      <c r="D20" s="22">
        <f>ROUND(AVERAGE(H3:H17),2)</f>
        <v>261.29000000000002</v>
      </c>
      <c r="E20" s="23">
        <f>IFERROR(ROUND(IF(B20&lt;2,"N/A",(IF(C20&lt;=25%,"N/A",AVERAGE(I3:I17)))),2),"N/A")</f>
        <v>205.25</v>
      </c>
      <c r="F20" s="23">
        <f>ROUND(MEDIAN(H3:H17),2)</f>
        <v>260.60000000000002</v>
      </c>
      <c r="G20" s="24" t="str">
        <f>INDEX(G3:G17,MATCH(H20,H3:H17,0))</f>
        <v xml:space="preserve">LOJA DO MECÂNICO </v>
      </c>
      <c r="H20" s="25">
        <f>MIN(H3:H17)</f>
        <v>149.9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66"/>
      <c r="E22" s="66"/>
      <c r="F22" s="36"/>
      <c r="G22" s="26" t="s">
        <v>37</v>
      </c>
      <c r="H22" s="27">
        <f>IF(C20&lt;=25%,D20,MIN(E20:F20))</f>
        <v>205.25</v>
      </c>
    </row>
    <row r="23" spans="1:11">
      <c r="B23" s="33"/>
      <c r="C23" s="33"/>
      <c r="D23" s="66"/>
      <c r="E23" s="66"/>
      <c r="F23" s="37"/>
      <c r="G23" s="28" t="s">
        <v>9</v>
      </c>
      <c r="H23" s="29">
        <f>ROUND(H22,2)*D3</f>
        <v>10262.5</v>
      </c>
    </row>
    <row r="24" spans="1:11">
      <c r="B24" s="39"/>
      <c r="C24" s="39"/>
      <c r="D24" s="32"/>
      <c r="E24" s="32"/>
    </row>
    <row r="26" spans="1:11">
      <c r="A26" s="58" t="s">
        <v>25</v>
      </c>
      <c r="B26" s="59"/>
      <c r="C26" s="59"/>
      <c r="D26" s="59"/>
      <c r="E26" s="59"/>
      <c r="F26" s="59"/>
      <c r="G26" s="59"/>
      <c r="H26" s="59"/>
      <c r="I26" s="60"/>
    </row>
    <row r="27" spans="1:11" ht="12.75" customHeight="1">
      <c r="A27" s="58" t="s">
        <v>26</v>
      </c>
      <c r="B27" s="59"/>
      <c r="C27" s="59"/>
      <c r="D27" s="59"/>
      <c r="E27" s="59"/>
      <c r="F27" s="59"/>
      <c r="G27" s="59"/>
      <c r="H27" s="59"/>
      <c r="I27" s="60"/>
    </row>
    <row r="28" spans="1:11" ht="12.75" customHeight="1">
      <c r="A28" s="58" t="s">
        <v>27</v>
      </c>
      <c r="B28" s="59"/>
      <c r="C28" s="59"/>
      <c r="D28" s="59"/>
      <c r="E28" s="59"/>
      <c r="F28" s="59"/>
      <c r="G28" s="59"/>
      <c r="H28" s="59"/>
      <c r="I28" s="60"/>
    </row>
    <row r="29" spans="1:11">
      <c r="A29" s="58" t="s">
        <v>28</v>
      </c>
      <c r="B29" s="59"/>
      <c r="C29" s="59"/>
      <c r="D29" s="59"/>
      <c r="E29" s="59"/>
      <c r="F29" s="59"/>
      <c r="G29" s="59"/>
      <c r="H29" s="59"/>
      <c r="I29" s="60"/>
    </row>
    <row r="30" spans="1:11" ht="12.75" customHeight="1">
      <c r="A30" s="58" t="s">
        <v>29</v>
      </c>
      <c r="B30" s="59"/>
      <c r="C30" s="59"/>
      <c r="D30" s="59"/>
      <c r="E30" s="59"/>
      <c r="F30" s="59"/>
      <c r="G30" s="59"/>
      <c r="H30" s="59"/>
      <c r="I30" s="60"/>
    </row>
    <row r="31" spans="1:11" ht="12.75" customHeight="1">
      <c r="A31" s="58" t="s">
        <v>30</v>
      </c>
      <c r="B31" s="59"/>
      <c r="C31" s="59"/>
      <c r="D31" s="59"/>
      <c r="E31" s="59"/>
      <c r="F31" s="59"/>
      <c r="G31" s="59"/>
      <c r="H31" s="59"/>
      <c r="I31" s="60"/>
    </row>
    <row r="32" spans="1:11" ht="24.75" customHeight="1">
      <c r="A32" s="61" t="s">
        <v>31</v>
      </c>
      <c r="B32" s="62"/>
      <c r="C32" s="62"/>
      <c r="D32" s="62"/>
      <c r="E32" s="62"/>
      <c r="F32" s="62"/>
      <c r="G32" s="62"/>
      <c r="H32" s="62"/>
      <c r="I32" s="6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C21" sqref="C21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67" t="s">
        <v>12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65</v>
      </c>
      <c r="B2" s="40" t="s">
        <v>24</v>
      </c>
      <c r="C2" s="40" t="s">
        <v>1</v>
      </c>
      <c r="D2" s="40" t="s">
        <v>2</v>
      </c>
      <c r="E2" s="15" t="s">
        <v>32</v>
      </c>
      <c r="F2" s="15" t="s">
        <v>33</v>
      </c>
      <c r="G2" s="40" t="s">
        <v>3</v>
      </c>
      <c r="H2" s="16" t="s">
        <v>4</v>
      </c>
      <c r="I2" s="17" t="s">
        <v>10</v>
      </c>
    </row>
    <row r="3" spans="1:9" ht="12.75" customHeight="1">
      <c r="A3" s="70"/>
      <c r="B3" s="71" t="s">
        <v>176</v>
      </c>
      <c r="C3" s="74" t="s">
        <v>8</v>
      </c>
      <c r="D3" s="77">
        <v>30</v>
      </c>
      <c r="E3" s="80">
        <f>IF(C20&lt;=25%,D20,MIN(E20:F20))</f>
        <v>61.66</v>
      </c>
      <c r="F3" s="80">
        <f>MIN(H3:H17)</f>
        <v>48</v>
      </c>
      <c r="G3" s="5" t="s">
        <v>177</v>
      </c>
      <c r="H3" s="14">
        <v>68.989999999999995</v>
      </c>
      <c r="I3" s="30" t="str">
        <f>IF(H3="","",(IF($C$20&lt;25%,"N/A",IF(H3&lt;=($D$20+$A$20),H3,"Descartado"))))</f>
        <v>N/A</v>
      </c>
    </row>
    <row r="4" spans="1:9">
      <c r="A4" s="70"/>
      <c r="B4" s="72"/>
      <c r="C4" s="75"/>
      <c r="D4" s="78"/>
      <c r="E4" s="81"/>
      <c r="F4" s="81"/>
      <c r="G4" s="5" t="s">
        <v>178</v>
      </c>
      <c r="H4" s="14">
        <v>58.05</v>
      </c>
      <c r="I4" s="30" t="str">
        <f t="shared" ref="I4:I17" si="0">IF(H4="","",(IF($C$20&lt;25%,"N/A",IF(H4&lt;=($D$20+$A$20),H4,"Descartado"))))</f>
        <v>N/A</v>
      </c>
    </row>
    <row r="5" spans="1:9">
      <c r="A5" s="70"/>
      <c r="B5" s="72"/>
      <c r="C5" s="75"/>
      <c r="D5" s="78"/>
      <c r="E5" s="81"/>
      <c r="F5" s="81"/>
      <c r="G5" s="5" t="s">
        <v>138</v>
      </c>
      <c r="H5" s="14">
        <v>48</v>
      </c>
      <c r="I5" s="30" t="str">
        <f t="shared" si="0"/>
        <v>N/A</v>
      </c>
    </row>
    <row r="6" spans="1:9">
      <c r="A6" s="70"/>
      <c r="B6" s="72"/>
      <c r="C6" s="75"/>
      <c r="D6" s="78"/>
      <c r="E6" s="81"/>
      <c r="F6" s="81"/>
      <c r="G6" s="5" t="s">
        <v>179</v>
      </c>
      <c r="H6" s="14">
        <v>75</v>
      </c>
      <c r="I6" s="30" t="str">
        <f t="shared" si="0"/>
        <v>N/A</v>
      </c>
    </row>
    <row r="7" spans="1:9">
      <c r="A7" s="70"/>
      <c r="B7" s="72"/>
      <c r="C7" s="75"/>
      <c r="D7" s="78"/>
      <c r="E7" s="81"/>
      <c r="F7" s="81"/>
      <c r="G7" s="5" t="s">
        <v>180</v>
      </c>
      <c r="H7" s="14">
        <v>58.24</v>
      </c>
      <c r="I7" s="30" t="str">
        <f t="shared" si="0"/>
        <v>N/A</v>
      </c>
    </row>
    <row r="8" spans="1:9">
      <c r="A8" s="70"/>
      <c r="B8" s="72"/>
      <c r="C8" s="75"/>
      <c r="D8" s="78"/>
      <c r="E8" s="81"/>
      <c r="F8" s="81"/>
      <c r="G8" s="5"/>
      <c r="H8" s="14"/>
      <c r="I8" s="30" t="str">
        <f t="shared" si="0"/>
        <v/>
      </c>
    </row>
    <row r="9" spans="1:9">
      <c r="A9" s="70"/>
      <c r="B9" s="72"/>
      <c r="C9" s="75"/>
      <c r="D9" s="78"/>
      <c r="E9" s="81"/>
      <c r="F9" s="81"/>
      <c r="G9" s="5"/>
      <c r="H9" s="14"/>
      <c r="I9" s="30" t="str">
        <f t="shared" si="0"/>
        <v/>
      </c>
    </row>
    <row r="10" spans="1:9">
      <c r="A10" s="70"/>
      <c r="B10" s="72"/>
      <c r="C10" s="75"/>
      <c r="D10" s="78"/>
      <c r="E10" s="81"/>
      <c r="F10" s="81"/>
      <c r="G10" s="5"/>
      <c r="H10" s="14"/>
      <c r="I10" s="30" t="str">
        <f t="shared" si="0"/>
        <v/>
      </c>
    </row>
    <row r="11" spans="1:9">
      <c r="A11" s="70"/>
      <c r="B11" s="72"/>
      <c r="C11" s="75"/>
      <c r="D11" s="78"/>
      <c r="E11" s="81"/>
      <c r="F11" s="81"/>
      <c r="G11" s="5"/>
      <c r="H11" s="14"/>
      <c r="I11" s="30" t="str">
        <f t="shared" si="0"/>
        <v/>
      </c>
    </row>
    <row r="12" spans="1:9">
      <c r="A12" s="70"/>
      <c r="B12" s="72"/>
      <c r="C12" s="75"/>
      <c r="D12" s="78"/>
      <c r="E12" s="81"/>
      <c r="F12" s="81"/>
      <c r="G12" s="5"/>
      <c r="H12" s="14"/>
      <c r="I12" s="30" t="str">
        <f t="shared" si="0"/>
        <v/>
      </c>
    </row>
    <row r="13" spans="1:9">
      <c r="A13" s="70"/>
      <c r="B13" s="72"/>
      <c r="C13" s="75"/>
      <c r="D13" s="78"/>
      <c r="E13" s="81"/>
      <c r="F13" s="81"/>
      <c r="G13" s="5"/>
      <c r="H13" s="14"/>
      <c r="I13" s="30" t="str">
        <f t="shared" si="0"/>
        <v/>
      </c>
    </row>
    <row r="14" spans="1:9">
      <c r="A14" s="70"/>
      <c r="B14" s="72"/>
      <c r="C14" s="75"/>
      <c r="D14" s="78"/>
      <c r="E14" s="81"/>
      <c r="F14" s="81"/>
      <c r="G14" s="5"/>
      <c r="H14" s="14"/>
      <c r="I14" s="30" t="str">
        <f t="shared" si="0"/>
        <v/>
      </c>
    </row>
    <row r="15" spans="1:9">
      <c r="A15" s="70"/>
      <c r="B15" s="72"/>
      <c r="C15" s="75"/>
      <c r="D15" s="78"/>
      <c r="E15" s="81"/>
      <c r="F15" s="81"/>
      <c r="G15" s="5"/>
      <c r="H15" s="14"/>
      <c r="I15" s="30" t="str">
        <f t="shared" si="0"/>
        <v/>
      </c>
    </row>
    <row r="16" spans="1:9">
      <c r="A16" s="70"/>
      <c r="B16" s="72"/>
      <c r="C16" s="75"/>
      <c r="D16" s="78"/>
      <c r="E16" s="81"/>
      <c r="F16" s="81"/>
      <c r="G16" s="5"/>
      <c r="H16" s="14"/>
      <c r="I16" s="30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4" t="s">
        <v>34</v>
      </c>
      <c r="H19" s="65"/>
      <c r="I19" s="32"/>
    </row>
    <row r="20" spans="1:11">
      <c r="A20" s="20">
        <f>IF(B20&lt;2,"N/A",(STDEV(H3:H17)))</f>
        <v>10.52388378879208</v>
      </c>
      <c r="B20" s="20">
        <f>COUNT(H3:H17)</f>
        <v>5</v>
      </c>
      <c r="C20" s="21">
        <f>IF(B20&lt;2,"N/A",(A20/D20))</f>
        <v>0.17067602641570032</v>
      </c>
      <c r="D20" s="22">
        <f>ROUND(AVERAGE(H3:H17),2)</f>
        <v>61.66</v>
      </c>
      <c r="E20" s="23" t="str">
        <f>IFERROR(ROUND(IF(B20&lt;2,"N/A",(IF(C20&lt;=25%,"N/A",AVERAGE(I3:I17)))),2),"N/A")</f>
        <v>N/A</v>
      </c>
      <c r="F20" s="23">
        <f>ROUND(MEDIAN(H3:H17),2)</f>
        <v>58.24</v>
      </c>
      <c r="G20" s="24" t="str">
        <f>INDEX(G3:G17,MATCH(H20,H3:H17,0))</f>
        <v>AMERICANAS</v>
      </c>
      <c r="H20" s="25">
        <f>MIN(H3:H17)</f>
        <v>48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66"/>
      <c r="E22" s="66"/>
      <c r="F22" s="36"/>
      <c r="G22" s="26" t="s">
        <v>37</v>
      </c>
      <c r="H22" s="27">
        <f>IF(C20&lt;=25%,D20,MIN(E20:F20))</f>
        <v>61.66</v>
      </c>
    </row>
    <row r="23" spans="1:11">
      <c r="B23" s="33"/>
      <c r="C23" s="33"/>
      <c r="D23" s="66"/>
      <c r="E23" s="66"/>
      <c r="F23" s="37"/>
      <c r="G23" s="28" t="s">
        <v>9</v>
      </c>
      <c r="H23" s="29">
        <f>ROUND(H22,2)*D3</f>
        <v>1849.8</v>
      </c>
    </row>
    <row r="24" spans="1:11">
      <c r="B24" s="39"/>
      <c r="C24" s="39"/>
      <c r="D24" s="32"/>
      <c r="E24" s="32"/>
    </row>
    <row r="26" spans="1:11">
      <c r="A26" s="58" t="s">
        <v>25</v>
      </c>
      <c r="B26" s="59"/>
      <c r="C26" s="59"/>
      <c r="D26" s="59"/>
      <c r="E26" s="59"/>
      <c r="F26" s="59"/>
      <c r="G26" s="59"/>
      <c r="H26" s="59"/>
      <c r="I26" s="60"/>
    </row>
    <row r="27" spans="1:11" ht="12.75" customHeight="1">
      <c r="A27" s="58" t="s">
        <v>26</v>
      </c>
      <c r="B27" s="59"/>
      <c r="C27" s="59"/>
      <c r="D27" s="59"/>
      <c r="E27" s="59"/>
      <c r="F27" s="59"/>
      <c r="G27" s="59"/>
      <c r="H27" s="59"/>
      <c r="I27" s="60"/>
    </row>
    <row r="28" spans="1:11" ht="12.75" customHeight="1">
      <c r="A28" s="58" t="s">
        <v>27</v>
      </c>
      <c r="B28" s="59"/>
      <c r="C28" s="59"/>
      <c r="D28" s="59"/>
      <c r="E28" s="59"/>
      <c r="F28" s="59"/>
      <c r="G28" s="59"/>
      <c r="H28" s="59"/>
      <c r="I28" s="60"/>
    </row>
    <row r="29" spans="1:11">
      <c r="A29" s="58" t="s">
        <v>28</v>
      </c>
      <c r="B29" s="59"/>
      <c r="C29" s="59"/>
      <c r="D29" s="59"/>
      <c r="E29" s="59"/>
      <c r="F29" s="59"/>
      <c r="G29" s="59"/>
      <c r="H29" s="59"/>
      <c r="I29" s="60"/>
    </row>
    <row r="30" spans="1:11" ht="12.75" customHeight="1">
      <c r="A30" s="58" t="s">
        <v>29</v>
      </c>
      <c r="B30" s="59"/>
      <c r="C30" s="59"/>
      <c r="D30" s="59"/>
      <c r="E30" s="59"/>
      <c r="F30" s="59"/>
      <c r="G30" s="59"/>
      <c r="H30" s="59"/>
      <c r="I30" s="60"/>
    </row>
    <row r="31" spans="1:11" ht="12.75" customHeight="1">
      <c r="A31" s="58" t="s">
        <v>30</v>
      </c>
      <c r="B31" s="59"/>
      <c r="C31" s="59"/>
      <c r="D31" s="59"/>
      <c r="E31" s="59"/>
      <c r="F31" s="59"/>
      <c r="G31" s="59"/>
      <c r="H31" s="59"/>
      <c r="I31" s="60"/>
    </row>
    <row r="32" spans="1:11" ht="24.75" customHeight="1">
      <c r="A32" s="61" t="s">
        <v>31</v>
      </c>
      <c r="B32" s="62"/>
      <c r="C32" s="62"/>
      <c r="D32" s="62"/>
      <c r="E32" s="62"/>
      <c r="F32" s="62"/>
      <c r="G32" s="62"/>
      <c r="H32" s="62"/>
      <c r="I32" s="6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67" t="s">
        <v>12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39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70"/>
      <c r="B3" s="71" t="s">
        <v>75</v>
      </c>
      <c r="C3" s="74" t="s">
        <v>74</v>
      </c>
      <c r="D3" s="77">
        <v>20</v>
      </c>
      <c r="E3" s="80">
        <f>IF(C20&lt;=25%,D20,MIN(E20:F20))</f>
        <v>183.47</v>
      </c>
      <c r="F3" s="80">
        <f>MIN(H3:H17)</f>
        <v>147.63999999999999</v>
      </c>
      <c r="G3" s="5" t="s">
        <v>76</v>
      </c>
      <c r="H3" s="14">
        <v>147.63999999999999</v>
      </c>
      <c r="I3" s="30" t="str">
        <f>IF(H3="","",(IF($C$20&lt;25%,"N/A",IF(H3&lt;=($D$20+$A$20),H3,"Descartado"))))</f>
        <v>N/A</v>
      </c>
    </row>
    <row r="4" spans="1:9">
      <c r="A4" s="70"/>
      <c r="B4" s="72"/>
      <c r="C4" s="75"/>
      <c r="D4" s="78"/>
      <c r="E4" s="81"/>
      <c r="F4" s="81"/>
      <c r="G4" s="5" t="s">
        <v>77</v>
      </c>
      <c r="H4" s="14">
        <v>190</v>
      </c>
      <c r="I4" s="30" t="str">
        <f t="shared" ref="I4:I17" si="0">IF(H4="","",(IF($C$20&lt;25%,"N/A",IF(H4&lt;=($D$20+$A$20),H4,"Descartado"))))</f>
        <v>N/A</v>
      </c>
    </row>
    <row r="5" spans="1:9">
      <c r="A5" s="70"/>
      <c r="B5" s="72"/>
      <c r="C5" s="75"/>
      <c r="D5" s="78"/>
      <c r="E5" s="81"/>
      <c r="F5" s="81"/>
      <c r="G5" s="5" t="s">
        <v>78</v>
      </c>
      <c r="H5" s="14">
        <v>212.76</v>
      </c>
      <c r="I5" s="30" t="str">
        <f t="shared" si="0"/>
        <v>N/A</v>
      </c>
    </row>
    <row r="6" spans="1:9">
      <c r="A6" s="70"/>
      <c r="B6" s="72"/>
      <c r="C6" s="75"/>
      <c r="D6" s="78"/>
      <c r="E6" s="81"/>
      <c r="F6" s="81"/>
      <c r="G6" s="5"/>
      <c r="H6" s="14"/>
      <c r="I6" s="30" t="str">
        <f t="shared" si="0"/>
        <v/>
      </c>
    </row>
    <row r="7" spans="1:9">
      <c r="A7" s="70"/>
      <c r="B7" s="72"/>
      <c r="C7" s="75"/>
      <c r="D7" s="78"/>
      <c r="E7" s="81"/>
      <c r="F7" s="81"/>
      <c r="G7" s="5"/>
      <c r="H7" s="14"/>
      <c r="I7" s="30" t="str">
        <f t="shared" si="0"/>
        <v/>
      </c>
    </row>
    <row r="8" spans="1:9">
      <c r="A8" s="70"/>
      <c r="B8" s="72"/>
      <c r="C8" s="75"/>
      <c r="D8" s="78"/>
      <c r="E8" s="81"/>
      <c r="F8" s="81"/>
      <c r="G8" s="5"/>
      <c r="H8" s="14"/>
      <c r="I8" s="30" t="str">
        <f t="shared" si="0"/>
        <v/>
      </c>
    </row>
    <row r="9" spans="1:9">
      <c r="A9" s="70"/>
      <c r="B9" s="72"/>
      <c r="C9" s="75"/>
      <c r="D9" s="78"/>
      <c r="E9" s="81"/>
      <c r="F9" s="81"/>
      <c r="G9" s="5"/>
      <c r="H9" s="14"/>
      <c r="I9" s="30" t="str">
        <f t="shared" si="0"/>
        <v/>
      </c>
    </row>
    <row r="10" spans="1:9">
      <c r="A10" s="70"/>
      <c r="B10" s="72"/>
      <c r="C10" s="75"/>
      <c r="D10" s="78"/>
      <c r="E10" s="81"/>
      <c r="F10" s="81"/>
      <c r="G10" s="5"/>
      <c r="H10" s="14"/>
      <c r="I10" s="30" t="str">
        <f t="shared" si="0"/>
        <v/>
      </c>
    </row>
    <row r="11" spans="1:9">
      <c r="A11" s="70"/>
      <c r="B11" s="72"/>
      <c r="C11" s="75"/>
      <c r="D11" s="78"/>
      <c r="E11" s="81"/>
      <c r="F11" s="81"/>
      <c r="G11" s="5"/>
      <c r="H11" s="14"/>
      <c r="I11" s="30" t="str">
        <f t="shared" si="0"/>
        <v/>
      </c>
    </row>
    <row r="12" spans="1:9">
      <c r="A12" s="70"/>
      <c r="B12" s="72"/>
      <c r="C12" s="75"/>
      <c r="D12" s="78"/>
      <c r="E12" s="81"/>
      <c r="F12" s="81"/>
      <c r="G12" s="5"/>
      <c r="H12" s="14"/>
      <c r="I12" s="30" t="str">
        <f t="shared" si="0"/>
        <v/>
      </c>
    </row>
    <row r="13" spans="1:9">
      <c r="A13" s="70"/>
      <c r="B13" s="72"/>
      <c r="C13" s="75"/>
      <c r="D13" s="78"/>
      <c r="E13" s="81"/>
      <c r="F13" s="81"/>
      <c r="G13" s="5"/>
      <c r="H13" s="14"/>
      <c r="I13" s="30" t="str">
        <f t="shared" si="0"/>
        <v/>
      </c>
    </row>
    <row r="14" spans="1:9">
      <c r="A14" s="70"/>
      <c r="B14" s="72"/>
      <c r="C14" s="75"/>
      <c r="D14" s="78"/>
      <c r="E14" s="81"/>
      <c r="F14" s="81"/>
      <c r="G14" s="5"/>
      <c r="H14" s="14"/>
      <c r="I14" s="30" t="str">
        <f t="shared" si="0"/>
        <v/>
      </c>
    </row>
    <row r="15" spans="1:9">
      <c r="A15" s="70"/>
      <c r="B15" s="72"/>
      <c r="C15" s="75"/>
      <c r="D15" s="78"/>
      <c r="E15" s="81"/>
      <c r="F15" s="81"/>
      <c r="G15" s="5"/>
      <c r="H15" s="14"/>
      <c r="I15" s="30" t="str">
        <f t="shared" si="0"/>
        <v/>
      </c>
    </row>
    <row r="16" spans="1:9">
      <c r="A16" s="70"/>
      <c r="B16" s="72"/>
      <c r="C16" s="75"/>
      <c r="D16" s="78"/>
      <c r="E16" s="81"/>
      <c r="F16" s="81"/>
      <c r="G16" s="5"/>
      <c r="H16" s="14"/>
      <c r="I16" s="30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4" t="s">
        <v>34</v>
      </c>
      <c r="H19" s="65"/>
      <c r="I19" s="32"/>
    </row>
    <row r="20" spans="1:11">
      <c r="A20" s="20">
        <f>IF(B20&lt;2,"N/A",(STDEV(H3:H17)))</f>
        <v>33.047949003430361</v>
      </c>
      <c r="B20" s="20">
        <f>COUNT(H3:H17)</f>
        <v>3</v>
      </c>
      <c r="C20" s="21">
        <f>IF(B20&lt;2,"N/A",(A20/D20))</f>
        <v>0.18012726333150031</v>
      </c>
      <c r="D20" s="22">
        <f>ROUND(AVERAGE(H3:H17),2)</f>
        <v>183.47</v>
      </c>
      <c r="E20" s="23" t="str">
        <f>IFERROR(ROUND(IF(B20&lt;2,"N/A",(IF(C20&lt;=25%,"N/A",AVERAGE(I3:I17)))),2),"N/A")</f>
        <v>N/A</v>
      </c>
      <c r="F20" s="23">
        <f>ROUND(MEDIAN(H3:H17),2)</f>
        <v>190</v>
      </c>
      <c r="G20" s="24" t="str">
        <f>INDEX(G3:G17,MATCH(H20,H3:H17,0))</f>
        <v>EDIVAL DA SILVA VENANCIO</v>
      </c>
      <c r="H20" s="25">
        <f>MIN(H3:H17)</f>
        <v>147.63999999999999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66"/>
      <c r="E22" s="66"/>
      <c r="F22" s="36"/>
      <c r="G22" s="26" t="s">
        <v>37</v>
      </c>
      <c r="H22" s="27">
        <f>IF(C20&lt;=25%,D20,MIN(E20:F20))</f>
        <v>183.47</v>
      </c>
    </row>
    <row r="23" spans="1:11">
      <c r="B23" s="33"/>
      <c r="C23" s="33"/>
      <c r="D23" s="66"/>
      <c r="E23" s="66"/>
      <c r="F23" s="37"/>
      <c r="G23" s="28" t="s">
        <v>9</v>
      </c>
      <c r="H23" s="29">
        <f>ROUND(H22,2)*D3</f>
        <v>3669.4</v>
      </c>
    </row>
    <row r="24" spans="1:11">
      <c r="B24" s="38"/>
      <c r="C24" s="38"/>
      <c r="D24" s="32"/>
      <c r="E24" s="32"/>
    </row>
    <row r="26" spans="1:11">
      <c r="A26" s="58" t="s">
        <v>25</v>
      </c>
      <c r="B26" s="59"/>
      <c r="C26" s="59"/>
      <c r="D26" s="59"/>
      <c r="E26" s="59"/>
      <c r="F26" s="59"/>
      <c r="G26" s="59"/>
      <c r="H26" s="59"/>
      <c r="I26" s="60"/>
    </row>
    <row r="27" spans="1:11" ht="12.75" customHeight="1">
      <c r="A27" s="58" t="s">
        <v>26</v>
      </c>
      <c r="B27" s="59"/>
      <c r="C27" s="59"/>
      <c r="D27" s="59"/>
      <c r="E27" s="59"/>
      <c r="F27" s="59"/>
      <c r="G27" s="59"/>
      <c r="H27" s="59"/>
      <c r="I27" s="60"/>
    </row>
    <row r="28" spans="1:11" ht="12.75" customHeight="1">
      <c r="A28" s="58" t="s">
        <v>27</v>
      </c>
      <c r="B28" s="59"/>
      <c r="C28" s="59"/>
      <c r="D28" s="59"/>
      <c r="E28" s="59"/>
      <c r="F28" s="59"/>
      <c r="G28" s="59"/>
      <c r="H28" s="59"/>
      <c r="I28" s="60"/>
    </row>
    <row r="29" spans="1:11">
      <c r="A29" s="58" t="s">
        <v>28</v>
      </c>
      <c r="B29" s="59"/>
      <c r="C29" s="59"/>
      <c r="D29" s="59"/>
      <c r="E29" s="59"/>
      <c r="F29" s="59"/>
      <c r="G29" s="59"/>
      <c r="H29" s="59"/>
      <c r="I29" s="60"/>
    </row>
    <row r="30" spans="1:11" ht="12.75" customHeight="1">
      <c r="A30" s="58" t="s">
        <v>29</v>
      </c>
      <c r="B30" s="59"/>
      <c r="C30" s="59"/>
      <c r="D30" s="59"/>
      <c r="E30" s="59"/>
      <c r="F30" s="59"/>
      <c r="G30" s="59"/>
      <c r="H30" s="59"/>
      <c r="I30" s="60"/>
    </row>
    <row r="31" spans="1:11" ht="12.75" customHeight="1">
      <c r="A31" s="58" t="s">
        <v>30</v>
      </c>
      <c r="B31" s="59"/>
      <c r="C31" s="59"/>
      <c r="D31" s="59"/>
      <c r="E31" s="59"/>
      <c r="F31" s="59"/>
      <c r="G31" s="59"/>
      <c r="H31" s="59"/>
      <c r="I31" s="60"/>
    </row>
    <row r="32" spans="1:11" ht="24.75" customHeight="1">
      <c r="A32" s="61" t="s">
        <v>31</v>
      </c>
      <c r="B32" s="62"/>
      <c r="C32" s="62"/>
      <c r="D32" s="62"/>
      <c r="E32" s="62"/>
      <c r="F32" s="62"/>
      <c r="G32" s="62"/>
      <c r="H32" s="62"/>
      <c r="I32" s="63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67" t="s">
        <v>12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66</v>
      </c>
      <c r="B2" s="40" t="s">
        <v>24</v>
      </c>
      <c r="C2" s="40" t="s">
        <v>1</v>
      </c>
      <c r="D2" s="40" t="s">
        <v>2</v>
      </c>
      <c r="E2" s="15" t="s">
        <v>32</v>
      </c>
      <c r="F2" s="15" t="s">
        <v>33</v>
      </c>
      <c r="G2" s="40" t="s">
        <v>3</v>
      </c>
      <c r="H2" s="16" t="s">
        <v>4</v>
      </c>
      <c r="I2" s="17" t="s">
        <v>10</v>
      </c>
    </row>
    <row r="3" spans="1:9" ht="12.75" customHeight="1">
      <c r="A3" s="70"/>
      <c r="B3" s="71" t="s">
        <v>219</v>
      </c>
      <c r="C3" s="74" t="s">
        <v>8</v>
      </c>
      <c r="D3" s="77">
        <v>2000</v>
      </c>
      <c r="E3" s="80">
        <f>IF(C20&lt;=25%,D20,MIN(E20:F20))</f>
        <v>17.510000000000002</v>
      </c>
      <c r="F3" s="80">
        <f>MIN(H3:H17)</f>
        <v>15.39</v>
      </c>
      <c r="G3" s="5" t="s">
        <v>130</v>
      </c>
      <c r="H3" s="14">
        <v>16.55</v>
      </c>
      <c r="I3" s="30" t="str">
        <f>IF(H3="","",(IF($C$20&lt;25%,"N/A",IF(H3&lt;=($D$20+$A$20),H3,"Descartado"))))</f>
        <v>N/A</v>
      </c>
    </row>
    <row r="4" spans="1:9">
      <c r="A4" s="70"/>
      <c r="B4" s="72"/>
      <c r="C4" s="75"/>
      <c r="D4" s="78"/>
      <c r="E4" s="81"/>
      <c r="F4" s="81"/>
      <c r="G4" s="5" t="s">
        <v>181</v>
      </c>
      <c r="H4" s="14">
        <v>17.899999999999999</v>
      </c>
      <c r="I4" s="30" t="str">
        <f t="shared" ref="I4:I17" si="0">IF(H4="","",(IF($C$20&lt;25%,"N/A",IF(H4&lt;=($D$20+$A$20),H4,"Descartado"))))</f>
        <v>N/A</v>
      </c>
    </row>
    <row r="5" spans="1:9">
      <c r="A5" s="70"/>
      <c r="B5" s="72"/>
      <c r="C5" s="75"/>
      <c r="D5" s="78"/>
      <c r="E5" s="81"/>
      <c r="F5" s="81"/>
      <c r="G5" s="5" t="s">
        <v>182</v>
      </c>
      <c r="H5" s="14">
        <v>20.03</v>
      </c>
      <c r="I5" s="30" t="str">
        <f t="shared" si="0"/>
        <v>N/A</v>
      </c>
    </row>
    <row r="6" spans="1:9">
      <c r="A6" s="70"/>
      <c r="B6" s="72"/>
      <c r="C6" s="75"/>
      <c r="D6" s="78"/>
      <c r="E6" s="81"/>
      <c r="F6" s="81"/>
      <c r="G6" s="5" t="s">
        <v>134</v>
      </c>
      <c r="H6" s="14">
        <v>15.39</v>
      </c>
      <c r="I6" s="30" t="str">
        <f t="shared" si="0"/>
        <v>N/A</v>
      </c>
    </row>
    <row r="7" spans="1:9">
      <c r="A7" s="70"/>
      <c r="B7" s="72"/>
      <c r="C7" s="75"/>
      <c r="D7" s="78"/>
      <c r="E7" s="81"/>
      <c r="F7" s="81"/>
      <c r="G7" s="5" t="s">
        <v>183</v>
      </c>
      <c r="H7" s="14">
        <v>17.690000000000001</v>
      </c>
      <c r="I7" s="30" t="str">
        <f t="shared" si="0"/>
        <v>N/A</v>
      </c>
    </row>
    <row r="8" spans="1:9">
      <c r="A8" s="70"/>
      <c r="B8" s="72"/>
      <c r="C8" s="75"/>
      <c r="D8" s="78"/>
      <c r="E8" s="81"/>
      <c r="F8" s="81"/>
      <c r="G8" s="5"/>
      <c r="H8" s="14"/>
      <c r="I8" s="30" t="str">
        <f t="shared" si="0"/>
        <v/>
      </c>
    </row>
    <row r="9" spans="1:9">
      <c r="A9" s="70"/>
      <c r="B9" s="72"/>
      <c r="C9" s="75"/>
      <c r="D9" s="78"/>
      <c r="E9" s="81"/>
      <c r="F9" s="81"/>
      <c r="G9" s="5"/>
      <c r="H9" s="14"/>
      <c r="I9" s="30" t="str">
        <f t="shared" si="0"/>
        <v/>
      </c>
    </row>
    <row r="10" spans="1:9">
      <c r="A10" s="70"/>
      <c r="B10" s="72"/>
      <c r="C10" s="75"/>
      <c r="D10" s="78"/>
      <c r="E10" s="81"/>
      <c r="F10" s="81"/>
      <c r="G10" s="5"/>
      <c r="H10" s="14"/>
      <c r="I10" s="30" t="str">
        <f t="shared" si="0"/>
        <v/>
      </c>
    </row>
    <row r="11" spans="1:9">
      <c r="A11" s="70"/>
      <c r="B11" s="72"/>
      <c r="C11" s="75"/>
      <c r="D11" s="78"/>
      <c r="E11" s="81"/>
      <c r="F11" s="81"/>
      <c r="G11" s="5"/>
      <c r="H11" s="14"/>
      <c r="I11" s="30" t="str">
        <f t="shared" si="0"/>
        <v/>
      </c>
    </row>
    <row r="12" spans="1:9">
      <c r="A12" s="70"/>
      <c r="B12" s="72"/>
      <c r="C12" s="75"/>
      <c r="D12" s="78"/>
      <c r="E12" s="81"/>
      <c r="F12" s="81"/>
      <c r="G12" s="5"/>
      <c r="H12" s="14"/>
      <c r="I12" s="30" t="str">
        <f t="shared" si="0"/>
        <v/>
      </c>
    </row>
    <row r="13" spans="1:9">
      <c r="A13" s="70"/>
      <c r="B13" s="72"/>
      <c r="C13" s="75"/>
      <c r="D13" s="78"/>
      <c r="E13" s="81"/>
      <c r="F13" s="81"/>
      <c r="G13" s="5"/>
      <c r="H13" s="14"/>
      <c r="I13" s="30" t="str">
        <f t="shared" si="0"/>
        <v/>
      </c>
    </row>
    <row r="14" spans="1:9">
      <c r="A14" s="70"/>
      <c r="B14" s="72"/>
      <c r="C14" s="75"/>
      <c r="D14" s="78"/>
      <c r="E14" s="81"/>
      <c r="F14" s="81"/>
      <c r="G14" s="5"/>
      <c r="H14" s="14"/>
      <c r="I14" s="30" t="str">
        <f t="shared" si="0"/>
        <v/>
      </c>
    </row>
    <row r="15" spans="1:9">
      <c r="A15" s="70"/>
      <c r="B15" s="72"/>
      <c r="C15" s="75"/>
      <c r="D15" s="78"/>
      <c r="E15" s="81"/>
      <c r="F15" s="81"/>
      <c r="G15" s="5"/>
      <c r="H15" s="14"/>
      <c r="I15" s="30" t="str">
        <f t="shared" si="0"/>
        <v/>
      </c>
    </row>
    <row r="16" spans="1:9">
      <c r="A16" s="70"/>
      <c r="B16" s="72"/>
      <c r="C16" s="75"/>
      <c r="D16" s="78"/>
      <c r="E16" s="81"/>
      <c r="F16" s="81"/>
      <c r="G16" s="5"/>
      <c r="H16" s="14"/>
      <c r="I16" s="30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4" t="s">
        <v>34</v>
      </c>
      <c r="H19" s="65"/>
      <c r="I19" s="32"/>
    </row>
    <row r="20" spans="1:11">
      <c r="A20" s="20">
        <f>IF(B20&lt;2,"N/A",(STDEV(H3:H17)))</f>
        <v>1.7285022418267211</v>
      </c>
      <c r="B20" s="20">
        <f>COUNT(H3:H17)</f>
        <v>5</v>
      </c>
      <c r="C20" s="21">
        <f>IF(B20&lt;2,"N/A",(A20/D20))</f>
        <v>9.8715148019801316E-2</v>
      </c>
      <c r="D20" s="22">
        <f>ROUND(AVERAGE(H3:H17),2)</f>
        <v>17.510000000000002</v>
      </c>
      <c r="E20" s="23" t="str">
        <f>IFERROR(ROUND(IF(B20&lt;2,"N/A",(IF(C20&lt;=25%,"N/A",AVERAGE(I3:I17)))),2),"N/A")</f>
        <v>N/A</v>
      </c>
      <c r="F20" s="23">
        <f>ROUND(MEDIAN(H3:H17),2)</f>
        <v>17.690000000000001</v>
      </c>
      <c r="G20" s="24" t="str">
        <f>INDEX(G3:G17,MATCH(H20,H3:H17,0))</f>
        <v>CASAS BAHIA</v>
      </c>
      <c r="H20" s="25">
        <f>MIN(H3:H17)</f>
        <v>15.39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66"/>
      <c r="E22" s="66"/>
      <c r="F22" s="36"/>
      <c r="G22" s="26" t="s">
        <v>37</v>
      </c>
      <c r="H22" s="27">
        <f>IF(C20&lt;=25%,D20,MIN(E20:F20))</f>
        <v>17.510000000000002</v>
      </c>
    </row>
    <row r="23" spans="1:11">
      <c r="B23" s="33"/>
      <c r="C23" s="33"/>
      <c r="D23" s="66"/>
      <c r="E23" s="66"/>
      <c r="F23" s="37"/>
      <c r="G23" s="28" t="s">
        <v>9</v>
      </c>
      <c r="H23" s="29">
        <f>ROUND(H22,2)*D3</f>
        <v>35020</v>
      </c>
    </row>
    <row r="24" spans="1:11">
      <c r="B24" s="39"/>
      <c r="C24" s="39"/>
      <c r="D24" s="32"/>
      <c r="E24" s="32"/>
    </row>
    <row r="26" spans="1:11">
      <c r="A26" s="58" t="s">
        <v>25</v>
      </c>
      <c r="B26" s="59"/>
      <c r="C26" s="59"/>
      <c r="D26" s="59"/>
      <c r="E26" s="59"/>
      <c r="F26" s="59"/>
      <c r="G26" s="59"/>
      <c r="H26" s="59"/>
      <c r="I26" s="60"/>
    </row>
    <row r="27" spans="1:11" ht="12.75" customHeight="1">
      <c r="A27" s="58" t="s">
        <v>26</v>
      </c>
      <c r="B27" s="59"/>
      <c r="C27" s="59"/>
      <c r="D27" s="59"/>
      <c r="E27" s="59"/>
      <c r="F27" s="59"/>
      <c r="G27" s="59"/>
      <c r="H27" s="59"/>
      <c r="I27" s="60"/>
    </row>
    <row r="28" spans="1:11" ht="12.75" customHeight="1">
      <c r="A28" s="58" t="s">
        <v>27</v>
      </c>
      <c r="B28" s="59"/>
      <c r="C28" s="59"/>
      <c r="D28" s="59"/>
      <c r="E28" s="59"/>
      <c r="F28" s="59"/>
      <c r="G28" s="59"/>
      <c r="H28" s="59"/>
      <c r="I28" s="60"/>
    </row>
    <row r="29" spans="1:11">
      <c r="A29" s="58" t="s">
        <v>28</v>
      </c>
      <c r="B29" s="59"/>
      <c r="C29" s="59"/>
      <c r="D29" s="59"/>
      <c r="E29" s="59"/>
      <c r="F29" s="59"/>
      <c r="G29" s="59"/>
      <c r="H29" s="59"/>
      <c r="I29" s="60"/>
    </row>
    <row r="30" spans="1:11" ht="12.75" customHeight="1">
      <c r="A30" s="58" t="s">
        <v>29</v>
      </c>
      <c r="B30" s="59"/>
      <c r="C30" s="59"/>
      <c r="D30" s="59"/>
      <c r="E30" s="59"/>
      <c r="F30" s="59"/>
      <c r="G30" s="59"/>
      <c r="H30" s="59"/>
      <c r="I30" s="60"/>
    </row>
    <row r="31" spans="1:11" ht="12.75" customHeight="1">
      <c r="A31" s="58" t="s">
        <v>30</v>
      </c>
      <c r="B31" s="59"/>
      <c r="C31" s="59"/>
      <c r="D31" s="59"/>
      <c r="E31" s="59"/>
      <c r="F31" s="59"/>
      <c r="G31" s="59"/>
      <c r="H31" s="59"/>
      <c r="I31" s="60"/>
    </row>
    <row r="32" spans="1:11" ht="24.75" customHeight="1">
      <c r="A32" s="61" t="s">
        <v>31</v>
      </c>
      <c r="B32" s="62"/>
      <c r="C32" s="62"/>
      <c r="D32" s="62"/>
      <c r="E32" s="62"/>
      <c r="F32" s="62"/>
      <c r="G32" s="62"/>
      <c r="H32" s="62"/>
      <c r="I32" s="6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topLeftCell="A3" zoomScaleNormal="100" zoomScaleSheetLayoutView="100" workbookViewId="0">
      <selection activeCell="B3" sqref="B3:B17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67" t="s">
        <v>12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67</v>
      </c>
      <c r="B2" s="40" t="s">
        <v>24</v>
      </c>
      <c r="C2" s="40" t="s">
        <v>1</v>
      </c>
      <c r="D2" s="40" t="s">
        <v>2</v>
      </c>
      <c r="E2" s="15" t="s">
        <v>32</v>
      </c>
      <c r="F2" s="15" t="s">
        <v>33</v>
      </c>
      <c r="G2" s="40" t="s">
        <v>3</v>
      </c>
      <c r="H2" s="16" t="s">
        <v>4</v>
      </c>
      <c r="I2" s="17" t="s">
        <v>10</v>
      </c>
    </row>
    <row r="3" spans="1:9" ht="12.75" customHeight="1">
      <c r="A3" s="70"/>
      <c r="B3" s="71" t="s">
        <v>218</v>
      </c>
      <c r="C3" s="74" t="s">
        <v>8</v>
      </c>
      <c r="D3" s="77">
        <f>500-'Item 16'!D3</f>
        <v>435</v>
      </c>
      <c r="E3" s="80">
        <f>IF(C20&lt;=25%,D20,MIN(E20:F20))</f>
        <v>1156.27</v>
      </c>
      <c r="F3" s="80">
        <f>MIN(H3:H17)</f>
        <v>948.6</v>
      </c>
      <c r="G3" s="5" t="s">
        <v>108</v>
      </c>
      <c r="H3" s="14">
        <v>948.6</v>
      </c>
      <c r="I3" s="30" t="str">
        <f>IF(H3="","",(IF($C$20&lt;25%,"N/A",IF(H3&lt;=($D$20+$A$20),H3,"Descartado"))))</f>
        <v>N/A</v>
      </c>
    </row>
    <row r="4" spans="1:9">
      <c r="A4" s="70"/>
      <c r="B4" s="72"/>
      <c r="C4" s="75"/>
      <c r="D4" s="78"/>
      <c r="E4" s="81"/>
      <c r="F4" s="81"/>
      <c r="G4" s="5" t="s">
        <v>95</v>
      </c>
      <c r="H4" s="14">
        <v>1349.1</v>
      </c>
      <c r="I4" s="30" t="str">
        <f t="shared" ref="I4:I17" si="0">IF(H4="","",(IF($C$20&lt;25%,"N/A",IF(H4&lt;=($D$20+$A$20),H4,"Descartado"))))</f>
        <v>N/A</v>
      </c>
    </row>
    <row r="5" spans="1:9">
      <c r="A5" s="70"/>
      <c r="B5" s="72"/>
      <c r="C5" s="75"/>
      <c r="D5" s="78"/>
      <c r="E5" s="81"/>
      <c r="F5" s="81"/>
      <c r="G5" s="5" t="s">
        <v>116</v>
      </c>
      <c r="H5" s="14">
        <v>1214.6500000000001</v>
      </c>
      <c r="I5" s="30" t="str">
        <f t="shared" si="0"/>
        <v>N/A</v>
      </c>
    </row>
    <row r="6" spans="1:9">
      <c r="A6" s="70"/>
      <c r="B6" s="72"/>
      <c r="C6" s="75"/>
      <c r="D6" s="78"/>
      <c r="E6" s="81"/>
      <c r="F6" s="81"/>
      <c r="G6" s="4" t="s">
        <v>117</v>
      </c>
      <c r="H6" s="14">
        <v>1000</v>
      </c>
      <c r="I6" s="30" t="str">
        <f t="shared" si="0"/>
        <v>N/A</v>
      </c>
    </row>
    <row r="7" spans="1:9">
      <c r="A7" s="70"/>
      <c r="B7" s="72"/>
      <c r="C7" s="75"/>
      <c r="D7" s="78"/>
      <c r="E7" s="81"/>
      <c r="F7" s="81"/>
      <c r="G7" s="5" t="s">
        <v>118</v>
      </c>
      <c r="H7" s="14">
        <v>1269</v>
      </c>
      <c r="I7" s="30" t="str">
        <f t="shared" si="0"/>
        <v>N/A</v>
      </c>
    </row>
    <row r="8" spans="1:9">
      <c r="A8" s="70"/>
      <c r="B8" s="72"/>
      <c r="C8" s="75"/>
      <c r="D8" s="78"/>
      <c r="E8" s="81"/>
      <c r="F8" s="81"/>
      <c r="G8" s="5"/>
      <c r="H8" s="14"/>
      <c r="I8" s="30" t="str">
        <f t="shared" si="0"/>
        <v/>
      </c>
    </row>
    <row r="9" spans="1:9">
      <c r="A9" s="70"/>
      <c r="B9" s="72"/>
      <c r="C9" s="75"/>
      <c r="D9" s="78"/>
      <c r="E9" s="81"/>
      <c r="F9" s="81"/>
      <c r="G9" s="5"/>
      <c r="H9" s="14"/>
      <c r="I9" s="30" t="str">
        <f t="shared" si="0"/>
        <v/>
      </c>
    </row>
    <row r="10" spans="1:9">
      <c r="A10" s="70"/>
      <c r="B10" s="72"/>
      <c r="C10" s="75"/>
      <c r="D10" s="78"/>
      <c r="E10" s="81"/>
      <c r="F10" s="81"/>
      <c r="G10" s="5"/>
      <c r="H10" s="14"/>
      <c r="I10" s="30" t="str">
        <f t="shared" si="0"/>
        <v/>
      </c>
    </row>
    <row r="11" spans="1:9">
      <c r="A11" s="70"/>
      <c r="B11" s="72"/>
      <c r="C11" s="75"/>
      <c r="D11" s="78"/>
      <c r="E11" s="81"/>
      <c r="F11" s="81"/>
      <c r="G11" s="5"/>
      <c r="H11" s="14"/>
      <c r="I11" s="30" t="str">
        <f t="shared" si="0"/>
        <v/>
      </c>
    </row>
    <row r="12" spans="1:9">
      <c r="A12" s="70"/>
      <c r="B12" s="72"/>
      <c r="C12" s="75"/>
      <c r="D12" s="78"/>
      <c r="E12" s="81"/>
      <c r="F12" s="81"/>
      <c r="G12" s="5"/>
      <c r="H12" s="14"/>
      <c r="I12" s="30" t="str">
        <f t="shared" si="0"/>
        <v/>
      </c>
    </row>
    <row r="13" spans="1:9">
      <c r="A13" s="70"/>
      <c r="B13" s="72"/>
      <c r="C13" s="75"/>
      <c r="D13" s="78"/>
      <c r="E13" s="81"/>
      <c r="F13" s="81"/>
      <c r="G13" s="5"/>
      <c r="H13" s="14"/>
      <c r="I13" s="30" t="str">
        <f t="shared" si="0"/>
        <v/>
      </c>
    </row>
    <row r="14" spans="1:9">
      <c r="A14" s="70"/>
      <c r="B14" s="72"/>
      <c r="C14" s="75"/>
      <c r="D14" s="78"/>
      <c r="E14" s="81"/>
      <c r="F14" s="81"/>
      <c r="G14" s="5"/>
      <c r="H14" s="14"/>
      <c r="I14" s="30" t="str">
        <f t="shared" si="0"/>
        <v/>
      </c>
    </row>
    <row r="15" spans="1:9">
      <c r="A15" s="70"/>
      <c r="B15" s="72"/>
      <c r="C15" s="75"/>
      <c r="D15" s="78"/>
      <c r="E15" s="81"/>
      <c r="F15" s="81"/>
      <c r="G15" s="5"/>
      <c r="H15" s="14"/>
      <c r="I15" s="30" t="str">
        <f t="shared" si="0"/>
        <v/>
      </c>
    </row>
    <row r="16" spans="1:9">
      <c r="A16" s="70"/>
      <c r="B16" s="72"/>
      <c r="C16" s="75"/>
      <c r="D16" s="78"/>
      <c r="E16" s="81"/>
      <c r="F16" s="81"/>
      <c r="G16" s="5"/>
      <c r="H16" s="14"/>
      <c r="I16" s="30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4" t="s">
        <v>34</v>
      </c>
      <c r="H19" s="65"/>
      <c r="I19" s="32"/>
    </row>
    <row r="20" spans="1:11">
      <c r="A20" s="20">
        <f>IF(B20&lt;2,"N/A",(STDEV(H3:H17)))</f>
        <v>173.81515181364284</v>
      </c>
      <c r="B20" s="20">
        <f>COUNT(H3:H17)</f>
        <v>5</v>
      </c>
      <c r="C20" s="21">
        <f>IF(B20&lt;2,"N/A",(A20/D20))</f>
        <v>0.15032401758554909</v>
      </c>
      <c r="D20" s="22">
        <f>ROUND(AVERAGE(H3:H17),2)</f>
        <v>1156.27</v>
      </c>
      <c r="E20" s="23" t="str">
        <f>IFERROR(ROUND(IF(B20&lt;2,"N/A",(IF(C20&lt;=25%,"N/A",AVERAGE(I3:I17)))),2),"N/A")</f>
        <v>N/A</v>
      </c>
      <c r="F20" s="23">
        <f>ROUND(MEDIAN(H3:H17),2)</f>
        <v>1214.6500000000001</v>
      </c>
      <c r="G20" s="24" t="str">
        <f>INDEX(G3:G17,MATCH(H20,H3:H17,0))</f>
        <v>Shoptime</v>
      </c>
      <c r="H20" s="25">
        <f>MIN(H3:H17)</f>
        <v>948.6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66"/>
      <c r="E22" s="66"/>
      <c r="F22" s="36"/>
      <c r="G22" s="26" t="s">
        <v>37</v>
      </c>
      <c r="H22" s="27">
        <f>IF(C20&lt;=25%,D20,MIN(E20:F20))</f>
        <v>1156.27</v>
      </c>
    </row>
    <row r="23" spans="1:11">
      <c r="B23" s="33"/>
      <c r="C23" s="33"/>
      <c r="D23" s="66"/>
      <c r="E23" s="66"/>
      <c r="F23" s="37"/>
      <c r="G23" s="28" t="s">
        <v>9</v>
      </c>
      <c r="H23" s="29">
        <f>ROUND(H22,2)*D3</f>
        <v>502977.45</v>
      </c>
    </row>
    <row r="24" spans="1:11">
      <c r="B24" s="39"/>
      <c r="C24" s="39"/>
      <c r="D24" s="32"/>
      <c r="E24" s="32"/>
    </row>
    <row r="26" spans="1:11">
      <c r="A26" s="58" t="s">
        <v>25</v>
      </c>
      <c r="B26" s="59"/>
      <c r="C26" s="59"/>
      <c r="D26" s="59"/>
      <c r="E26" s="59"/>
      <c r="F26" s="59"/>
      <c r="G26" s="59"/>
      <c r="H26" s="59"/>
      <c r="I26" s="60"/>
    </row>
    <row r="27" spans="1:11" ht="12.75" customHeight="1">
      <c r="A27" s="58" t="s">
        <v>26</v>
      </c>
      <c r="B27" s="59"/>
      <c r="C27" s="59"/>
      <c r="D27" s="59"/>
      <c r="E27" s="59"/>
      <c r="F27" s="59"/>
      <c r="G27" s="59"/>
      <c r="H27" s="59"/>
      <c r="I27" s="60"/>
    </row>
    <row r="28" spans="1:11" ht="12.75" customHeight="1">
      <c r="A28" s="58" t="s">
        <v>27</v>
      </c>
      <c r="B28" s="59"/>
      <c r="C28" s="59"/>
      <c r="D28" s="59"/>
      <c r="E28" s="59"/>
      <c r="F28" s="59"/>
      <c r="G28" s="59"/>
      <c r="H28" s="59"/>
      <c r="I28" s="60"/>
    </row>
    <row r="29" spans="1:11">
      <c r="A29" s="58" t="s">
        <v>28</v>
      </c>
      <c r="B29" s="59"/>
      <c r="C29" s="59"/>
      <c r="D29" s="59"/>
      <c r="E29" s="59"/>
      <c r="F29" s="59"/>
      <c r="G29" s="59"/>
      <c r="H29" s="59"/>
      <c r="I29" s="60"/>
    </row>
    <row r="30" spans="1:11" ht="12.75" customHeight="1">
      <c r="A30" s="58" t="s">
        <v>29</v>
      </c>
      <c r="B30" s="59"/>
      <c r="C30" s="59"/>
      <c r="D30" s="59"/>
      <c r="E30" s="59"/>
      <c r="F30" s="59"/>
      <c r="G30" s="59"/>
      <c r="H30" s="59"/>
      <c r="I30" s="60"/>
    </row>
    <row r="31" spans="1:11" ht="12.75" customHeight="1">
      <c r="A31" s="58" t="s">
        <v>30</v>
      </c>
      <c r="B31" s="59"/>
      <c r="C31" s="59"/>
      <c r="D31" s="59"/>
      <c r="E31" s="59"/>
      <c r="F31" s="59"/>
      <c r="G31" s="59"/>
      <c r="H31" s="59"/>
      <c r="I31" s="60"/>
    </row>
    <row r="32" spans="1:11" ht="24.75" customHeight="1">
      <c r="A32" s="61" t="s">
        <v>31</v>
      </c>
      <c r="B32" s="62"/>
      <c r="C32" s="62"/>
      <c r="D32" s="62"/>
      <c r="E32" s="62"/>
      <c r="F32" s="62"/>
      <c r="G32" s="62"/>
      <c r="H32" s="62"/>
      <c r="I32" s="6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F39" sqref="F39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67" t="s">
        <v>12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68</v>
      </c>
      <c r="B2" s="40" t="s">
        <v>24</v>
      </c>
      <c r="C2" s="40" t="s">
        <v>1</v>
      </c>
      <c r="D2" s="40" t="s">
        <v>2</v>
      </c>
      <c r="E2" s="15" t="s">
        <v>32</v>
      </c>
      <c r="F2" s="15" t="s">
        <v>33</v>
      </c>
      <c r="G2" s="40" t="s">
        <v>3</v>
      </c>
      <c r="H2" s="16" t="s">
        <v>4</v>
      </c>
      <c r="I2" s="17" t="s">
        <v>10</v>
      </c>
    </row>
    <row r="3" spans="1:9" ht="12.75" customHeight="1">
      <c r="A3" s="70"/>
      <c r="B3" s="71" t="s">
        <v>217</v>
      </c>
      <c r="C3" s="74" t="s">
        <v>8</v>
      </c>
      <c r="D3" s="77">
        <v>6000</v>
      </c>
      <c r="E3" s="80">
        <f>IF(C20&lt;=25%,D20,MIN(E20:F20))</f>
        <v>17.510000000000002</v>
      </c>
      <c r="F3" s="80">
        <f>MIN(H3:H17)</f>
        <v>15.39</v>
      </c>
      <c r="G3" s="5" t="s">
        <v>130</v>
      </c>
      <c r="H3" s="14">
        <v>16.55</v>
      </c>
      <c r="I3" s="30" t="str">
        <f>IF(H3="","",(IF($C$20&lt;25%,"N/A",IF(H3&lt;=($D$20+$A$20),H3,"Descartado"))))</f>
        <v>N/A</v>
      </c>
    </row>
    <row r="4" spans="1:9">
      <c r="A4" s="70"/>
      <c r="B4" s="72"/>
      <c r="C4" s="75"/>
      <c r="D4" s="78"/>
      <c r="E4" s="81"/>
      <c r="F4" s="81"/>
      <c r="G4" s="5" t="s">
        <v>181</v>
      </c>
      <c r="H4" s="14">
        <v>17.899999999999999</v>
      </c>
      <c r="I4" s="30" t="str">
        <f t="shared" ref="I4:I17" si="0">IF(H4="","",(IF($C$20&lt;25%,"N/A",IF(H4&lt;=($D$20+$A$20),H4,"Descartado"))))</f>
        <v>N/A</v>
      </c>
    </row>
    <row r="5" spans="1:9">
      <c r="A5" s="70"/>
      <c r="B5" s="72"/>
      <c r="C5" s="75"/>
      <c r="D5" s="78"/>
      <c r="E5" s="81"/>
      <c r="F5" s="81"/>
      <c r="G5" s="5" t="s">
        <v>182</v>
      </c>
      <c r="H5" s="14">
        <v>20.03</v>
      </c>
      <c r="I5" s="30" t="str">
        <f t="shared" si="0"/>
        <v>N/A</v>
      </c>
    </row>
    <row r="6" spans="1:9">
      <c r="A6" s="70"/>
      <c r="B6" s="72"/>
      <c r="C6" s="75"/>
      <c r="D6" s="78"/>
      <c r="E6" s="81"/>
      <c r="F6" s="81"/>
      <c r="G6" s="5" t="s">
        <v>134</v>
      </c>
      <c r="H6" s="14">
        <v>15.39</v>
      </c>
      <c r="I6" s="30" t="str">
        <f t="shared" si="0"/>
        <v>N/A</v>
      </c>
    </row>
    <row r="7" spans="1:9">
      <c r="A7" s="70"/>
      <c r="B7" s="72"/>
      <c r="C7" s="75"/>
      <c r="D7" s="78"/>
      <c r="E7" s="81"/>
      <c r="F7" s="81"/>
      <c r="G7" s="5" t="s">
        <v>183</v>
      </c>
      <c r="H7" s="14">
        <v>17.690000000000001</v>
      </c>
      <c r="I7" s="30" t="str">
        <f t="shared" si="0"/>
        <v>N/A</v>
      </c>
    </row>
    <row r="8" spans="1:9">
      <c r="A8" s="70"/>
      <c r="B8" s="72"/>
      <c r="C8" s="75"/>
      <c r="D8" s="78"/>
      <c r="E8" s="81"/>
      <c r="F8" s="81"/>
      <c r="G8" s="5"/>
      <c r="H8" s="14"/>
      <c r="I8" s="30" t="str">
        <f t="shared" si="0"/>
        <v/>
      </c>
    </row>
    <row r="9" spans="1:9">
      <c r="A9" s="70"/>
      <c r="B9" s="72"/>
      <c r="C9" s="75"/>
      <c r="D9" s="78"/>
      <c r="E9" s="81"/>
      <c r="F9" s="81"/>
      <c r="G9" s="5"/>
      <c r="H9" s="14"/>
      <c r="I9" s="30" t="str">
        <f t="shared" si="0"/>
        <v/>
      </c>
    </row>
    <row r="10" spans="1:9">
      <c r="A10" s="70"/>
      <c r="B10" s="72"/>
      <c r="C10" s="75"/>
      <c r="D10" s="78"/>
      <c r="E10" s="81"/>
      <c r="F10" s="81"/>
      <c r="G10" s="5"/>
      <c r="H10" s="14"/>
      <c r="I10" s="30" t="str">
        <f t="shared" si="0"/>
        <v/>
      </c>
    </row>
    <row r="11" spans="1:9">
      <c r="A11" s="70"/>
      <c r="B11" s="72"/>
      <c r="C11" s="75"/>
      <c r="D11" s="78"/>
      <c r="E11" s="81"/>
      <c r="F11" s="81"/>
      <c r="G11" s="5"/>
      <c r="H11" s="14"/>
      <c r="I11" s="30" t="str">
        <f t="shared" si="0"/>
        <v/>
      </c>
    </row>
    <row r="12" spans="1:9">
      <c r="A12" s="70"/>
      <c r="B12" s="72"/>
      <c r="C12" s="75"/>
      <c r="D12" s="78"/>
      <c r="E12" s="81"/>
      <c r="F12" s="81"/>
      <c r="G12" s="5"/>
      <c r="H12" s="14"/>
      <c r="I12" s="30" t="str">
        <f t="shared" si="0"/>
        <v/>
      </c>
    </row>
    <row r="13" spans="1:9">
      <c r="A13" s="70"/>
      <c r="B13" s="72"/>
      <c r="C13" s="75"/>
      <c r="D13" s="78"/>
      <c r="E13" s="81"/>
      <c r="F13" s="81"/>
      <c r="G13" s="5"/>
      <c r="H13" s="14"/>
      <c r="I13" s="30" t="str">
        <f t="shared" si="0"/>
        <v/>
      </c>
    </row>
    <row r="14" spans="1:9">
      <c r="A14" s="70"/>
      <c r="B14" s="72"/>
      <c r="C14" s="75"/>
      <c r="D14" s="78"/>
      <c r="E14" s="81"/>
      <c r="F14" s="81"/>
      <c r="G14" s="5"/>
      <c r="H14" s="14"/>
      <c r="I14" s="30" t="str">
        <f t="shared" si="0"/>
        <v/>
      </c>
    </row>
    <row r="15" spans="1:9">
      <c r="A15" s="70"/>
      <c r="B15" s="72"/>
      <c r="C15" s="75"/>
      <c r="D15" s="78"/>
      <c r="E15" s="81"/>
      <c r="F15" s="81"/>
      <c r="G15" s="5"/>
      <c r="H15" s="14"/>
      <c r="I15" s="30" t="str">
        <f t="shared" si="0"/>
        <v/>
      </c>
    </row>
    <row r="16" spans="1:9">
      <c r="A16" s="70"/>
      <c r="B16" s="72"/>
      <c r="C16" s="75"/>
      <c r="D16" s="78"/>
      <c r="E16" s="81"/>
      <c r="F16" s="81"/>
      <c r="G16" s="5"/>
      <c r="H16" s="14"/>
      <c r="I16" s="30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4" t="s">
        <v>34</v>
      </c>
      <c r="H19" s="65"/>
      <c r="I19" s="32"/>
    </row>
    <row r="20" spans="1:11">
      <c r="A20" s="20">
        <f>IF(B20&lt;2,"N/A",(STDEV(H3:H17)))</f>
        <v>1.7285022418267211</v>
      </c>
      <c r="B20" s="20">
        <f>COUNT(H3:H17)</f>
        <v>5</v>
      </c>
      <c r="C20" s="21">
        <f>IF(B20&lt;2,"N/A",(A20/D20))</f>
        <v>9.8715148019801316E-2</v>
      </c>
      <c r="D20" s="22">
        <f>ROUND(AVERAGE(H3:H17),2)</f>
        <v>17.510000000000002</v>
      </c>
      <c r="E20" s="23" t="str">
        <f>IFERROR(ROUND(IF(B20&lt;2,"N/A",(IF(C20&lt;=25%,"N/A",AVERAGE(I3:I17)))),2),"N/A")</f>
        <v>N/A</v>
      </c>
      <c r="F20" s="23">
        <f>ROUND(MEDIAN(H3:H17),2)</f>
        <v>17.690000000000001</v>
      </c>
      <c r="G20" s="24" t="str">
        <f>INDEX(G3:G17,MATCH(H20,H3:H17,0))</f>
        <v>CASAS BAHIA</v>
      </c>
      <c r="H20" s="25">
        <f>MIN(H3:H17)</f>
        <v>15.39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66"/>
      <c r="E22" s="66"/>
      <c r="F22" s="36"/>
      <c r="G22" s="26" t="s">
        <v>37</v>
      </c>
      <c r="H22" s="27">
        <f>IF(C20&lt;=25%,D20,MIN(E20:F20))</f>
        <v>17.510000000000002</v>
      </c>
    </row>
    <row r="23" spans="1:11">
      <c r="B23" s="33"/>
      <c r="C23" s="33"/>
      <c r="D23" s="66"/>
      <c r="E23" s="66"/>
      <c r="F23" s="37"/>
      <c r="G23" s="28" t="s">
        <v>9</v>
      </c>
      <c r="H23" s="29">
        <f>ROUND(H22,2)*D3</f>
        <v>105060.00000000001</v>
      </c>
    </row>
    <row r="24" spans="1:11">
      <c r="B24" s="39"/>
      <c r="C24" s="39"/>
      <c r="D24" s="32"/>
      <c r="E24" s="32"/>
    </row>
    <row r="26" spans="1:11">
      <c r="A26" s="58" t="s">
        <v>25</v>
      </c>
      <c r="B26" s="59"/>
      <c r="C26" s="59"/>
      <c r="D26" s="59"/>
      <c r="E26" s="59"/>
      <c r="F26" s="59"/>
      <c r="G26" s="59"/>
      <c r="H26" s="59"/>
      <c r="I26" s="60"/>
    </row>
    <row r="27" spans="1:11" ht="12.75" customHeight="1">
      <c r="A27" s="58" t="s">
        <v>26</v>
      </c>
      <c r="B27" s="59"/>
      <c r="C27" s="59"/>
      <c r="D27" s="59"/>
      <c r="E27" s="59"/>
      <c r="F27" s="59"/>
      <c r="G27" s="59"/>
      <c r="H27" s="59"/>
      <c r="I27" s="60"/>
    </row>
    <row r="28" spans="1:11" ht="12.75" customHeight="1">
      <c r="A28" s="58" t="s">
        <v>27</v>
      </c>
      <c r="B28" s="59"/>
      <c r="C28" s="59"/>
      <c r="D28" s="59"/>
      <c r="E28" s="59"/>
      <c r="F28" s="59"/>
      <c r="G28" s="59"/>
      <c r="H28" s="59"/>
      <c r="I28" s="60"/>
    </row>
    <row r="29" spans="1:11">
      <c r="A29" s="58" t="s">
        <v>28</v>
      </c>
      <c r="B29" s="59"/>
      <c r="C29" s="59"/>
      <c r="D29" s="59"/>
      <c r="E29" s="59"/>
      <c r="F29" s="59"/>
      <c r="G29" s="59"/>
      <c r="H29" s="59"/>
      <c r="I29" s="60"/>
    </row>
    <row r="30" spans="1:11" ht="12.75" customHeight="1">
      <c r="A30" s="58" t="s">
        <v>29</v>
      </c>
      <c r="B30" s="59"/>
      <c r="C30" s="59"/>
      <c r="D30" s="59"/>
      <c r="E30" s="59"/>
      <c r="F30" s="59"/>
      <c r="G30" s="59"/>
      <c r="H30" s="59"/>
      <c r="I30" s="60"/>
    </row>
    <row r="31" spans="1:11" ht="12.75" customHeight="1">
      <c r="A31" s="58" t="s">
        <v>30</v>
      </c>
      <c r="B31" s="59"/>
      <c r="C31" s="59"/>
      <c r="D31" s="59"/>
      <c r="E31" s="59"/>
      <c r="F31" s="59"/>
      <c r="G31" s="59"/>
      <c r="H31" s="59"/>
      <c r="I31" s="60"/>
    </row>
    <row r="32" spans="1:11" ht="24.75" customHeight="1">
      <c r="A32" s="61" t="s">
        <v>31</v>
      </c>
      <c r="B32" s="62"/>
      <c r="C32" s="62"/>
      <c r="D32" s="62"/>
      <c r="E32" s="62"/>
      <c r="F32" s="62"/>
      <c r="G32" s="62"/>
      <c r="H32" s="62"/>
      <c r="I32" s="63"/>
    </row>
  </sheetData>
  <sheetProtection password="E73F" sheet="1" objects="1" scenarios="1"/>
  <mergeCells count="17"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  <mergeCell ref="A1:I1"/>
    <mergeCell ref="A2:A17"/>
    <mergeCell ref="B3:B17"/>
    <mergeCell ref="C3:C17"/>
    <mergeCell ref="D3:D17"/>
    <mergeCell ref="E3:E17"/>
    <mergeCell ref="F3:F17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8:O42"/>
  <sheetViews>
    <sheetView tabSelected="1" view="pageBreakPreview" topLeftCell="A46" zoomScaleNormal="100" zoomScaleSheetLayoutView="100" workbookViewId="0">
      <selection activeCell="B40" sqref="B40"/>
    </sheetView>
  </sheetViews>
  <sheetFormatPr defaultRowHeight="12.75"/>
  <cols>
    <col min="1" max="1" width="9.140625" style="1"/>
    <col min="2" max="2" width="61.5703125" style="1" customWidth="1"/>
    <col min="3" max="6" width="13.28515625" style="1" customWidth="1"/>
    <col min="7" max="7" width="18.28515625" style="1" bestFit="1" customWidth="1"/>
    <col min="8" max="15" width="9.140625" style="2"/>
    <col min="16" max="16384" width="9.140625" style="1"/>
  </cols>
  <sheetData>
    <row r="8" spans="1:8" ht="15.75">
      <c r="A8" s="83" t="s">
        <v>14</v>
      </c>
      <c r="B8" s="83"/>
      <c r="C8" s="83"/>
      <c r="D8" s="83"/>
      <c r="E8" s="84"/>
      <c r="F8" s="83"/>
      <c r="G8" s="83"/>
    </row>
    <row r="9" spans="1:8" ht="25.5">
      <c r="A9" s="43" t="s">
        <v>15</v>
      </c>
      <c r="B9" s="43" t="s">
        <v>16</v>
      </c>
      <c r="C9" s="43" t="s">
        <v>17</v>
      </c>
      <c r="D9" s="43" t="s">
        <v>18</v>
      </c>
      <c r="E9" s="56" t="s">
        <v>213</v>
      </c>
      <c r="F9" s="43" t="s">
        <v>13</v>
      </c>
      <c r="G9" s="43" t="s">
        <v>19</v>
      </c>
    </row>
    <row r="10" spans="1:8" ht="267.75">
      <c r="A10" s="44">
        <v>1</v>
      </c>
      <c r="B10" s="45" t="str">
        <f>Item1!B3</f>
        <v xml:space="preserve">Cabo de rede UTP - Categoria 6
Especificações técnicas:
· Cabo de 4 pares trançados compostos por condutores
sólidos de cobre, 23AWG, isolados em polietileno de alta
densidade;
· Capa externa em PVC não propagante a chama;
· Cor azul;
· Acondicionado em caixa de papelão tipo fastbox (305
metros), com nome do fabricante e sistema de rastreamento
que permita identificar a data de fabricação dos cabos;
· O cabo deve ser fabricado com material LSZH (Low
Smoke, Zero Halogen);
· Marcação sequencial métrica decrescente;
NORMAS:
· ANSI/TIA - 568;
· ISO/IEC DIS 11801
NBR 14703 e 14705
UL 444;
Garantia do Fabricante:
· 12 meses.
</v>
      </c>
      <c r="C10" s="44" t="str">
        <f>Item1!C3</f>
        <v>CX</v>
      </c>
      <c r="D10" s="44">
        <f>Item1!D3</f>
        <v>60</v>
      </c>
      <c r="E10" s="57">
        <v>1.0492025</v>
      </c>
      <c r="F10" s="46">
        <f>Item1!E3*E10</f>
        <v>918.63974089999999</v>
      </c>
      <c r="G10" s="46">
        <f t="shared" ref="G10:G23" si="0">(ROUND(F10,2)*D10)</f>
        <v>55118.400000000001</v>
      </c>
      <c r="H10" s="3" t="str">
        <f>IF(G10&gt;80000,"necessária a subdivisão deste item em cotas!","")</f>
        <v/>
      </c>
    </row>
    <row r="11" spans="1:8" ht="51">
      <c r="A11" s="44">
        <v>2</v>
      </c>
      <c r="B11" s="45" t="str">
        <f>Item2!B3</f>
        <v xml:space="preserve">Cabo em cobre, tipo PP, 4 x 4,00 mm² (quatro vias com
bitola de 4,00 mm²). Cabo do tipo flexível e capa de PVC.
Rolo com 100m
</v>
      </c>
      <c r="C11" s="44" t="str">
        <f>Item2!C3</f>
        <v>RL</v>
      </c>
      <c r="D11" s="44">
        <f>Item2!D3</f>
        <v>10</v>
      </c>
      <c r="E11" s="57">
        <v>1.0548682</v>
      </c>
      <c r="F11" s="46">
        <f>Item2!E3*E11</f>
        <v>1758.233218396</v>
      </c>
      <c r="G11" s="46">
        <f t="shared" si="0"/>
        <v>17582.3</v>
      </c>
    </row>
    <row r="12" spans="1:8" ht="51">
      <c r="A12" s="44">
        <v>3</v>
      </c>
      <c r="B12" s="45" t="str">
        <f>Item3!B3</f>
        <v>Cabo flexível em cobre com bitola de 2,50 mm², classe de
isolamento 0,75kV, isolamento em PVC, fornecido em
embalagens fechadas lacradas pelo fabricante, na cor branca.
Rolo com 100m</v>
      </c>
      <c r="C12" s="44" t="str">
        <f>Item3!C3</f>
        <v>RL</v>
      </c>
      <c r="D12" s="44">
        <f>Item3!D3</f>
        <v>20</v>
      </c>
      <c r="E12" s="57">
        <v>1.0492025</v>
      </c>
      <c r="F12" s="46">
        <f>Item3!E3*E12</f>
        <v>192.497182675</v>
      </c>
      <c r="G12" s="46">
        <f t="shared" si="0"/>
        <v>3850</v>
      </c>
    </row>
    <row r="13" spans="1:8" ht="191.25">
      <c r="A13" s="44">
        <v>4</v>
      </c>
      <c r="B13" s="45" t="str">
        <f>'Item 4'!B3</f>
        <v>Conector Fêmea RJ-45 CAT 6
Especificações técnicas:
· Conector fêmea Categoria 6 para cabo UTP sólido ou
flexível;
· Tipo de conector RJ-45;
· Fabricado em termoplástico não propagante a chama UL
94V-0;
· Diâmetro do Condutor: 26 a 22 AWG;
· Cor: transparente;
Normas:
· ANSI/TIA-568-2-D;
· ISO/IEC DIS 11801;
· NBR 14565;
Garantia do Fabricante:
· 12 meses.</v>
      </c>
      <c r="C13" s="44" t="str">
        <f>'Item 4'!C3</f>
        <v>unidade</v>
      </c>
      <c r="D13" s="44">
        <f>'Item 4'!D3</f>
        <v>1000</v>
      </c>
      <c r="E13" s="57">
        <v>1.0548682</v>
      </c>
      <c r="F13" s="46">
        <f>'Item 4'!E3*E13</f>
        <v>48.228574104000003</v>
      </c>
      <c r="G13" s="46">
        <f t="shared" si="0"/>
        <v>48230</v>
      </c>
    </row>
    <row r="14" spans="1:8" ht="216.75">
      <c r="A14" s="44">
        <v>5</v>
      </c>
      <c r="B14" s="45" t="str">
        <f>'Item 5'!B3</f>
        <v>Conector Macho RJ-45 CAT6
Especificações técnicas:
· Conector macho Categoria 6 para cabo UTP sólido ou
flexível;
· Tipo de conector RJ-45;
· Fabricado em termoplástico não propagante a chama UL
94V-0;
· Diâmetro do Condutor: 26 a 22 AWG;
· Cor: transparente;
Normas:
· ANSI/TIA-568;
· ISO/IEC DIS 11801;
· NBR 14565;
Garantia do Fabricante:
· 12 meses. Referências
Furukawa plug RJ-45 GigaLan CAT6;
Panduit plug RJ-45 CAT 6</v>
      </c>
      <c r="C14" s="44" t="str">
        <f>'Item 5'!C3</f>
        <v>unidade</v>
      </c>
      <c r="D14" s="44">
        <f>'Item 5'!D3</f>
        <v>1000</v>
      </c>
      <c r="E14" s="57">
        <v>1.0492025</v>
      </c>
      <c r="F14" s="46">
        <f>'Item 5'!E3*E14</f>
        <v>0.55607732500000007</v>
      </c>
      <c r="G14" s="46">
        <f t="shared" si="0"/>
        <v>560</v>
      </c>
    </row>
    <row r="15" spans="1:8">
      <c r="A15" s="44">
        <v>6</v>
      </c>
      <c r="B15" s="45" t="str">
        <f>'Item 6'!B3</f>
        <v>Filtro de linha com plug 2P+T e 5 tomadas 2P+T</v>
      </c>
      <c r="C15" s="44" t="str">
        <f>'Item 6'!C3</f>
        <v>unidade</v>
      </c>
      <c r="D15" s="44">
        <f>'Item 6'!D3</f>
        <v>60</v>
      </c>
      <c r="E15" s="57">
        <v>1.0548682</v>
      </c>
      <c r="F15" s="46">
        <f>'Item 6'!E3*E15</f>
        <v>29.272592550000002</v>
      </c>
      <c r="G15" s="46">
        <f t="shared" si="0"/>
        <v>1756.2</v>
      </c>
    </row>
    <row r="16" spans="1:8" ht="63.75">
      <c r="A16" s="44">
        <v>7</v>
      </c>
      <c r="B16" s="45" t="str">
        <f>'Item 7'!B3</f>
        <v>Lâmpada LED Tubular Tipo T8, 60 cm, base G13, 127/220V,
fluxo luminoso mínimo de 850lm, potência máxima de 10W,
luz branca (temperatura de cor 6000-6500K), vida útil
estimada igual ou maior que 25.000 horas, compatível com a certificação do Inmetro. Marca: Osram, Phillips ou similar</v>
      </c>
      <c r="C16" s="44" t="str">
        <f>'Item 7'!C3</f>
        <v>unidade</v>
      </c>
      <c r="D16" s="44">
        <f>'Item 7'!D3</f>
        <v>200</v>
      </c>
      <c r="E16" s="57">
        <v>1.0492025</v>
      </c>
      <c r="F16" s="46">
        <f>'Item 7'!E3*E16</f>
        <v>11.121546500000001</v>
      </c>
      <c r="G16" s="46">
        <f t="shared" si="0"/>
        <v>2224</v>
      </c>
    </row>
    <row r="17" spans="1:7" ht="267.75">
      <c r="A17" s="44">
        <v>8</v>
      </c>
      <c r="B17" s="45" t="str">
        <f>'Item 8'!B3</f>
        <v>Patch Panel Categoria 6
Especificações técnicas:
· O produto deve atender os requisitos estabelecidos nas
normas para Categoria 6/ Classe E;
· 24 posições RJ-45;
· Corpo fabricado em termoplástico de alto impacto não
propagante a chama (UL 94 V-0);
· Painel frontal em plástico com porta etiquetas para
identificação;
· Possibilidade de crimpagem T568A ou T568B;
Deve possuir uma guia traseira feita em termoplástico para
organizar os cabos;
Instalação em rack 19";
· Normas:
· EIA/TIA-569;
· ISO/IEC 11801;
· NBR 14565;
· ANSI/TIA-606.
Garantia do Fabricante:
12 meses. Modelo de referência
Furukawa Patch Panel Gigalan CAT6 24P</v>
      </c>
      <c r="C17" s="44" t="str">
        <f>'Item 8'!C3</f>
        <v>unidade</v>
      </c>
      <c r="D17" s="44">
        <f>'Item 8'!D3</f>
        <v>15</v>
      </c>
      <c r="E17" s="57">
        <v>1.0492025</v>
      </c>
      <c r="F17" s="46">
        <f>'Item 8'!E3*E17</f>
        <v>251.35744292500002</v>
      </c>
      <c r="G17" s="46">
        <f t="shared" si="0"/>
        <v>3770.4</v>
      </c>
    </row>
    <row r="18" spans="1:7">
      <c r="A18" s="44">
        <v>9</v>
      </c>
      <c r="B18" s="45" t="str">
        <f>'Item 9'!B3</f>
        <v>Cilindros de gás Freon R-134 A com 13,62 Kg</v>
      </c>
      <c r="C18" s="44" t="str">
        <f>'Item 9'!C3</f>
        <v>unidade</v>
      </c>
      <c r="D18" s="44">
        <f>'Item 9'!D3</f>
        <v>20</v>
      </c>
      <c r="E18" s="57">
        <v>1.0548682</v>
      </c>
      <c r="F18" s="46">
        <f>'Item 9'!E3*E18</f>
        <v>879.17990129000009</v>
      </c>
      <c r="G18" s="46">
        <f t="shared" si="0"/>
        <v>17583.599999999999</v>
      </c>
    </row>
    <row r="19" spans="1:7">
      <c r="A19" s="44">
        <v>10</v>
      </c>
      <c r="B19" s="45" t="str">
        <f>'Item 10'!B3</f>
        <v>Cilindros de gás Freon R-22 com 13,62 Kg</v>
      </c>
      <c r="C19" s="44" t="str">
        <f>'Item 10'!C3</f>
        <v>unidade</v>
      </c>
      <c r="D19" s="44">
        <f>'Item 10'!D3</f>
        <v>20</v>
      </c>
      <c r="E19" s="57">
        <v>1.0548682</v>
      </c>
      <c r="F19" s="46">
        <f>'Item 10'!E3*E19</f>
        <v>827.61794367400012</v>
      </c>
      <c r="G19" s="46">
        <f t="shared" si="0"/>
        <v>16552.400000000001</v>
      </c>
    </row>
    <row r="20" spans="1:7" ht="63.75">
      <c r="A20" s="44">
        <v>11</v>
      </c>
      <c r="B20" s="45" t="str">
        <f>'Item 11'!B3</f>
        <v>Fita adesiva Silver Tape (preta) 48mm x 50m
Obs.: É obrigação da Contratada, entregar materiais com
intervalo de tempo decorrido entre a data de entrega e a data
final de validade, equivalente a no mínimo 75% do total do
prazo de validade</v>
      </c>
      <c r="C20" s="44" t="str">
        <f>'Item 11'!C3</f>
        <v>unidade</v>
      </c>
      <c r="D20" s="44">
        <f>'Item 11'!D3</f>
        <v>20</v>
      </c>
      <c r="E20" s="57">
        <v>1.0548682</v>
      </c>
      <c r="F20" s="46">
        <f>'Item 11'!E3*E20</f>
        <v>10.453743862</v>
      </c>
      <c r="G20" s="46">
        <f t="shared" si="0"/>
        <v>209</v>
      </c>
    </row>
    <row r="21" spans="1:7">
      <c r="A21" s="44">
        <v>12</v>
      </c>
      <c r="B21" s="45" t="str">
        <f>'Item 12'!B3</f>
        <v>Gás refrigerante R410 A, garrafa com 11,350 kg</v>
      </c>
      <c r="C21" s="44" t="str">
        <f>'Item 12'!C3</f>
        <v>unidade</v>
      </c>
      <c r="D21" s="44">
        <f>'Item 12'!D3</f>
        <v>20</v>
      </c>
      <c r="E21" s="57">
        <v>1.0548682</v>
      </c>
      <c r="F21" s="46">
        <f>'Item 12'!E3*E21</f>
        <v>368.14900180000001</v>
      </c>
      <c r="G21" s="46">
        <f t="shared" si="0"/>
        <v>7363</v>
      </c>
    </row>
    <row r="22" spans="1:7">
      <c r="A22" s="44">
        <v>13</v>
      </c>
      <c r="B22" s="45" t="str">
        <f>'Item 13'!B3</f>
        <v>Tomada externa (sobrepor) 2P +T, 10 A, 250 V</v>
      </c>
      <c r="C22" s="44" t="str">
        <f>'Item 13'!C3</f>
        <v>unidade</v>
      </c>
      <c r="D22" s="44">
        <f>'Item 13'!D3</f>
        <v>700</v>
      </c>
      <c r="E22" s="57">
        <v>1.0548682</v>
      </c>
      <c r="F22" s="46">
        <f>'Item 13'!E3*E22</f>
        <v>11.529709426</v>
      </c>
      <c r="G22" s="46">
        <f t="shared" si="0"/>
        <v>8071</v>
      </c>
    </row>
    <row r="23" spans="1:7" ht="306">
      <c r="A23" s="44">
        <v>14</v>
      </c>
      <c r="B23" s="45" t="str">
        <f>'Item 14'!B3</f>
        <v>Fechadura digital, com as seguintes especificações:
Tensão de alimentação 6 Vdc (Funcionar com 4 pilhas
alcalinas (tamanho AA)), com sinalização de pilhas fracas;
Possibilitar abertura de emergência mecânica (com chave
multiponto), e com registro para auditoria;
Acabamentos em Aço Escovado, Cromado ou Dourado e ter
proteção contra oxidação;
Ser indicada para portas com espessura de 25 mm a 50 mm;
Capacidade mínima de cartões (RFID): 10;
Capacidade mínima de senhas: 4 (4 a 12 dígitos);
Autonomia mínima: 1 ano para 10 acessos diários;
Resistência mínima da tranca: 100 kg;
Teclado touch screen de 12 teclas;
Possuir função de detecção de fogo (a porta abre quando a
temperatura do lado interno do ambiente estiver superior a 65
°C);
P44ossuir entrada de alimentação de emergência (caso haja 2o
esgotamento das pilhas internas);
Possuir alarme para indicação de 5 tentativas de acesso mal
sucedidas;
Possui função de ajuste de sensibilidade do touch screen.
Cada unidade deverá ser acompanhada de 5 cartões de acesso
OBS: * 15(QUINZE) COM ABERTURA PARA DIREITA E
5(CINCO) COM ABERTURA PARA ESQUERDA.</v>
      </c>
      <c r="C23" s="44" t="str">
        <f>'Item 14'!C3</f>
        <v>unidade</v>
      </c>
      <c r="D23" s="44">
        <f>'Item 14'!D3</f>
        <v>20</v>
      </c>
      <c r="E23" s="57">
        <v>1.0548682</v>
      </c>
      <c r="F23" s="46">
        <f>'Item 14'!E3*E23</f>
        <v>878.54698037000003</v>
      </c>
      <c r="G23" s="46">
        <f t="shared" si="0"/>
        <v>17571</v>
      </c>
    </row>
    <row r="24" spans="1:7" ht="293.25">
      <c r="A24" s="44">
        <v>15</v>
      </c>
      <c r="B24" s="45" t="str">
        <f>'Item 15'!B3</f>
        <v>ESTABILIZADOR DE TENSÃO
MICROPROCESSADO:
 Potência mínima de 1000VA / 1000W;
 Compatível com impressoras laser e multifuncionais
monocromáticas de até 40ppm;
 Microprocessador de alta velocidade;
 Filtro de linha integrado;
 Plugue do cabo de força: padrão NBR 14136;
 Tensão de entrada: 115/127/220V (bivolt automático)
 Frequência da rede: 60 Hz;
 Tensão de saída: 115 VAC;
 Mínimo de 5 tomadas de saída com padrão NBR 14136;
 Porta-fusível externo com unidade reserva;
 Proteção contra curto-circuito;
 Proteção contra surtos de tensão entre fase e neutro;
 Proteção contra sub/sobretensão de rede elétrica;
 Proteção contra sobreaquecimento;
 Proteção contra sobrecarga;
 Leds indicativos das condições de funcionamento da rede
elétrica;
 Certificado conforme NBR 14373:2006;
 Garantia de, no mínimo, 12 meses, contados a partir do
recebimento definitivo do equipamento.</v>
      </c>
      <c r="C24" s="44" t="str">
        <f>'Item 15'!C3</f>
        <v>unidade</v>
      </c>
      <c r="D24" s="44">
        <f>'Item 15'!D3</f>
        <v>200</v>
      </c>
      <c r="E24" s="57">
        <v>1.0548682</v>
      </c>
      <c r="F24" s="46">
        <f>'Item 15'!E3*E24</f>
        <v>345.827990688</v>
      </c>
      <c r="G24" s="46">
        <f t="shared" ref="G24:G41" si="1">(ROUND(F24,2)*D24)</f>
        <v>69166</v>
      </c>
    </row>
    <row r="25" spans="1:7" ht="409.5">
      <c r="A25" s="44">
        <v>16</v>
      </c>
      <c r="B25" s="45" t="str">
        <f>'Item 16'!B3</f>
        <v>NOBREAK:
 Potência mínima de 1500VA / 1050W;
 Fator de potência: 0,7 ou superior;
 Seleção automática de tensão na entrada
110V/115V/127V/220V;
 Forma de onda na saída: senoidal por aproximação;
 Plugue do cabo de força: padrão NBR14136;
 Frequência da rede: 60 Hz;
 Tensão de saída: 115 VAC;
 Mínimo de 8 tomadas de saída com padrão NBR 14136;
 Autonomia mínima de 60 minutos, quando conectado a
uma carga de 80W (equivalente a um microcomputador e
um monitor de 15” LCD).
 Proteção contra: curto-circuito, surtos de tensão entre
fase e neutro, sobrecarga, sub e sobretensão da rede
elétrica, sobreaquecimento no inversor e no
transformador, descarga total das baterias;  Leds indicativos das condições de funcionamento do
equipamento;
 Alarme audiovisual para sinalização das condições de
funcionamento da rede elétrica;
 Porta-fusível externo com unidade reserva;
 Mínimo de duas baterias VRLA internas seladas de
12V/7Ah ou maior;
 Filtro de linha e estabilizador integrados;
 Recarga automática das baterias mesmo com o nobreak
desligado;
 Saída padrão USB para comunicação com o computador;
 Conector para módulo de baterias externas;
 Software de gerenciamento de configuração via
computador;
 Line Interactive (Nobreak Interativo com Regulação On-
Line)
 Garantia de, no mínimo, 12 meses, contados a partir do
recebimento definitivo do equipamento.</v>
      </c>
      <c r="C25" s="44" t="str">
        <f>'Item 16'!C3</f>
        <v>unidade</v>
      </c>
      <c r="D25" s="44">
        <f>'Item 16'!D3</f>
        <v>65</v>
      </c>
      <c r="E25" s="57">
        <v>1.0548682</v>
      </c>
      <c r="F25" s="46">
        <f>'Item 16'!E3*E25</f>
        <v>1219.712453614</v>
      </c>
      <c r="G25" s="46">
        <f t="shared" si="1"/>
        <v>79281.150000000009</v>
      </c>
    </row>
    <row r="26" spans="1:7" ht="165.75">
      <c r="A26" s="44">
        <v>17</v>
      </c>
      <c r="B26" s="45" t="str">
        <f>'Item 17'!B3</f>
        <v>BATERIAS ESTACIONÁRIAS SELADAS PARA
NOBREAK:
 Bateria estacionária 12V/7Ah, selada (VRLA) para uso
em Nobreaks
 Tensão nominal: 12V
 Capacidade nominal: 7Ah
 Carga de tensão constante
 Tensão de flutuação: 13,20 a 13,80V @25ºC
 Dimensões em mm: 151x65x100 (Comprimento x
Largura x Altura)*
 Garantia de, no mínimo, 12 meses, contados a partir do
recebimento definitivo do equipamento.
*As dimensões poderão variar em ±2mm</v>
      </c>
      <c r="C26" s="44" t="str">
        <f>'Item 17'!C3</f>
        <v>unidade</v>
      </c>
      <c r="D26" s="44">
        <f>'Item 17'!D3</f>
        <v>500</v>
      </c>
      <c r="E26" s="57">
        <v>1.0548682</v>
      </c>
      <c r="F26" s="46">
        <f>'Item 17'!E3*E26</f>
        <v>103.29269414400001</v>
      </c>
      <c r="G26" s="46">
        <f t="shared" si="1"/>
        <v>51645</v>
      </c>
    </row>
    <row r="27" spans="1:7" ht="127.5">
      <c r="A27" s="44">
        <v>18</v>
      </c>
      <c r="B27" s="45" t="str">
        <f>'Item 18'!B3</f>
        <v>SUPORTE PARA NOBREAK EM AÇO REFORÇADO
COM RODÍZIOS:
 Rodízios de aço, reforçados e com mecanismo de
travamento
 Construção em aço reforçado
 Ajuste de largura: mínimo de 15cm e máximo de 22cm
 Comprimento mínimo de 26cm
 Peso suportado: mínimo de 17Kg
 Pintura em Epoxi, na cor preta
 Modelo compatível com CPU’s e nobreaks de pequeno porte.</v>
      </c>
      <c r="C27" s="44" t="str">
        <f>'Item 18'!C3</f>
        <v>unidade</v>
      </c>
      <c r="D27" s="44">
        <f>'Item 18'!D3</f>
        <v>400</v>
      </c>
      <c r="E27" s="57">
        <v>1.0548682</v>
      </c>
      <c r="F27" s="46">
        <f>'Item 18'!E3*E27</f>
        <v>192.16533999399999</v>
      </c>
      <c r="G27" s="46">
        <f t="shared" si="1"/>
        <v>76868</v>
      </c>
    </row>
    <row r="28" spans="1:7" ht="76.5">
      <c r="A28" s="44">
        <v>19</v>
      </c>
      <c r="B28" s="45" t="str">
        <f>'Item 19'!B3</f>
        <v>Lâmpadas LED Tubular Tipo T8, 120 cm, base G13,
127/220V, fluxo luminoso mínimo de 1.800lm, potência
máxima de 18W, luz branca (temperatura de cor 6000-
6500K), vida útil estimada igual ou maior que 25.000 horas,
compatível com a certificação do Inmetro.
Marca: Osram, Phillips ou similar.</v>
      </c>
      <c r="C28" s="44" t="str">
        <f>'Item 19'!C3</f>
        <v>unidade</v>
      </c>
      <c r="D28" s="44">
        <f>'Item 19'!D3</f>
        <v>500</v>
      </c>
      <c r="E28" s="57">
        <v>1.0548682</v>
      </c>
      <c r="F28" s="46">
        <f>'Item 19'!E3*E28</f>
        <v>27.532060020000003</v>
      </c>
      <c r="G28" s="46">
        <f t="shared" si="1"/>
        <v>13765</v>
      </c>
    </row>
    <row r="29" spans="1:7">
      <c r="A29" s="44">
        <v>20</v>
      </c>
      <c r="B29" s="49" t="str">
        <f>'Item 20'!B3</f>
        <v>Massa corrida PVA comum.</v>
      </c>
      <c r="C29" s="44" t="str">
        <f>'Item 20'!C3</f>
        <v>18L</v>
      </c>
      <c r="D29" s="44">
        <f>'Item 20'!D3</f>
        <v>50</v>
      </c>
      <c r="E29" s="57">
        <v>1.0548682</v>
      </c>
      <c r="F29" s="46">
        <f>'Item 20'!E3*E29</f>
        <v>22.679666300000001</v>
      </c>
      <c r="G29" s="46">
        <f t="shared" si="1"/>
        <v>1134</v>
      </c>
    </row>
    <row r="30" spans="1:7">
      <c r="A30" s="44">
        <v>21</v>
      </c>
      <c r="B30" s="49" t="str">
        <f>'Item 21'!B3</f>
        <v>Massa POLIÉSTER, ¼ lata (massa automotiva).</v>
      </c>
      <c r="C30" s="44" t="str">
        <f>'Item 21'!C3</f>
        <v>unidade</v>
      </c>
      <c r="D30" s="44">
        <f>'Item 21'!D3</f>
        <v>50</v>
      </c>
      <c r="E30" s="57">
        <v>1.0548682</v>
      </c>
      <c r="F30" s="46">
        <f>'Item 21'!E3*E30</f>
        <v>35.369730746000002</v>
      </c>
      <c r="G30" s="46">
        <f t="shared" si="1"/>
        <v>1768.4999999999998</v>
      </c>
    </row>
    <row r="31" spans="1:7">
      <c r="A31" s="44">
        <v>22</v>
      </c>
      <c r="B31" s="49" t="str">
        <f>'Item 22'!B3</f>
        <v>Primer universal branco</v>
      </c>
      <c r="C31" s="44" t="str">
        <f>'Item 22'!C3</f>
        <v>GL</v>
      </c>
      <c r="D31" s="44">
        <f>'Item 22'!D3</f>
        <v>50</v>
      </c>
      <c r="E31" s="57">
        <v>1.0548682</v>
      </c>
      <c r="F31" s="46">
        <f>'Item 22'!E3*E31</f>
        <v>44.810801135999995</v>
      </c>
      <c r="G31" s="46">
        <f t="shared" si="1"/>
        <v>2240.5</v>
      </c>
    </row>
    <row r="32" spans="1:7">
      <c r="A32" s="44">
        <v>23</v>
      </c>
      <c r="B32" s="49" t="str">
        <f>'Item 23'!B3</f>
        <v>Solvente para limpeza .</v>
      </c>
      <c r="C32" s="44" t="str">
        <f>'Item 23'!C3</f>
        <v>GL</v>
      </c>
      <c r="D32" s="44">
        <f>'Item 23'!D3</f>
        <v>100</v>
      </c>
      <c r="E32" s="57">
        <v>1.0548682</v>
      </c>
      <c r="F32" s="46">
        <f>'Item 23'!E3*E32</f>
        <v>75.676244667999995</v>
      </c>
      <c r="G32" s="46">
        <f t="shared" si="1"/>
        <v>7568.0000000000009</v>
      </c>
    </row>
    <row r="33" spans="1:7">
      <c r="A33" s="44">
        <v>24</v>
      </c>
      <c r="B33" s="49" t="str">
        <f>'Item 24'!B3</f>
        <v>Solvente Poliuretano (Thinner PU)- embalagem 5 litros.</v>
      </c>
      <c r="C33" s="44" t="str">
        <f>'Item 24'!C3</f>
        <v>unidade</v>
      </c>
      <c r="D33" s="44">
        <f>'Item 24'!D3</f>
        <v>50</v>
      </c>
      <c r="E33" s="57">
        <v>1.0548682</v>
      </c>
      <c r="F33" s="46">
        <f>'Item 24'!E3*E33</f>
        <v>77.543361382000015</v>
      </c>
      <c r="G33" s="46">
        <f t="shared" si="1"/>
        <v>3877.0000000000005</v>
      </c>
    </row>
    <row r="34" spans="1:7">
      <c r="A34" s="44">
        <v>25</v>
      </c>
      <c r="B34" s="49" t="str">
        <f>'Item 25'!B3</f>
        <v>Tinta acrílica fosca, cor branco neve, sem cheiro.</v>
      </c>
      <c r="C34" s="44" t="str">
        <f>'Item 25'!C3</f>
        <v>18L</v>
      </c>
      <c r="D34" s="44">
        <f>'Item 25'!D3</f>
        <v>50</v>
      </c>
      <c r="E34" s="57">
        <v>1.0548682</v>
      </c>
      <c r="F34" s="46">
        <f>'Item 25'!E3*E34</f>
        <v>188.48384997600002</v>
      </c>
      <c r="G34" s="46">
        <f t="shared" si="1"/>
        <v>9424</v>
      </c>
    </row>
    <row r="35" spans="1:7">
      <c r="A35" s="44">
        <v>26</v>
      </c>
      <c r="B35" s="49" t="str">
        <f>'Item 26'!B3</f>
        <v>Tinta acrílica para concreto, cor cinza .</v>
      </c>
      <c r="C35" s="44" t="str">
        <f>'Item 26'!C3</f>
        <v>18L</v>
      </c>
      <c r="D35" s="44">
        <f>'Item 26'!D3</f>
        <v>50</v>
      </c>
      <c r="E35" s="57">
        <v>1.0548682</v>
      </c>
      <c r="F35" s="46">
        <f>'Item 26'!E3*E35</f>
        <v>331.37629634799998</v>
      </c>
      <c r="G35" s="46">
        <f t="shared" si="1"/>
        <v>16569</v>
      </c>
    </row>
    <row r="36" spans="1:7">
      <c r="A36" s="44">
        <v>27</v>
      </c>
      <c r="B36" s="49" t="str">
        <f>'Item 27'!B3</f>
        <v>Tinta acrílica para piso, cor amarelo</v>
      </c>
      <c r="C36" s="44" t="str">
        <f>'Item 27'!C3</f>
        <v>GL</v>
      </c>
      <c r="D36" s="44">
        <f>'Item 27'!D3</f>
        <v>50</v>
      </c>
      <c r="E36" s="57">
        <v>1.0548682</v>
      </c>
      <c r="F36" s="46">
        <f>'Item 27'!E3*E36</f>
        <v>62.859596038000007</v>
      </c>
      <c r="G36" s="46">
        <f t="shared" si="1"/>
        <v>3143</v>
      </c>
    </row>
    <row r="37" spans="1:7" ht="25.5">
      <c r="A37" s="44">
        <v>28</v>
      </c>
      <c r="B37" s="49" t="str">
        <f>'Item 28'!B3</f>
        <v>Tinta poliuretano industrial, cor laranja Ral com catalizador
(conforme prova).</v>
      </c>
      <c r="C37" s="44" t="str">
        <f>'Item 28'!C3</f>
        <v>GL</v>
      </c>
      <c r="D37" s="44">
        <f>'Item 28'!D3</f>
        <v>50</v>
      </c>
      <c r="E37" s="57">
        <v>1.0548682</v>
      </c>
      <c r="F37" s="46">
        <f>'Item 28'!E3*E37</f>
        <v>216.51169805000001</v>
      </c>
      <c r="G37" s="46">
        <f t="shared" si="1"/>
        <v>10825.5</v>
      </c>
    </row>
    <row r="38" spans="1:7" ht="25.5">
      <c r="A38" s="44">
        <v>29</v>
      </c>
      <c r="B38" s="49" t="str">
        <f>'Item 29'!B3</f>
        <v>Bateria para dataloger
Bateria de lithium 3,6v 1/2aa 1200mah, cilindrica</v>
      </c>
      <c r="C38" s="44" t="str">
        <f>'Item 29'!C3</f>
        <v>unidade</v>
      </c>
      <c r="D38" s="44">
        <f>'Item 29'!D3</f>
        <v>30</v>
      </c>
      <c r="E38" s="57">
        <v>1.0548682</v>
      </c>
      <c r="F38" s="46">
        <f>'Item 29'!E3*E38</f>
        <v>65.043173211999999</v>
      </c>
      <c r="G38" s="46">
        <f t="shared" si="1"/>
        <v>1951.2000000000003</v>
      </c>
    </row>
    <row r="39" spans="1:7" ht="76.5">
      <c r="A39" s="44">
        <v>30</v>
      </c>
      <c r="B39" s="49" t="str">
        <f>'Item 30'!B3</f>
        <v xml:space="preserve">Lâmpada LED Tubular Tipo T8, 120 cm, base G13, 127/220V,
fluxo luminoso mínimo de 1.800lm, potência máxima de 18W, luz
branca (temperatura de cor 6000-6500K), vida útil estimada igual
ou maior que 25.000 horas, compatível com a certificação do
Inmetro.
Marca: Osram, Phillips ou similar. </v>
      </c>
      <c r="C39" s="44" t="str">
        <f>'Item 30'!C3</f>
        <v>unidade</v>
      </c>
      <c r="D39" s="44">
        <f>'Item 30'!D3</f>
        <v>2000</v>
      </c>
      <c r="E39" s="57">
        <v>1.0548682</v>
      </c>
      <c r="F39" s="46">
        <f>'Item 30'!E3*E39</f>
        <v>18.470742182000002</v>
      </c>
      <c r="G39" s="46">
        <f t="shared" si="1"/>
        <v>36940</v>
      </c>
    </row>
    <row r="40" spans="1:7" ht="409.5">
      <c r="A40" s="44">
        <v>31</v>
      </c>
      <c r="B40" s="49" t="str">
        <f>'Item 31'!B3</f>
        <v>NOBREAK:
 Potência mínima de 1500VA / 1050W;
 Fator de potência: 0,7 ou superior;
 Seleção automática de tensão na entrada
110V/115V/127V/220V;
 Forma de onda na saída: senoidal por aproximação;
 Plugue do cabo de força: padrão NBR14136;
 Frequência da rede: 60 Hz;
 Tensão de saída: 115 VAC;
 Mínimo de 8 tomadas de saída com padrão NBR 14136;
 Autonomia mínima de 60 minutos, quando conectado a
uma carga de 80W (equivalente a um microcomputador e
um monitor de 15” LCD).
 Proteção contra: curto-circuito, surtos de tensão entre
fase e neutro, sobrecarga, sub e sobretensão da rede
elétrica, sobreaquecimento no inversor e no
transformador, descarga total das baterias;  Leds indicativos das condições de funcionamento do
equipamento;
 Alarme audiovisual para sinalização das condições de
funcionamento da rede elétrica;
 Porta-fusível externo com unidade reserva;
 Mínimo de duas baterias VRLA internas seladas de
12V/7Ah ou maior;
 Filtro de linha e estabilizador integrados;
 Recarga automática das baterias mesmo com o nobreak
desligado;
 Saída padrão USB para comunicação com o computador;
 Conector para módulo de baterias externas;
 Software de gerenciamento de configuração via
computador;
 Line Interactive (Nobreak Interativo com Regulação OnLine)
 Garantia de, no mínimo, 12 meses, contados a partir do
recebimento definitivo do equipamento.</v>
      </c>
      <c r="C40" s="44" t="str">
        <f>'Item 31'!C3</f>
        <v>unidade</v>
      </c>
      <c r="D40" s="44">
        <f>'Item 31'!D3</f>
        <v>435</v>
      </c>
      <c r="E40" s="57">
        <v>1.0548682</v>
      </c>
      <c r="F40" s="46">
        <f>'Item 31'!E3*E40</f>
        <v>1219.712453614</v>
      </c>
      <c r="G40" s="46">
        <f t="shared" si="1"/>
        <v>530573.85</v>
      </c>
    </row>
    <row r="41" spans="1:7" ht="76.5">
      <c r="A41" s="44">
        <v>32</v>
      </c>
      <c r="B41" s="49" t="str">
        <f>'Item 32'!B3</f>
        <v>Lâmpada LED Tubular Tipo T8, 120 cm, base G13, 127/220V,
fluxo luminoso mínimo de 1.800lm, potência máxima de 18W, luz
branca (temperatura de cor 6000-6500K), vida útil estimada igual
ou maior que 25.000 horas, compatível com a certificação do
Inmetro.
Marca: Osram, Phillips ou similar.</v>
      </c>
      <c r="C41" s="44" t="str">
        <f>'Item 32'!C3</f>
        <v>unidade</v>
      </c>
      <c r="D41" s="44">
        <f>'Item 32'!D3</f>
        <v>6000</v>
      </c>
      <c r="E41" s="57">
        <v>1.0548682</v>
      </c>
      <c r="F41" s="46">
        <f>'Item 32'!E3*E41</f>
        <v>18.470742182000002</v>
      </c>
      <c r="G41" s="46">
        <f t="shared" si="1"/>
        <v>110820</v>
      </c>
    </row>
    <row r="42" spans="1:7" ht="15.75">
      <c r="A42" s="41"/>
      <c r="B42" s="41"/>
      <c r="C42" s="85" t="s">
        <v>20</v>
      </c>
      <c r="D42" s="86"/>
      <c r="E42" s="86"/>
      <c r="F42" s="87"/>
      <c r="G42" s="42">
        <f>SUM(G10:G41)</f>
        <v>1228001</v>
      </c>
    </row>
  </sheetData>
  <mergeCells count="2">
    <mergeCell ref="A8:G8"/>
    <mergeCell ref="C42:F42"/>
  </mergeCells>
  <pageMargins left="0.51181102362204722" right="0.51181102362204722" top="0.78740157480314965" bottom="0.78740157480314965" header="0.31496062992125984" footer="0.31496062992125984"/>
  <pageSetup paperSize="9" scale="66" fitToHeight="0" orientation="portrait" r:id="rId1"/>
  <headerFooter>
    <oddFooter>&amp;L&amp;"Arial,Negrito"Estimativa em &amp;D</oddFooter>
  </headerFooter>
  <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7"/>
  <sheetViews>
    <sheetView view="pageBreakPreview" topLeftCell="A34" zoomScale="70" zoomScaleNormal="100" zoomScaleSheetLayoutView="70" workbookViewId="0">
      <selection activeCell="F34" sqref="F34"/>
    </sheetView>
  </sheetViews>
  <sheetFormatPr defaultRowHeight="12.75"/>
  <cols>
    <col min="1" max="1" width="9.140625" style="1"/>
    <col min="2" max="2" width="86.85546875" style="1" customWidth="1"/>
    <col min="3" max="4" width="13.28515625" style="48" customWidth="1"/>
    <col min="5" max="5" width="13.28515625" style="53" customWidth="1"/>
    <col min="6" max="6" width="18.140625" style="1" bestFit="1" customWidth="1"/>
    <col min="7" max="14" width="9.140625" style="2"/>
    <col min="15" max="16384" width="9.140625" style="1"/>
  </cols>
  <sheetData>
    <row r="1" spans="1:6" s="2" customFormat="1" ht="15.75">
      <c r="A1" s="83" t="s">
        <v>21</v>
      </c>
      <c r="B1" s="83"/>
      <c r="C1" s="83"/>
      <c r="D1" s="83"/>
      <c r="E1" s="83"/>
      <c r="F1" s="83"/>
    </row>
    <row r="2" spans="1:6" s="2" customFormat="1" ht="25.5">
      <c r="A2" s="43" t="s">
        <v>15</v>
      </c>
      <c r="B2" s="43" t="s">
        <v>16</v>
      </c>
      <c r="C2" s="43" t="s">
        <v>17</v>
      </c>
      <c r="D2" s="43" t="s">
        <v>18</v>
      </c>
      <c r="E2" s="50" t="s">
        <v>13</v>
      </c>
      <c r="F2" s="43" t="s">
        <v>19</v>
      </c>
    </row>
    <row r="3" spans="1:6" s="2" customFormat="1" ht="17.25">
      <c r="A3" s="47" t="s">
        <v>22</v>
      </c>
      <c r="B3" s="88" t="str">
        <f>Item1!G20</f>
        <v>OFICINA DOS BITS</v>
      </c>
      <c r="C3" s="89"/>
      <c r="D3" s="89"/>
      <c r="E3" s="89"/>
      <c r="F3" s="90"/>
    </row>
    <row r="4" spans="1:6" s="2" customFormat="1" ht="267.75">
      <c r="A4" s="44">
        <v>1</v>
      </c>
      <c r="B4" s="45" t="str">
        <f>Item1!B3</f>
        <v xml:space="preserve">Cabo de rede UTP - Categoria 6
Especificações técnicas:
· Cabo de 4 pares trançados compostos por condutores
sólidos de cobre, 23AWG, isolados em polietileno de alta
densidade;
· Capa externa em PVC não propagante a chama;
· Cor azul;
· Acondicionado em caixa de papelão tipo fastbox (305
metros), com nome do fabricante e sistema de rastreamento
que permita identificar a data de fabricação dos cabos;
· O cabo deve ser fabricado com material LSZH (Low
Smoke, Zero Halogen);
· Marcação sequencial métrica decrescente;
NORMAS:
· ANSI/TIA - 568;
· ISO/IEC DIS 11801
NBR 14703 e 14705
UL 444;
Garantia do Fabricante:
· 12 meses.
</v>
      </c>
      <c r="C4" s="44" t="str">
        <f>Item1!C3</f>
        <v>CX</v>
      </c>
      <c r="D4" s="44">
        <f>Item1!D3</f>
        <v>60</v>
      </c>
      <c r="E4" s="51">
        <f>Item1!F3</f>
        <v>566.32000000000005</v>
      </c>
      <c r="F4" s="46">
        <f>(ROUND(E4,2)*D4)</f>
        <v>33979.200000000004</v>
      </c>
    </row>
    <row r="5" spans="1:6" s="2" customFormat="1" ht="17.25">
      <c r="A5" s="47" t="s">
        <v>22</v>
      </c>
      <c r="B5" s="88" t="str">
        <f>Item2!G20</f>
        <v>Super Pro atacado</v>
      </c>
      <c r="C5" s="89"/>
      <c r="D5" s="89"/>
      <c r="E5" s="89"/>
      <c r="F5" s="90"/>
    </row>
    <row r="6" spans="1:6" ht="127.5" customHeight="1">
      <c r="A6" s="44">
        <v>2</v>
      </c>
      <c r="B6" s="45" t="str">
        <f>Item2!B3</f>
        <v xml:space="preserve">Cabo em cobre, tipo PP, 4 x 4,00 mm² (quatro vias com
bitola de 4,00 mm²). Cabo do tipo flexível e capa de PVC.
Rolo com 100m
</v>
      </c>
      <c r="C6" s="44" t="str">
        <f>Item2!C3</f>
        <v>RL</v>
      </c>
      <c r="D6" s="44">
        <f>Item2!D3</f>
        <v>10</v>
      </c>
      <c r="E6" s="51">
        <f>Item2!F3</f>
        <v>1391.39</v>
      </c>
      <c r="F6" s="46">
        <f>(ROUND(E6,2)*D6)</f>
        <v>13913.900000000001</v>
      </c>
    </row>
    <row r="7" spans="1:6" ht="17.25">
      <c r="A7" s="47" t="s">
        <v>22</v>
      </c>
      <c r="B7" s="91" t="str">
        <f>Item3!G20</f>
        <v>EDIVAL DA SILVA VENANCIO</v>
      </c>
      <c r="C7" s="92"/>
      <c r="D7" s="92"/>
      <c r="E7" s="92"/>
      <c r="F7" s="93"/>
    </row>
    <row r="8" spans="1:6" ht="127.5" customHeight="1">
      <c r="A8" s="44">
        <v>3</v>
      </c>
      <c r="B8" s="45" t="str">
        <f>Item3!B3</f>
        <v>Cabo flexível em cobre com bitola de 2,50 mm², classe de
isolamento 0,75kV, isolamento em PVC, fornecido em
embalagens fechadas lacradas pelo fabricante, na cor branca.
Rolo com 100m</v>
      </c>
      <c r="C8" s="44" t="str">
        <f>Item3!C3</f>
        <v>RL</v>
      </c>
      <c r="D8" s="44">
        <f>Item3!D3</f>
        <v>20</v>
      </c>
      <c r="E8" s="51">
        <f>Item3!F3</f>
        <v>147.63999999999999</v>
      </c>
      <c r="F8" s="46">
        <f>(ROUND(E8,2)*D8)</f>
        <v>2952.7999999999997</v>
      </c>
    </row>
    <row r="9" spans="1:6" ht="17.25">
      <c r="A9" s="47" t="s">
        <v>22</v>
      </c>
      <c r="B9" s="88" t="str">
        <f>'Item 4'!G20</f>
        <v>KABUM</v>
      </c>
      <c r="C9" s="89"/>
      <c r="D9" s="89"/>
      <c r="E9" s="89"/>
      <c r="F9" s="90"/>
    </row>
    <row r="10" spans="1:6" ht="191.25">
      <c r="A10" s="44">
        <v>4</v>
      </c>
      <c r="B10" s="45" t="str">
        <f>'Item 4'!B3</f>
        <v>Conector Fêmea RJ-45 CAT 6
Especificações técnicas:
· Conector fêmea Categoria 6 para cabo UTP sólido ou
flexível;
· Tipo de conector RJ-45;
· Fabricado em termoplástico não propagante a chama UL
94V-0;
· Diâmetro do Condutor: 26 a 22 AWG;
· Cor: transparente;
Normas:
· ANSI/TIA-568-2-D;
· ISO/IEC DIS 11801;
· NBR 14565;
Garantia do Fabricante:
· 12 meses.</v>
      </c>
      <c r="C10" s="44" t="str">
        <f>'Item 4'!C3</f>
        <v>unidade</v>
      </c>
      <c r="D10" s="44">
        <f>'Item 4'!D3</f>
        <v>1000</v>
      </c>
      <c r="E10" s="51">
        <f>'Item 4'!F3</f>
        <v>37.99</v>
      </c>
      <c r="F10" s="46">
        <f>(ROUND(E10,2)*D10)</f>
        <v>37990</v>
      </c>
    </row>
    <row r="11" spans="1:6" ht="17.25">
      <c r="A11" s="47" t="s">
        <v>22</v>
      </c>
      <c r="B11" s="88" t="str">
        <f>'Item 5'!G20</f>
        <v>Y S DIAS COMERCIO DE PAPELARIA</v>
      </c>
      <c r="C11" s="89"/>
      <c r="D11" s="89"/>
      <c r="E11" s="89"/>
      <c r="F11" s="90"/>
    </row>
    <row r="12" spans="1:6" ht="216.75">
      <c r="A12" s="44">
        <v>5</v>
      </c>
      <c r="B12" s="45" t="str">
        <f>'Item 5'!B3</f>
        <v>Conector Macho RJ-45 CAT6
Especificações técnicas:
· Conector macho Categoria 6 para cabo UTP sólido ou
flexível;
· Tipo de conector RJ-45;
· Fabricado em termoplástico não propagante a chama UL
94V-0;
· Diâmetro do Condutor: 26 a 22 AWG;
· Cor: transparente;
Normas:
· ANSI/TIA-568;
· ISO/IEC DIS 11801;
· NBR 14565;
Garantia do Fabricante:
· 12 meses. Referências
Furukawa plug RJ-45 GigaLan CAT6;
Panduit plug RJ-45 CAT 6</v>
      </c>
      <c r="C12" s="44" t="str">
        <f>'Item 5'!C3</f>
        <v>unidade</v>
      </c>
      <c r="D12" s="44">
        <f>'Item 5'!D3</f>
        <v>1000</v>
      </c>
      <c r="E12" s="51">
        <f>'Item 5'!F3</f>
        <v>0.51</v>
      </c>
      <c r="F12" s="46">
        <f>(ROUND(E12,2)*D12)</f>
        <v>510</v>
      </c>
    </row>
    <row r="13" spans="1:6" ht="17.25">
      <c r="A13" s="47" t="s">
        <v>22</v>
      </c>
      <c r="B13" s="88" t="str">
        <f>'Item 6'!G20</f>
        <v>ELETRONOR</v>
      </c>
      <c r="C13" s="89"/>
      <c r="D13" s="89"/>
      <c r="E13" s="89"/>
      <c r="F13" s="90"/>
    </row>
    <row r="14" spans="1:6">
      <c r="A14" s="44">
        <v>6</v>
      </c>
      <c r="B14" s="45" t="str">
        <f>'Item 6'!B3</f>
        <v>Filtro de linha com plug 2P+T e 5 tomadas 2P+T</v>
      </c>
      <c r="C14" s="44" t="str">
        <f>'Item 6'!C3</f>
        <v>unidade</v>
      </c>
      <c r="D14" s="44">
        <f>'Item 6'!D3</f>
        <v>60</v>
      </c>
      <c r="E14" s="51">
        <f>'Item 6'!F3</f>
        <v>24.48</v>
      </c>
      <c r="F14" s="46">
        <f>(ROUND(E14,2)*D14)</f>
        <v>1468.8</v>
      </c>
    </row>
    <row r="15" spans="1:6" ht="17.25">
      <c r="A15" s="47" t="s">
        <v>22</v>
      </c>
      <c r="B15" s="88" t="str">
        <f>'Item 7'!G20</f>
        <v>RC TEIVE COMERCIO E DISTRIBUICAO LTDA</v>
      </c>
      <c r="C15" s="89"/>
      <c r="D15" s="89"/>
      <c r="E15" s="89"/>
      <c r="F15" s="90"/>
    </row>
    <row r="16" spans="1:6" ht="63.75">
      <c r="A16" s="44">
        <v>7</v>
      </c>
      <c r="B16" s="45" t="str">
        <f>'Item 7'!B3</f>
        <v>Lâmpada LED Tubular Tipo T8, 60 cm, base G13, 127/220V,
fluxo luminoso mínimo de 850lm, potência máxima de 10W,
luz branca (temperatura de cor 6000-6500K), vida útil
estimada igual ou maior que 25.000 horas, compatível com a certificação do Inmetro. Marca: Osram, Phillips ou similar</v>
      </c>
      <c r="C16" s="44" t="str">
        <f>'Item 7'!C3</f>
        <v>unidade</v>
      </c>
      <c r="D16" s="44">
        <f>'Item 7'!D3</f>
        <v>200</v>
      </c>
      <c r="E16" s="51">
        <f>'Item 7'!F3</f>
        <v>8.99</v>
      </c>
      <c r="F16" s="46">
        <f>(ROUND(E16,2)*D16)</f>
        <v>1798</v>
      </c>
    </row>
    <row r="17" spans="1:6" ht="17.25">
      <c r="A17" s="47" t="s">
        <v>22</v>
      </c>
      <c r="B17" s="88" t="str">
        <f>'Item 8'!G20</f>
        <v>OFICINA DOS BITS</v>
      </c>
      <c r="C17" s="89"/>
      <c r="D17" s="89"/>
      <c r="E17" s="89"/>
      <c r="F17" s="90"/>
    </row>
    <row r="18" spans="1:6" ht="267.75">
      <c r="A18" s="44">
        <v>8</v>
      </c>
      <c r="B18" s="45" t="str">
        <f>'Item 8'!B3</f>
        <v>Patch Panel Categoria 6
Especificações técnicas:
· O produto deve atender os requisitos estabelecidos nas
normas para Categoria 6/ Classe E;
· 24 posições RJ-45;
· Corpo fabricado em termoplástico de alto impacto não
propagante a chama (UL 94 V-0);
· Painel frontal em plástico com porta etiquetas para
identificação;
· Possibilidade de crimpagem T568A ou T568B;
Deve possuir uma guia traseira feita em termoplástico para
organizar os cabos;
Instalação em rack 19";
· Normas:
· EIA/TIA-569;
· ISO/IEC 11801;
· NBR 14565;
· ANSI/TIA-606.
Garantia do Fabricante:
12 meses. Modelo de referência
Furukawa Patch Panel Gigalan CAT6 24P</v>
      </c>
      <c r="C18" s="44" t="str">
        <f>'Item 8'!C3</f>
        <v>unidade</v>
      </c>
      <c r="D18" s="44">
        <f>'Item 8'!D3</f>
        <v>15</v>
      </c>
      <c r="E18" s="51">
        <f>'Item 8'!F3</f>
        <v>176.99</v>
      </c>
      <c r="F18" s="46">
        <f>(ROUND(E18,2)*D18)</f>
        <v>2654.8500000000004</v>
      </c>
    </row>
    <row r="19" spans="1:6" ht="17.25">
      <c r="A19" s="47" t="s">
        <v>22</v>
      </c>
      <c r="B19" s="88" t="str">
        <f>'Item 9'!G20</f>
        <v xml:space="preserve">FRIGELAR </v>
      </c>
      <c r="C19" s="89"/>
      <c r="D19" s="89"/>
      <c r="E19" s="89"/>
      <c r="F19" s="90"/>
    </row>
    <row r="20" spans="1:6">
      <c r="A20" s="44">
        <v>9</v>
      </c>
      <c r="B20" s="45" t="str">
        <f>'Item 9'!B3</f>
        <v>Cilindros de gás Freon R-134 A com 13,62 Kg</v>
      </c>
      <c r="C20" s="44" t="str">
        <f>'Item 9'!C3</f>
        <v>unidade</v>
      </c>
      <c r="D20" s="44">
        <f>'Item 9'!D3</f>
        <v>20</v>
      </c>
      <c r="E20" s="51">
        <f>'Item 9'!F3</f>
        <v>550.9</v>
      </c>
      <c r="F20" s="46">
        <f>(ROUND(E20,2)*D20)</f>
        <v>11018</v>
      </c>
    </row>
    <row r="21" spans="1:6" ht="17.25">
      <c r="A21" s="47" t="s">
        <v>22</v>
      </c>
      <c r="B21" s="88" t="str">
        <f>'Item 10'!G20</f>
        <v>SUBMARINO</v>
      </c>
      <c r="C21" s="89"/>
      <c r="D21" s="89"/>
      <c r="E21" s="89"/>
      <c r="F21" s="90"/>
    </row>
    <row r="22" spans="1:6">
      <c r="A22" s="44">
        <v>10</v>
      </c>
      <c r="B22" s="45" t="str">
        <f>'Item 10'!B3</f>
        <v>Cilindros de gás Freon R-22 com 13,62 Kg</v>
      </c>
      <c r="C22" s="44" t="str">
        <f>'Item 10'!C3</f>
        <v>unidade</v>
      </c>
      <c r="D22" s="44">
        <f>'Item 10'!D3</f>
        <v>20</v>
      </c>
      <c r="E22" s="51">
        <f>'Item 10'!F3</f>
        <v>692.91</v>
      </c>
      <c r="F22" s="46">
        <f>(ROUND(E22,2)*D22)</f>
        <v>13858.199999999999</v>
      </c>
    </row>
    <row r="23" spans="1:6" ht="17.25">
      <c r="A23" s="47" t="s">
        <v>22</v>
      </c>
      <c r="B23" s="88" t="str">
        <f>'Item 11'!G20</f>
        <v>COSTA MEGA STORE</v>
      </c>
      <c r="C23" s="89"/>
      <c r="D23" s="89"/>
      <c r="E23" s="89"/>
      <c r="F23" s="90"/>
    </row>
    <row r="24" spans="1:6" ht="63.75">
      <c r="A24" s="44">
        <v>11</v>
      </c>
      <c r="B24" s="45" t="str">
        <f>'Item 11'!B3</f>
        <v>Fita adesiva Silver Tape (preta) 48mm x 50m
Obs.: É obrigação da Contratada, entregar materiais com
intervalo de tempo decorrido entre a data de entrega e a data
final de validade, equivalente a no mínimo 75% do total do
prazo de validade</v>
      </c>
      <c r="C24" s="44" t="str">
        <f>'Item 11'!C3</f>
        <v>unidade</v>
      </c>
      <c r="D24" s="44">
        <f>'Item 11'!D3</f>
        <v>20</v>
      </c>
      <c r="E24" s="51">
        <f>'Item 11'!F3</f>
        <v>8.9700000000000006</v>
      </c>
      <c r="F24" s="46">
        <f>(ROUND(E24,2)*D24)</f>
        <v>179.4</v>
      </c>
    </row>
    <row r="25" spans="1:6" ht="17.25">
      <c r="A25" s="47" t="s">
        <v>22</v>
      </c>
      <c r="B25" s="88" t="str">
        <f>'Item 12'!G20</f>
        <v>RECOL - ENGENHARIA &amp; SERVICOS LTDA</v>
      </c>
      <c r="C25" s="89"/>
      <c r="D25" s="89"/>
      <c r="E25" s="89"/>
      <c r="F25" s="90"/>
    </row>
    <row r="26" spans="1:6">
      <c r="A26" s="44">
        <v>12</v>
      </c>
      <c r="B26" s="45" t="str">
        <f>'Item 12'!B3</f>
        <v>Gás refrigerante R410 A, garrafa com 11,350 kg</v>
      </c>
      <c r="C26" s="44" t="str">
        <f>'Item 12'!C3</f>
        <v>unidade</v>
      </c>
      <c r="D26" s="44">
        <f>'Item 12'!D3</f>
        <v>20</v>
      </c>
      <c r="E26" s="51">
        <f>'Item 12'!F3</f>
        <v>200</v>
      </c>
      <c r="F26" s="46">
        <f>(ROUND(E26,2)*D26)</f>
        <v>4000</v>
      </c>
    </row>
    <row r="27" spans="1:6" ht="17.25">
      <c r="A27" s="47" t="s">
        <v>22</v>
      </c>
      <c r="B27" s="88" t="str">
        <f>'Item 13'!G20</f>
        <v>Lojas Verdes Mares</v>
      </c>
      <c r="C27" s="89"/>
      <c r="D27" s="89"/>
      <c r="E27" s="89"/>
      <c r="F27" s="90"/>
    </row>
    <row r="28" spans="1:6">
      <c r="A28" s="44">
        <v>13</v>
      </c>
      <c r="B28" s="45" t="str">
        <f>'Item 13'!B3</f>
        <v>Tomada externa (sobrepor) 2P +T, 10 A, 250 V</v>
      </c>
      <c r="C28" s="44" t="str">
        <f>'Item 13'!C3</f>
        <v>unidade</v>
      </c>
      <c r="D28" s="44">
        <f>'Item 13'!D3</f>
        <v>700</v>
      </c>
      <c r="E28" s="51">
        <f>'Item 13'!F3</f>
        <v>7.2</v>
      </c>
      <c r="F28" s="46">
        <f>(ROUND(E28,2)*D28)</f>
        <v>5040</v>
      </c>
    </row>
    <row r="29" spans="1:6" ht="17.25">
      <c r="A29" s="47" t="s">
        <v>22</v>
      </c>
      <c r="B29" s="88" t="str">
        <f>'Item 14'!G20</f>
        <v xml:space="preserve">Kabum </v>
      </c>
      <c r="C29" s="89"/>
      <c r="D29" s="89"/>
      <c r="E29" s="89"/>
      <c r="F29" s="90"/>
    </row>
    <row r="30" spans="1:6" ht="306">
      <c r="A30" s="44">
        <v>14</v>
      </c>
      <c r="B30" s="45" t="str">
        <f>'Item 14'!B3</f>
        <v>Fechadura digital, com as seguintes especificações:
Tensão de alimentação 6 Vdc (Funcionar com 4 pilhas
alcalinas (tamanho AA)), com sinalização de pilhas fracas;
Possibilitar abertura de emergência mecânica (com chave
multiponto), e com registro para auditoria;
Acabamentos em Aço Escovado, Cromado ou Dourado e ter
proteção contra oxidação;
Ser indicada para portas com espessura de 25 mm a 50 mm;
Capacidade mínima de cartões (RFID): 10;
Capacidade mínima de senhas: 4 (4 a 12 dígitos);
Autonomia mínima: 1 ano para 10 acessos diários;
Resistência mínima da tranca: 100 kg;
Teclado touch screen de 12 teclas;
Possuir função de detecção de fogo (a porta abre quando a
temperatura do lado interno do ambiente estiver superior a 65
°C);
P44ossuir entrada de alimentação de emergência (caso haja 2o
esgotamento das pilhas internas);
Possuir alarme para indicação de 5 tentativas de acesso mal
sucedidas;
Possui função de ajuste de sensibilidade do touch screen.
Cada unidade deverá ser acompanhada de 5 cartões de acesso
OBS: * 15(QUINZE) COM ABERTURA PARA DIREITA E
5(CINCO) COM ABERTURA PARA ESQUERDA.</v>
      </c>
      <c r="C30" s="44" t="str">
        <f>'Item 14'!C3</f>
        <v>unidade</v>
      </c>
      <c r="D30" s="44">
        <f>'Item 14'!D3</f>
        <v>20</v>
      </c>
      <c r="E30" s="51">
        <f>'Item 14'!F3</f>
        <v>739.55</v>
      </c>
      <c r="F30" s="46">
        <f>(ROUND(E30,2)*D30)</f>
        <v>14791</v>
      </c>
    </row>
    <row r="31" spans="1:6" ht="17.25">
      <c r="A31" s="47" t="s">
        <v>22</v>
      </c>
      <c r="B31" s="88" t="str">
        <f>'Item 15'!G20</f>
        <v>Kabum</v>
      </c>
      <c r="C31" s="89"/>
      <c r="D31" s="89"/>
      <c r="E31" s="89"/>
      <c r="F31" s="90"/>
    </row>
    <row r="32" spans="1:6" ht="293.25">
      <c r="A32" s="44">
        <v>15</v>
      </c>
      <c r="B32" s="45" t="str">
        <f>'Item 15'!B3</f>
        <v>ESTABILIZADOR DE TENSÃO
MICROPROCESSADO:
 Potência mínima de 1000VA / 1000W;
 Compatível com impressoras laser e multifuncionais
monocromáticas de até 40ppm;
 Microprocessador de alta velocidade;
 Filtro de linha integrado;
 Plugue do cabo de força: padrão NBR 14136;
 Tensão de entrada: 115/127/220V (bivolt automático)
 Frequência da rede: 60 Hz;
 Tensão de saída: 115 VAC;
 Mínimo de 5 tomadas de saída com padrão NBR 14136;
 Porta-fusível externo com unidade reserva;
 Proteção contra curto-circuito;
 Proteção contra surtos de tensão entre fase e neutro;
 Proteção contra sub/sobretensão de rede elétrica;
 Proteção contra sobreaquecimento;
 Proteção contra sobrecarga;
 Leds indicativos das condições de funcionamento da rede
elétrica;
 Certificado conforme NBR 14373:2006;
 Garantia de, no mínimo, 12 meses, contados a partir do
recebimento definitivo do equipamento.</v>
      </c>
      <c r="C32" s="44" t="str">
        <f>'Item 15'!C3</f>
        <v>unidade</v>
      </c>
      <c r="D32" s="44">
        <f>'Item 15'!D3</f>
        <v>200</v>
      </c>
      <c r="E32" s="51">
        <f>'Item 15'!F3</f>
        <v>249.9</v>
      </c>
      <c r="F32" s="46">
        <f>(ROUND(E32,2)*D32)</f>
        <v>49980</v>
      </c>
    </row>
    <row r="33" spans="1:6" ht="17.25">
      <c r="A33" s="47" t="s">
        <v>22</v>
      </c>
      <c r="B33" s="88" t="str">
        <f>'Item 16'!G20</f>
        <v>Shoptime</v>
      </c>
      <c r="C33" s="89"/>
      <c r="D33" s="89"/>
      <c r="E33" s="89"/>
      <c r="F33" s="90"/>
    </row>
    <row r="34" spans="1:6" ht="409.5">
      <c r="A34" s="44">
        <v>16</v>
      </c>
      <c r="B34" s="45" t="str">
        <f>'Item 16'!B3</f>
        <v>NOBREAK:
 Potência mínima de 1500VA / 1050W;
 Fator de potência: 0,7 ou superior;
 Seleção automática de tensão na entrada
110V/115V/127V/220V;
 Forma de onda na saída: senoidal por aproximação;
 Plugue do cabo de força: padrão NBR14136;
 Frequência da rede: 60 Hz;
 Tensão de saída: 115 VAC;
 Mínimo de 8 tomadas de saída com padrão NBR 14136;
 Autonomia mínima de 60 minutos, quando conectado a
uma carga de 80W (equivalente a um microcomputador e
um monitor de 15” LCD).
 Proteção contra: curto-circuito, surtos de tensão entre
fase e neutro, sobrecarga, sub e sobretensão da rede
elétrica, sobreaquecimento no inversor e no
transformador, descarga total das baterias;  Leds indicativos das condições de funcionamento do
equipamento;
 Alarme audiovisual para sinalização das condições de
funcionamento da rede elétrica;
 Porta-fusível externo com unidade reserva;
 Mínimo de duas baterias VRLA internas seladas de
12V/7Ah ou maior;
 Filtro de linha e estabilizador integrados;
 Recarga automática das baterias mesmo com o nobreak
desligado;
 Saída padrão USB para comunicação com o computador;
 Conector para módulo de baterias externas;
 Software de gerenciamento de configuração via
computador;
 Line Interactive (Nobreak Interativo com Regulação On-
Line)
 Garantia de, no mínimo, 12 meses, contados a partir do
recebimento definitivo do equipamento.</v>
      </c>
      <c r="C34" s="44" t="str">
        <f>'Item 16'!C3</f>
        <v>unidade</v>
      </c>
      <c r="D34" s="44">
        <f>'Item 16'!D3</f>
        <v>65</v>
      </c>
      <c r="E34" s="51">
        <f>'Item 16'!F3</f>
        <v>948.6</v>
      </c>
      <c r="F34" s="46">
        <f>(ROUND(E34,2)*D34)</f>
        <v>61659</v>
      </c>
    </row>
    <row r="35" spans="1:6" ht="17.25">
      <c r="A35" s="47" t="s">
        <v>22</v>
      </c>
      <c r="B35" s="88" t="str">
        <f>'Item 17'!G20</f>
        <v>ViewTech</v>
      </c>
      <c r="C35" s="89"/>
      <c r="D35" s="89"/>
      <c r="E35" s="89"/>
      <c r="F35" s="90"/>
    </row>
    <row r="36" spans="1:6" ht="165.75">
      <c r="A36" s="44">
        <v>17</v>
      </c>
      <c r="B36" s="45" t="str">
        <f>'Item 17'!B3</f>
        <v>BATERIAS ESTACIONÁRIAS SELADAS PARA
NOBREAK:
 Bateria estacionária 12V/7Ah, selada (VRLA) para uso
em Nobreaks
 Tensão nominal: 12V
 Capacidade nominal: 7Ah
 Carga de tensão constante
 Tensão de flutuação: 13,20 a 13,80V @25ºC
 Dimensões em mm: 151x65x100 (Comprimento x
Largura x Altura)*
 Garantia de, no mínimo, 12 meses, contados a partir do
recebimento definitivo do equipamento.
*As dimensões poderão variar em ±2mm</v>
      </c>
      <c r="C36" s="44" t="str">
        <f>'Item 17'!C3</f>
        <v>unidade</v>
      </c>
      <c r="D36" s="44">
        <f>'Item 17'!D3</f>
        <v>500</v>
      </c>
      <c r="E36" s="51">
        <f>'Item 17'!F3</f>
        <v>93.56</v>
      </c>
      <c r="F36" s="46">
        <f>(ROUND(E36,2)*D36)</f>
        <v>46780</v>
      </c>
    </row>
    <row r="37" spans="1:6" ht="17.25">
      <c r="A37" s="47" t="s">
        <v>22</v>
      </c>
      <c r="B37" s="88" t="str">
        <f>'Item 18'!G20</f>
        <v>Amazon.com</v>
      </c>
      <c r="C37" s="89"/>
      <c r="D37" s="89"/>
      <c r="E37" s="89"/>
      <c r="F37" s="90"/>
    </row>
    <row r="38" spans="1:6" ht="127.5">
      <c r="A38" s="44">
        <v>18</v>
      </c>
      <c r="B38" s="45" t="str">
        <f>'Item 18'!B3</f>
        <v>SUPORTE PARA NOBREAK EM AÇO REFORÇADO
COM RODÍZIOS:
 Rodízios de aço, reforçados e com mecanismo de
travamento
 Construção em aço reforçado
 Ajuste de largura: mínimo de 15cm e máximo de 22cm
 Comprimento mínimo de 26cm
 Peso suportado: mínimo de 17Kg
 Pintura em Epoxi, na cor preta
 Modelo compatível com CPU’s e nobreaks de pequeno porte.</v>
      </c>
      <c r="C38" s="44" t="str">
        <f>'Item 18'!C3</f>
        <v>unidade</v>
      </c>
      <c r="D38" s="44">
        <f>'Item 18'!D3</f>
        <v>400</v>
      </c>
      <c r="E38" s="51">
        <f>'Item 18'!F3</f>
        <v>166.41</v>
      </c>
      <c r="F38" s="46">
        <f>(ROUND(E38,2)*D38)</f>
        <v>66564</v>
      </c>
    </row>
    <row r="39" spans="1:6" ht="17.25">
      <c r="A39" s="47" t="s">
        <v>22</v>
      </c>
      <c r="B39" s="88" t="str">
        <f>'Item 19'!G20</f>
        <v>WebContinental</v>
      </c>
      <c r="C39" s="89"/>
      <c r="D39" s="89"/>
      <c r="E39" s="89"/>
      <c r="F39" s="90"/>
    </row>
    <row r="40" spans="1:6" ht="76.5">
      <c r="A40" s="44">
        <v>19</v>
      </c>
      <c r="B40" s="45" t="str">
        <f>'Item 19'!B3</f>
        <v>Lâmpadas LED Tubular Tipo T8, 120 cm, base G13,
127/220V, fluxo luminoso mínimo de 1.800lm, potência
máxima de 18W, luz branca (temperatura de cor 6000-
6500K), vida útil estimada igual ou maior que 25.000 horas,
compatível com a certificação do Inmetro.
Marca: Osram, Phillips ou similar.</v>
      </c>
      <c r="C40" s="44" t="str">
        <f>'Item 19'!C3</f>
        <v>unidade</v>
      </c>
      <c r="D40" s="44">
        <f>'Item 19'!D3</f>
        <v>500</v>
      </c>
      <c r="E40" s="51">
        <f>'Item 19'!F3</f>
        <v>16.47</v>
      </c>
      <c r="F40" s="46">
        <f>(ROUND(E40,2)*D40)</f>
        <v>8235</v>
      </c>
    </row>
    <row r="41" spans="1:6" ht="17.25">
      <c r="A41" s="47" t="s">
        <v>22</v>
      </c>
      <c r="B41" s="88" t="str">
        <f>'Item 20'!G20</f>
        <v>EXTRA</v>
      </c>
      <c r="C41" s="89"/>
      <c r="D41" s="89"/>
      <c r="E41" s="89"/>
      <c r="F41" s="90"/>
    </row>
    <row r="42" spans="1:6">
      <c r="A42" s="44">
        <v>20</v>
      </c>
      <c r="B42" s="45" t="str">
        <f>'Item 20'!B3</f>
        <v>Massa corrida PVA comum.</v>
      </c>
      <c r="C42" s="44" t="str">
        <f>'Item 20'!C3</f>
        <v>18L</v>
      </c>
      <c r="D42" s="44">
        <f>'Item 20'!D3</f>
        <v>50</v>
      </c>
      <c r="E42" s="51">
        <f>'Item 20'!F3</f>
        <v>16.79</v>
      </c>
      <c r="F42" s="46">
        <f>(ROUND(E42,2)*D42)</f>
        <v>839.5</v>
      </c>
    </row>
    <row r="43" spans="1:6" ht="17.25">
      <c r="A43" s="47" t="s">
        <v>22</v>
      </c>
      <c r="B43" s="88" t="str">
        <f>'Item 21'!G20</f>
        <v>SHOPP NRT TINTAS</v>
      </c>
      <c r="C43" s="89"/>
      <c r="D43" s="89"/>
      <c r="E43" s="89"/>
      <c r="F43" s="90"/>
    </row>
    <row r="44" spans="1:6">
      <c r="A44" s="44">
        <v>21</v>
      </c>
      <c r="B44" s="45" t="str">
        <f>'Item 21'!B3</f>
        <v>Massa POLIÉSTER, ¼ lata (massa automotiva).</v>
      </c>
      <c r="C44" s="44" t="str">
        <f>'Item 21'!C3</f>
        <v>unidade</v>
      </c>
      <c r="D44" s="44">
        <f>'Item 21'!D3</f>
        <v>50</v>
      </c>
      <c r="E44" s="51">
        <f>'Item 21'!F3</f>
        <v>25</v>
      </c>
      <c r="F44" s="46">
        <f>(ROUND(E44,2)*D44)</f>
        <v>1250</v>
      </c>
    </row>
    <row r="45" spans="1:6" ht="17.25">
      <c r="A45" s="47" t="s">
        <v>22</v>
      </c>
      <c r="B45" s="91" t="str">
        <f>'Item 22'!G20</f>
        <v>SHOPPING DAS TINTAS</v>
      </c>
      <c r="C45" s="92"/>
      <c r="D45" s="92"/>
      <c r="E45" s="92"/>
      <c r="F45" s="93"/>
    </row>
    <row r="46" spans="1:6">
      <c r="A46" s="44">
        <v>22</v>
      </c>
      <c r="B46" s="45" t="str">
        <f>'Item 22'!B3</f>
        <v>Primer universal branco</v>
      </c>
      <c r="C46" s="44" t="str">
        <f>'Item 22'!C3</f>
        <v>GL</v>
      </c>
      <c r="D46" s="44">
        <f>'Item 22'!D3</f>
        <v>50</v>
      </c>
      <c r="E46" s="51">
        <f>'Item 22'!F3</f>
        <v>34.9</v>
      </c>
      <c r="F46" s="46">
        <f>(ROUND(E46,2)*D46)</f>
        <v>1745</v>
      </c>
    </row>
    <row r="47" spans="1:6" ht="17.25">
      <c r="A47" s="47" t="s">
        <v>22</v>
      </c>
      <c r="B47" s="91" t="str">
        <f>'Item 23'!G20</f>
        <v>PADOVANI</v>
      </c>
      <c r="C47" s="92"/>
      <c r="D47" s="92"/>
      <c r="E47" s="92"/>
      <c r="F47" s="93"/>
    </row>
    <row r="48" spans="1:6">
      <c r="A48" s="44">
        <v>23</v>
      </c>
      <c r="B48" s="45" t="str">
        <f>'Item 23'!B3</f>
        <v>Solvente para limpeza .</v>
      </c>
      <c r="C48" s="44" t="str">
        <f>'Item 23'!C3</f>
        <v>GL</v>
      </c>
      <c r="D48" s="44">
        <f>'Item 23'!D3</f>
        <v>100</v>
      </c>
      <c r="E48" s="51">
        <f>'Item 23'!F3</f>
        <v>60.8</v>
      </c>
      <c r="F48" s="46">
        <f>(ROUND(E48,2)*D48)</f>
        <v>6080</v>
      </c>
    </row>
    <row r="49" spans="1:6" ht="17.25">
      <c r="A49" s="47" t="s">
        <v>22</v>
      </c>
      <c r="B49" s="88" t="str">
        <f>'Item 24'!G20</f>
        <v>FERRAMENTAS KENNEDY</v>
      </c>
      <c r="C49" s="89"/>
      <c r="D49" s="89"/>
      <c r="E49" s="89"/>
      <c r="F49" s="90"/>
    </row>
    <row r="50" spans="1:6">
      <c r="A50" s="44">
        <v>24</v>
      </c>
      <c r="B50" s="45" t="str">
        <f>'Item 24'!B3</f>
        <v>Solvente Poliuretano (Thinner PU)- embalagem 5 litros.</v>
      </c>
      <c r="C50" s="44" t="str">
        <f>'Item 24'!C3</f>
        <v>unidade</v>
      </c>
      <c r="D50" s="44">
        <f>'Item 24'!D3</f>
        <v>50</v>
      </c>
      <c r="E50" s="52">
        <f>'Item 24'!F3</f>
        <v>62.49</v>
      </c>
      <c r="F50" s="46">
        <f>(ROUND(E50,2)*D50)</f>
        <v>3124.5</v>
      </c>
    </row>
    <row r="51" spans="1:6" ht="17.25">
      <c r="A51" s="47" t="s">
        <v>22</v>
      </c>
      <c r="B51" s="88" t="str">
        <f>'Item 25'!G20</f>
        <v>AMAZON.COM</v>
      </c>
      <c r="C51" s="89"/>
      <c r="D51" s="89"/>
      <c r="E51" s="89"/>
      <c r="F51" s="90"/>
    </row>
    <row r="52" spans="1:6">
      <c r="A52" s="44">
        <v>25</v>
      </c>
      <c r="B52" s="45" t="str">
        <f>'Item 25'!B3</f>
        <v>Tinta acrílica fosca, cor branco neve, sem cheiro.</v>
      </c>
      <c r="C52" s="44" t="str">
        <f>'Item 25'!C3</f>
        <v>18L</v>
      </c>
      <c r="D52" s="44">
        <f>'Item 25'!D3</f>
        <v>50</v>
      </c>
      <c r="E52" s="52">
        <f>'Item 25'!F3</f>
        <v>145</v>
      </c>
      <c r="F52" s="46">
        <f>(ROUND(E52,2)*D52)</f>
        <v>7250</v>
      </c>
    </row>
    <row r="53" spans="1:6" ht="17.25">
      <c r="A53" s="47" t="s">
        <v>22</v>
      </c>
      <c r="B53" s="88" t="str">
        <f>'Item 26'!G20</f>
        <v>POLITINTAS</v>
      </c>
      <c r="C53" s="89"/>
      <c r="D53" s="89"/>
      <c r="E53" s="89"/>
      <c r="F53" s="90"/>
    </row>
    <row r="54" spans="1:6">
      <c r="A54" s="44">
        <v>26</v>
      </c>
      <c r="B54" s="45" t="str">
        <f>'Item 26'!B3</f>
        <v>Tinta acrílica para concreto, cor cinza .</v>
      </c>
      <c r="C54" s="44" t="str">
        <f>'Item 26'!C3</f>
        <v>18L</v>
      </c>
      <c r="D54" s="44">
        <f>'Item 26'!D3</f>
        <v>50</v>
      </c>
      <c r="E54" s="52">
        <f>'Item 26'!F3</f>
        <v>177.5</v>
      </c>
      <c r="F54" s="46">
        <f>(ROUND(E54,2)*D54)</f>
        <v>8875</v>
      </c>
    </row>
    <row r="55" spans="1:6" ht="17.25">
      <c r="A55" s="47" t="s">
        <v>22</v>
      </c>
      <c r="B55" s="88" t="str">
        <f>'Item 27'!G20</f>
        <v>CASA SHOW</v>
      </c>
      <c r="C55" s="89"/>
      <c r="D55" s="89"/>
      <c r="E55" s="89"/>
      <c r="F55" s="90"/>
    </row>
    <row r="56" spans="1:6">
      <c r="A56" s="44">
        <v>27</v>
      </c>
      <c r="B56" s="45" t="str">
        <f>'Item 27'!B3</f>
        <v>Tinta acrílica para piso, cor amarelo</v>
      </c>
      <c r="C56" s="44" t="str">
        <f>'Item 27'!C3</f>
        <v>GL</v>
      </c>
      <c r="D56" s="44">
        <f>'Item 27'!D3</f>
        <v>50</v>
      </c>
      <c r="E56" s="52">
        <f>'Item 27'!F3</f>
        <v>44.99</v>
      </c>
      <c r="F56" s="46">
        <f>(ROUND(E56,2)*D56)</f>
        <v>2249.5</v>
      </c>
    </row>
    <row r="57" spans="1:6" ht="17.25">
      <c r="A57" s="47" t="s">
        <v>22</v>
      </c>
      <c r="B57" s="88" t="str">
        <f>'Item 28'!G20</f>
        <v xml:space="preserve">LOJA DO MECÂNICO </v>
      </c>
      <c r="C57" s="89"/>
      <c r="D57" s="89"/>
      <c r="E57" s="89"/>
      <c r="F57" s="90"/>
    </row>
    <row r="58" spans="1:6" ht="25.5">
      <c r="A58" s="44">
        <v>28</v>
      </c>
      <c r="B58" s="45" t="str">
        <f>'Item 28'!B3</f>
        <v>Tinta poliuretano industrial, cor laranja Ral com catalizador
(conforme prova).</v>
      </c>
      <c r="C58" s="44" t="str">
        <f>'Item 28'!C3</f>
        <v>GL</v>
      </c>
      <c r="D58" s="44">
        <f>'Item 28'!D3</f>
        <v>50</v>
      </c>
      <c r="E58" s="52">
        <f>'Item 28'!F3</f>
        <v>149.9</v>
      </c>
      <c r="F58" s="46">
        <f>(ROUND(E58,2)*D58)</f>
        <v>7495</v>
      </c>
    </row>
    <row r="59" spans="1:6" ht="17.25">
      <c r="A59" s="47" t="s">
        <v>22</v>
      </c>
      <c r="B59" s="88" t="str">
        <f>'Item 29'!G20</f>
        <v>AMERICANAS</v>
      </c>
      <c r="C59" s="89"/>
      <c r="D59" s="89"/>
      <c r="E59" s="89"/>
      <c r="F59" s="90"/>
    </row>
    <row r="60" spans="1:6" ht="25.5">
      <c r="A60" s="44">
        <v>29</v>
      </c>
      <c r="B60" s="45" t="str">
        <f>'Item 29'!B3</f>
        <v>Bateria para dataloger
Bateria de lithium 3,6v 1/2aa 1200mah, cilindrica</v>
      </c>
      <c r="C60" s="44" t="str">
        <f>'Item 29'!C3</f>
        <v>unidade</v>
      </c>
      <c r="D60" s="44">
        <f>'Item 29'!D3</f>
        <v>30</v>
      </c>
      <c r="E60" s="52">
        <f>'Item 29'!F3</f>
        <v>48</v>
      </c>
      <c r="F60" s="46">
        <f>(ROUND(E60,2)*D60)</f>
        <v>1440</v>
      </c>
    </row>
    <row r="61" spans="1:6" ht="17.25">
      <c r="A61" s="47" t="s">
        <v>22</v>
      </c>
      <c r="B61" s="88" t="str">
        <f>'Item 30'!G20</f>
        <v>CASAS BAHIA</v>
      </c>
      <c r="C61" s="89"/>
      <c r="D61" s="89"/>
      <c r="E61" s="89"/>
      <c r="F61" s="90"/>
    </row>
    <row r="62" spans="1:6" ht="76.5">
      <c r="A62" s="44">
        <v>30</v>
      </c>
      <c r="B62" s="45" t="str">
        <f>'Item 30'!B3</f>
        <v xml:space="preserve">Lâmpada LED Tubular Tipo T8, 120 cm, base G13, 127/220V,
fluxo luminoso mínimo de 1.800lm, potência máxima de 18W, luz
branca (temperatura de cor 6000-6500K), vida útil estimada igual
ou maior que 25.000 horas, compatível com a certificação do
Inmetro.
Marca: Osram, Phillips ou similar. </v>
      </c>
      <c r="C62" s="44" t="str">
        <f>'Item 30'!C3</f>
        <v>unidade</v>
      </c>
      <c r="D62" s="44">
        <f>'Item 30'!D3</f>
        <v>2000</v>
      </c>
      <c r="E62" s="52">
        <f>'Item 30'!F3</f>
        <v>15.39</v>
      </c>
      <c r="F62" s="46">
        <f>(ROUND(E62,2)*D62)</f>
        <v>30780</v>
      </c>
    </row>
    <row r="63" spans="1:6" ht="17.25">
      <c r="A63" s="47" t="s">
        <v>22</v>
      </c>
      <c r="B63" s="88" t="str">
        <f>'Item 31'!G20</f>
        <v>Shoptime</v>
      </c>
      <c r="C63" s="89"/>
      <c r="D63" s="89"/>
      <c r="E63" s="89"/>
      <c r="F63" s="90"/>
    </row>
    <row r="64" spans="1:6" ht="409.5">
      <c r="A64" s="44">
        <v>31</v>
      </c>
      <c r="B64" s="45" t="str">
        <f>'Item 31'!B3</f>
        <v>NOBREAK:
 Potência mínima de 1500VA / 1050W;
 Fator de potência: 0,7 ou superior;
 Seleção automática de tensão na entrada
110V/115V/127V/220V;
 Forma de onda na saída: senoidal por aproximação;
 Plugue do cabo de força: padrão NBR14136;
 Frequência da rede: 60 Hz;
 Tensão de saída: 115 VAC;
 Mínimo de 8 tomadas de saída com padrão NBR 14136;
 Autonomia mínima de 60 minutos, quando conectado a
uma carga de 80W (equivalente a um microcomputador e
um monitor de 15” LCD).
 Proteção contra: curto-circuito, surtos de tensão entre
fase e neutro, sobrecarga, sub e sobretensão da rede
elétrica, sobreaquecimento no inversor e no
transformador, descarga total das baterias;  Leds indicativos das condições de funcionamento do
equipamento;
 Alarme audiovisual para sinalização das condições de
funcionamento da rede elétrica;
 Porta-fusível externo com unidade reserva;
 Mínimo de duas baterias VRLA internas seladas de
12V/7Ah ou maior;
 Filtro de linha e estabilizador integrados;
 Recarga automática das baterias mesmo com o nobreak
desligado;
 Saída padrão USB para comunicação com o computador;
 Conector para módulo de baterias externas;
 Software de gerenciamento de configuração via
computador;
 Line Interactive (Nobreak Interativo com Regulação OnLine)
 Garantia de, no mínimo, 12 meses, contados a partir do
recebimento definitivo do equipamento.</v>
      </c>
      <c r="C64" s="44" t="str">
        <f>'Item 31'!C3</f>
        <v>unidade</v>
      </c>
      <c r="D64" s="44">
        <f>'Item 31'!D3</f>
        <v>435</v>
      </c>
      <c r="E64" s="52">
        <f>'Item 31'!F3</f>
        <v>948.6</v>
      </c>
      <c r="F64" s="46">
        <f>(ROUND(E64,2)*D64)</f>
        <v>412641</v>
      </c>
    </row>
    <row r="65" spans="1:6" ht="17.25">
      <c r="A65" s="47" t="s">
        <v>22</v>
      </c>
      <c r="B65" s="88" t="str">
        <f>'Item 32'!G20</f>
        <v>CASAS BAHIA</v>
      </c>
      <c r="C65" s="89"/>
      <c r="D65" s="89"/>
      <c r="E65" s="89"/>
      <c r="F65" s="90"/>
    </row>
    <row r="66" spans="1:6" ht="76.5">
      <c r="A66" s="44">
        <v>32</v>
      </c>
      <c r="B66" s="45" t="str">
        <f>'Item 32'!B3</f>
        <v>Lâmpada LED Tubular Tipo T8, 120 cm, base G13, 127/220V,
fluxo luminoso mínimo de 1.800lm, potência máxima de 18W, luz
branca (temperatura de cor 6000-6500K), vida útil estimada igual
ou maior que 25.000 horas, compatível com a certificação do
Inmetro.
Marca: Osram, Phillips ou similar.</v>
      </c>
      <c r="C66" s="44" t="str">
        <f>'Item 32'!C3</f>
        <v>unidade</v>
      </c>
      <c r="D66" s="44">
        <f>'Item 32'!D3</f>
        <v>6000</v>
      </c>
      <c r="E66" s="52">
        <f>'Item 32'!F3</f>
        <v>15.39</v>
      </c>
      <c r="F66" s="46">
        <f>(ROUND(E66,2)*D66)</f>
        <v>92340</v>
      </c>
    </row>
    <row r="67" spans="1:6" ht="15.75">
      <c r="A67" s="41"/>
      <c r="B67" s="41"/>
      <c r="C67" s="85" t="s">
        <v>23</v>
      </c>
      <c r="D67" s="86"/>
      <c r="E67" s="87"/>
      <c r="F67" s="42">
        <f>SUM(F4:F66)</f>
        <v>953481.65</v>
      </c>
    </row>
  </sheetData>
  <mergeCells count="34">
    <mergeCell ref="B23:F23"/>
    <mergeCell ref="B25:F25"/>
    <mergeCell ref="B29:F29"/>
    <mergeCell ref="B27:F27"/>
    <mergeCell ref="C67:E67"/>
    <mergeCell ref="B47:F47"/>
    <mergeCell ref="B49:F49"/>
    <mergeCell ref="B51:F51"/>
    <mergeCell ref="B53:F53"/>
    <mergeCell ref="B55:F55"/>
    <mergeCell ref="B65:F65"/>
    <mergeCell ref="B57:F57"/>
    <mergeCell ref="B59:F59"/>
    <mergeCell ref="B61:F61"/>
    <mergeCell ref="B63:F63"/>
    <mergeCell ref="B41:F41"/>
    <mergeCell ref="B43:F43"/>
    <mergeCell ref="B45:F45"/>
    <mergeCell ref="B31:F31"/>
    <mergeCell ref="B33:F33"/>
    <mergeCell ref="B35:F35"/>
    <mergeCell ref="B37:F37"/>
    <mergeCell ref="B39:F39"/>
    <mergeCell ref="A1:F1"/>
    <mergeCell ref="B3:F3"/>
    <mergeCell ref="B21:F21"/>
    <mergeCell ref="B9:F9"/>
    <mergeCell ref="B11:F11"/>
    <mergeCell ref="B13:F13"/>
    <mergeCell ref="B15:F15"/>
    <mergeCell ref="B17:F17"/>
    <mergeCell ref="B19:F19"/>
    <mergeCell ref="B5:F5"/>
    <mergeCell ref="B7:F7"/>
  </mergeCells>
  <pageMargins left="0.51181102362204722" right="0.51181102362204722" top="0.78740157480314965" bottom="0.78740157480314965" header="0.31496062992125984" footer="0.31496062992125984"/>
  <pageSetup paperSize="9" scale="61" fitToHeight="0" orientation="portrait" r:id="rId1"/>
  <headerFooter>
    <oddFooter>&amp;L&amp;"Arial,Negrito"Estimativa em &amp;D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B3" sqref="B3:B17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67" t="s">
        <v>12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40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70"/>
      <c r="B3" s="71" t="s">
        <v>79</v>
      </c>
      <c r="C3" s="74" t="s">
        <v>8</v>
      </c>
      <c r="D3" s="77">
        <v>1000</v>
      </c>
      <c r="E3" s="80">
        <f>IF(C20&lt;=25%,D20,MIN(E20:F20))</f>
        <v>45.72</v>
      </c>
      <c r="F3" s="80">
        <f>MIN(H3:H17)</f>
        <v>37.99</v>
      </c>
      <c r="G3" s="54" t="s">
        <v>80</v>
      </c>
      <c r="H3" s="14">
        <v>56.55</v>
      </c>
      <c r="I3" s="30" t="str">
        <f>IF(H3="","",(IF($C$20&lt;25%,"N/A",IF(H3&lt;=($D$20+$A$20),H3,"Descartado"))))</f>
        <v>N/A</v>
      </c>
    </row>
    <row r="4" spans="1:9">
      <c r="A4" s="70"/>
      <c r="B4" s="72"/>
      <c r="C4" s="75"/>
      <c r="D4" s="78"/>
      <c r="E4" s="81"/>
      <c r="F4" s="81"/>
      <c r="G4" s="5" t="s">
        <v>185</v>
      </c>
      <c r="H4" s="14">
        <v>42.69</v>
      </c>
      <c r="I4" s="30" t="str">
        <f t="shared" ref="I4:I17" si="0">IF(H4="","",(IF($C$20&lt;25%,"N/A",IF(H4&lt;=($D$20+$A$20),H4,"Descartado"))))</f>
        <v>N/A</v>
      </c>
    </row>
    <row r="5" spans="1:9">
      <c r="A5" s="70"/>
      <c r="B5" s="72"/>
      <c r="C5" s="75"/>
      <c r="D5" s="78"/>
      <c r="E5" s="81"/>
      <c r="F5" s="81"/>
      <c r="G5" s="5" t="s">
        <v>186</v>
      </c>
      <c r="H5" s="14">
        <v>54.9</v>
      </c>
      <c r="I5" s="30" t="str">
        <f t="shared" si="0"/>
        <v>N/A</v>
      </c>
    </row>
    <row r="6" spans="1:9">
      <c r="A6" s="70"/>
      <c r="B6" s="72"/>
      <c r="C6" s="75"/>
      <c r="D6" s="78"/>
      <c r="E6" s="81"/>
      <c r="F6" s="81"/>
      <c r="G6" s="5" t="s">
        <v>187</v>
      </c>
      <c r="H6" s="14">
        <v>37.99</v>
      </c>
      <c r="I6" s="30" t="str">
        <f t="shared" si="0"/>
        <v>N/A</v>
      </c>
    </row>
    <row r="7" spans="1:9">
      <c r="A7" s="70"/>
      <c r="B7" s="72"/>
      <c r="C7" s="75"/>
      <c r="D7" s="78"/>
      <c r="E7" s="81"/>
      <c r="F7" s="81"/>
      <c r="G7" s="5" t="s">
        <v>132</v>
      </c>
      <c r="H7" s="14">
        <v>39</v>
      </c>
      <c r="I7" s="30" t="str">
        <f t="shared" si="0"/>
        <v>N/A</v>
      </c>
    </row>
    <row r="8" spans="1:9">
      <c r="A8" s="70"/>
      <c r="B8" s="72"/>
      <c r="C8" s="75"/>
      <c r="D8" s="78"/>
      <c r="E8" s="81"/>
      <c r="F8" s="81"/>
      <c r="G8" s="5" t="s">
        <v>141</v>
      </c>
      <c r="H8" s="14">
        <v>43.2</v>
      </c>
      <c r="I8" s="30" t="str">
        <f t="shared" si="0"/>
        <v>N/A</v>
      </c>
    </row>
    <row r="9" spans="1:9">
      <c r="A9" s="70"/>
      <c r="B9" s="72"/>
      <c r="C9" s="75"/>
      <c r="D9" s="78"/>
      <c r="E9" s="81"/>
      <c r="F9" s="81"/>
      <c r="G9" s="5"/>
      <c r="H9" s="14"/>
      <c r="I9" s="30" t="str">
        <f t="shared" si="0"/>
        <v/>
      </c>
    </row>
    <row r="10" spans="1:9">
      <c r="A10" s="70"/>
      <c r="B10" s="72"/>
      <c r="C10" s="75"/>
      <c r="D10" s="78"/>
      <c r="E10" s="81"/>
      <c r="F10" s="81"/>
      <c r="G10" s="5"/>
      <c r="H10" s="14"/>
      <c r="I10" s="30" t="str">
        <f t="shared" si="0"/>
        <v/>
      </c>
    </row>
    <row r="11" spans="1:9">
      <c r="A11" s="70"/>
      <c r="B11" s="72"/>
      <c r="C11" s="75"/>
      <c r="D11" s="78"/>
      <c r="E11" s="81"/>
      <c r="F11" s="81"/>
      <c r="G11" s="5"/>
      <c r="H11" s="14"/>
      <c r="I11" s="30" t="str">
        <f t="shared" si="0"/>
        <v/>
      </c>
    </row>
    <row r="12" spans="1:9">
      <c r="A12" s="70"/>
      <c r="B12" s="72"/>
      <c r="C12" s="75"/>
      <c r="D12" s="78"/>
      <c r="E12" s="81"/>
      <c r="F12" s="81"/>
      <c r="G12" s="5"/>
      <c r="H12" s="14"/>
      <c r="I12" s="30" t="str">
        <f t="shared" si="0"/>
        <v/>
      </c>
    </row>
    <row r="13" spans="1:9">
      <c r="A13" s="70"/>
      <c r="B13" s="72"/>
      <c r="C13" s="75"/>
      <c r="D13" s="78"/>
      <c r="E13" s="81"/>
      <c r="F13" s="81"/>
      <c r="G13" s="5"/>
      <c r="H13" s="14"/>
      <c r="I13" s="30" t="str">
        <f t="shared" si="0"/>
        <v/>
      </c>
    </row>
    <row r="14" spans="1:9">
      <c r="A14" s="70"/>
      <c r="B14" s="72"/>
      <c r="C14" s="75"/>
      <c r="D14" s="78"/>
      <c r="E14" s="81"/>
      <c r="F14" s="81"/>
      <c r="G14" s="5"/>
      <c r="H14" s="14"/>
      <c r="I14" s="30" t="str">
        <f t="shared" si="0"/>
        <v/>
      </c>
    </row>
    <row r="15" spans="1:9">
      <c r="A15" s="70"/>
      <c r="B15" s="72"/>
      <c r="C15" s="75"/>
      <c r="D15" s="78"/>
      <c r="E15" s="81"/>
      <c r="F15" s="81"/>
      <c r="G15" s="5"/>
      <c r="H15" s="14"/>
      <c r="I15" s="30" t="str">
        <f t="shared" si="0"/>
        <v/>
      </c>
    </row>
    <row r="16" spans="1:9">
      <c r="A16" s="70"/>
      <c r="B16" s="72"/>
      <c r="C16" s="75"/>
      <c r="D16" s="78"/>
      <c r="E16" s="81"/>
      <c r="F16" s="81"/>
      <c r="G16" s="5"/>
      <c r="H16" s="14"/>
      <c r="I16" s="30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4" t="s">
        <v>34</v>
      </c>
      <c r="H19" s="65"/>
      <c r="I19" s="32"/>
    </row>
    <row r="20" spans="1:11">
      <c r="A20" s="20">
        <f>IF(B20&lt;2,"N/A",(STDEV(H3:H17)))</f>
        <v>8.0250094496310052</v>
      </c>
      <c r="B20" s="20">
        <f>COUNT(H3:H17)</f>
        <v>6</v>
      </c>
      <c r="C20" s="21">
        <f>IF(B20&lt;2,"N/A",(A20/D20))</f>
        <v>0.17552514106804473</v>
      </c>
      <c r="D20" s="22">
        <f>ROUND(AVERAGE(H3:H17),2)</f>
        <v>45.72</v>
      </c>
      <c r="E20" s="23" t="str">
        <f>IFERROR(ROUND(IF(B20&lt;2,"N/A",(IF(C20&lt;=25%,"N/A",AVERAGE(I3:I17)))),2),"N/A")</f>
        <v>N/A</v>
      </c>
      <c r="F20" s="23">
        <f>ROUND(MEDIAN(H3:H17),2)</f>
        <v>42.95</v>
      </c>
      <c r="G20" s="24" t="str">
        <f>INDEX(G3:G17,MATCH(H20,H3:H17,0))</f>
        <v>KABUM</v>
      </c>
      <c r="H20" s="25">
        <f>MIN(H3:H17)</f>
        <v>37.99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66"/>
      <c r="E22" s="66"/>
      <c r="F22" s="36"/>
      <c r="G22" s="26" t="s">
        <v>37</v>
      </c>
      <c r="H22" s="27">
        <f>IF(C20&lt;=25%,D20,MIN(E20:F20))</f>
        <v>45.72</v>
      </c>
    </row>
    <row r="23" spans="1:11">
      <c r="B23" s="33"/>
      <c r="C23" s="33"/>
      <c r="D23" s="66"/>
      <c r="E23" s="66"/>
      <c r="F23" s="37"/>
      <c r="G23" s="28" t="s">
        <v>9</v>
      </c>
      <c r="H23" s="29">
        <f>ROUND(H22,2)*D3</f>
        <v>45720</v>
      </c>
    </row>
    <row r="24" spans="1:11">
      <c r="B24" s="38"/>
      <c r="C24" s="38"/>
      <c r="D24" s="32"/>
      <c r="E24" s="32"/>
    </row>
    <row r="26" spans="1:11">
      <c r="A26" s="58" t="s">
        <v>25</v>
      </c>
      <c r="B26" s="59"/>
      <c r="C26" s="59"/>
      <c r="D26" s="59"/>
      <c r="E26" s="59"/>
      <c r="F26" s="59"/>
      <c r="G26" s="59"/>
      <c r="H26" s="59"/>
      <c r="I26" s="60"/>
    </row>
    <row r="27" spans="1:11" ht="12.75" customHeight="1">
      <c r="A27" s="58" t="s">
        <v>26</v>
      </c>
      <c r="B27" s="59"/>
      <c r="C27" s="59"/>
      <c r="D27" s="59"/>
      <c r="E27" s="59"/>
      <c r="F27" s="59"/>
      <c r="G27" s="59"/>
      <c r="H27" s="59"/>
      <c r="I27" s="60"/>
    </row>
    <row r="28" spans="1:11" ht="12.75" customHeight="1">
      <c r="A28" s="58" t="s">
        <v>27</v>
      </c>
      <c r="B28" s="59"/>
      <c r="C28" s="59"/>
      <c r="D28" s="59"/>
      <c r="E28" s="59"/>
      <c r="F28" s="59"/>
      <c r="G28" s="59"/>
      <c r="H28" s="59"/>
      <c r="I28" s="60"/>
    </row>
    <row r="29" spans="1:11">
      <c r="A29" s="58" t="s">
        <v>28</v>
      </c>
      <c r="B29" s="59"/>
      <c r="C29" s="59"/>
      <c r="D29" s="59"/>
      <c r="E29" s="59"/>
      <c r="F29" s="59"/>
      <c r="G29" s="59"/>
      <c r="H29" s="59"/>
      <c r="I29" s="60"/>
    </row>
    <row r="30" spans="1:11" ht="12.75" customHeight="1">
      <c r="A30" s="58" t="s">
        <v>29</v>
      </c>
      <c r="B30" s="59"/>
      <c r="C30" s="59"/>
      <c r="D30" s="59"/>
      <c r="E30" s="59"/>
      <c r="F30" s="59"/>
      <c r="G30" s="59"/>
      <c r="H30" s="59"/>
      <c r="I30" s="60"/>
    </row>
    <row r="31" spans="1:11" ht="12.75" customHeight="1">
      <c r="A31" s="58" t="s">
        <v>30</v>
      </c>
      <c r="B31" s="59"/>
      <c r="C31" s="59"/>
      <c r="D31" s="59"/>
      <c r="E31" s="59"/>
      <c r="F31" s="59"/>
      <c r="G31" s="59"/>
      <c r="H31" s="59"/>
      <c r="I31" s="60"/>
    </row>
    <row r="32" spans="1:11" ht="24.75" customHeight="1">
      <c r="A32" s="61" t="s">
        <v>31</v>
      </c>
      <c r="B32" s="62"/>
      <c r="C32" s="62"/>
      <c r="D32" s="62"/>
      <c r="E32" s="62"/>
      <c r="F32" s="62"/>
      <c r="G32" s="62"/>
      <c r="H32" s="62"/>
      <c r="I32" s="63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topLeftCell="A2" zoomScaleNormal="100" zoomScaleSheetLayoutView="100" workbookViewId="0">
      <selection activeCell="D21" sqref="D21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67" t="s">
        <v>12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41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70"/>
      <c r="B3" s="71" t="s">
        <v>214</v>
      </c>
      <c r="C3" s="74" t="s">
        <v>8</v>
      </c>
      <c r="D3" s="77">
        <v>1000</v>
      </c>
      <c r="E3" s="80">
        <f>IF(C20&lt;=25%,D20,MIN(E20:F20))</f>
        <v>0.53</v>
      </c>
      <c r="F3" s="80">
        <f>MIN(H3:H17)</f>
        <v>0.51</v>
      </c>
      <c r="G3" s="5" t="s">
        <v>81</v>
      </c>
      <c r="H3" s="14">
        <v>0.51</v>
      </c>
      <c r="I3" s="30">
        <f>IF(H3="","",(IF($C$20&lt;25%,"N/A",IF(H3&lt;=($D$20+$A$20),H3,"Descartado"))))</f>
        <v>0.51</v>
      </c>
    </row>
    <row r="4" spans="1:9">
      <c r="A4" s="70"/>
      <c r="B4" s="72"/>
      <c r="C4" s="75"/>
      <c r="D4" s="78"/>
      <c r="E4" s="81"/>
      <c r="F4" s="81"/>
      <c r="G4" s="5" t="s">
        <v>82</v>
      </c>
      <c r="H4" s="14">
        <v>0.54</v>
      </c>
      <c r="I4" s="30">
        <f t="shared" ref="I4:I17" si="0">IF(H4="","",(IF($C$20&lt;25%,"N/A",IF(H4&lt;=($D$20+$A$20),H4,"Descartado"))))</f>
        <v>0.54</v>
      </c>
    </row>
    <row r="5" spans="1:9">
      <c r="A5" s="70"/>
      <c r="B5" s="72"/>
      <c r="C5" s="75"/>
      <c r="D5" s="78"/>
      <c r="E5" s="81"/>
      <c r="F5" s="81"/>
      <c r="G5" s="5" t="s">
        <v>72</v>
      </c>
      <c r="H5" s="14">
        <v>3.9</v>
      </c>
      <c r="I5" s="30" t="str">
        <f t="shared" si="0"/>
        <v>Descartado</v>
      </c>
    </row>
    <row r="6" spans="1:9">
      <c r="A6" s="70"/>
      <c r="B6" s="72"/>
      <c r="C6" s="75"/>
      <c r="D6" s="78"/>
      <c r="E6" s="81"/>
      <c r="F6" s="81"/>
      <c r="G6" s="5"/>
      <c r="H6" s="14"/>
      <c r="I6" s="30" t="str">
        <f t="shared" si="0"/>
        <v/>
      </c>
    </row>
    <row r="7" spans="1:9">
      <c r="A7" s="70"/>
      <c r="B7" s="72"/>
      <c r="C7" s="75"/>
      <c r="D7" s="78"/>
      <c r="E7" s="81"/>
      <c r="F7" s="81"/>
      <c r="G7" s="5"/>
      <c r="H7" s="14"/>
      <c r="I7" s="30" t="str">
        <f t="shared" si="0"/>
        <v/>
      </c>
    </row>
    <row r="8" spans="1:9">
      <c r="A8" s="70"/>
      <c r="B8" s="72"/>
      <c r="C8" s="75"/>
      <c r="D8" s="78"/>
      <c r="E8" s="81"/>
      <c r="F8" s="81"/>
      <c r="G8" s="5"/>
      <c r="H8" s="14"/>
      <c r="I8" s="30" t="str">
        <f t="shared" si="0"/>
        <v/>
      </c>
    </row>
    <row r="9" spans="1:9">
      <c r="A9" s="70"/>
      <c r="B9" s="72"/>
      <c r="C9" s="75"/>
      <c r="D9" s="78"/>
      <c r="E9" s="81"/>
      <c r="F9" s="81"/>
      <c r="G9" s="5"/>
      <c r="H9" s="14"/>
      <c r="I9" s="30" t="str">
        <f t="shared" si="0"/>
        <v/>
      </c>
    </row>
    <row r="10" spans="1:9">
      <c r="A10" s="70"/>
      <c r="B10" s="72"/>
      <c r="C10" s="75"/>
      <c r="D10" s="78"/>
      <c r="E10" s="81"/>
      <c r="F10" s="81"/>
      <c r="G10" s="5"/>
      <c r="H10" s="14"/>
      <c r="I10" s="30" t="str">
        <f t="shared" si="0"/>
        <v/>
      </c>
    </row>
    <row r="11" spans="1:9">
      <c r="A11" s="70"/>
      <c r="B11" s="72"/>
      <c r="C11" s="75"/>
      <c r="D11" s="78"/>
      <c r="E11" s="81"/>
      <c r="F11" s="81"/>
      <c r="G11" s="5"/>
      <c r="H11" s="14"/>
      <c r="I11" s="30" t="str">
        <f t="shared" si="0"/>
        <v/>
      </c>
    </row>
    <row r="12" spans="1:9">
      <c r="A12" s="70"/>
      <c r="B12" s="72"/>
      <c r="C12" s="75"/>
      <c r="D12" s="78"/>
      <c r="E12" s="81"/>
      <c r="F12" s="81"/>
      <c r="G12" s="5"/>
      <c r="H12" s="14"/>
      <c r="I12" s="30" t="str">
        <f t="shared" si="0"/>
        <v/>
      </c>
    </row>
    <row r="13" spans="1:9">
      <c r="A13" s="70"/>
      <c r="B13" s="72"/>
      <c r="C13" s="75"/>
      <c r="D13" s="78"/>
      <c r="E13" s="81"/>
      <c r="F13" s="81"/>
      <c r="G13" s="5"/>
      <c r="H13" s="14"/>
      <c r="I13" s="30" t="str">
        <f t="shared" si="0"/>
        <v/>
      </c>
    </row>
    <row r="14" spans="1:9">
      <c r="A14" s="70"/>
      <c r="B14" s="72"/>
      <c r="C14" s="75"/>
      <c r="D14" s="78"/>
      <c r="E14" s="81"/>
      <c r="F14" s="81"/>
      <c r="G14" s="5"/>
      <c r="H14" s="14"/>
      <c r="I14" s="30" t="str">
        <f t="shared" si="0"/>
        <v/>
      </c>
    </row>
    <row r="15" spans="1:9">
      <c r="A15" s="70"/>
      <c r="B15" s="72"/>
      <c r="C15" s="75"/>
      <c r="D15" s="78"/>
      <c r="E15" s="81"/>
      <c r="F15" s="81"/>
      <c r="G15" s="5"/>
      <c r="H15" s="14"/>
      <c r="I15" s="30" t="str">
        <f t="shared" si="0"/>
        <v/>
      </c>
    </row>
    <row r="16" spans="1:9">
      <c r="A16" s="70"/>
      <c r="B16" s="72"/>
      <c r="C16" s="75"/>
      <c r="D16" s="78"/>
      <c r="E16" s="81"/>
      <c r="F16" s="81"/>
      <c r="G16" s="5"/>
      <c r="H16" s="14"/>
      <c r="I16" s="30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4" t="s">
        <v>34</v>
      </c>
      <c r="H19" s="65"/>
      <c r="I19" s="32"/>
    </row>
    <row r="20" spans="1:11">
      <c r="A20" s="20">
        <f>IF(B20&lt;2,"N/A",(STDEV(H3:H17)))</f>
        <v>1.9486148926865974</v>
      </c>
      <c r="B20" s="20">
        <f>COUNT(H3:H17)</f>
        <v>3</v>
      </c>
      <c r="C20" s="21">
        <f>IF(B20&lt;2,"N/A",(A20/D20))</f>
        <v>1.1809787228403621</v>
      </c>
      <c r="D20" s="22">
        <f>ROUND(AVERAGE(H3:H17),2)</f>
        <v>1.65</v>
      </c>
      <c r="E20" s="23">
        <f>IFERROR(ROUND(IF(B20&lt;2,"N/A",(IF(C20&lt;=25%,"N/A",AVERAGE(I3:I17)))),2),"N/A")</f>
        <v>0.53</v>
      </c>
      <c r="F20" s="23">
        <f>ROUND(MEDIAN(H3:H17),2)</f>
        <v>0.54</v>
      </c>
      <c r="G20" s="24" t="str">
        <f>INDEX(G3:G17,MATCH(H20,H3:H17,0))</f>
        <v>Y S DIAS COMERCIO DE PAPELARIA</v>
      </c>
      <c r="H20" s="25">
        <f>MIN(H3:H17)</f>
        <v>0.51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66"/>
      <c r="E22" s="66"/>
      <c r="F22" s="36"/>
      <c r="G22" s="26" t="s">
        <v>37</v>
      </c>
      <c r="H22" s="27">
        <f>IF(C20&lt;=25%,D20,MIN(E20:F20))</f>
        <v>0.53</v>
      </c>
    </row>
    <row r="23" spans="1:11">
      <c r="B23" s="33"/>
      <c r="C23" s="33"/>
      <c r="D23" s="66"/>
      <c r="E23" s="66"/>
      <c r="F23" s="37"/>
      <c r="G23" s="28" t="s">
        <v>9</v>
      </c>
      <c r="H23" s="29">
        <f>ROUND(H22,2)*D3</f>
        <v>530</v>
      </c>
    </row>
    <row r="24" spans="1:11">
      <c r="B24" s="38"/>
      <c r="C24" s="38"/>
      <c r="D24" s="32"/>
      <c r="E24" s="32"/>
    </row>
    <row r="26" spans="1:11">
      <c r="A26" s="58" t="s">
        <v>25</v>
      </c>
      <c r="B26" s="59"/>
      <c r="C26" s="59"/>
      <c r="D26" s="59"/>
      <c r="E26" s="59"/>
      <c r="F26" s="59"/>
      <c r="G26" s="59"/>
      <c r="H26" s="59"/>
      <c r="I26" s="60"/>
    </row>
    <row r="27" spans="1:11" ht="12.75" customHeight="1">
      <c r="A27" s="58" t="s">
        <v>26</v>
      </c>
      <c r="B27" s="59"/>
      <c r="C27" s="59"/>
      <c r="D27" s="59"/>
      <c r="E27" s="59"/>
      <c r="F27" s="59"/>
      <c r="G27" s="59"/>
      <c r="H27" s="59"/>
      <c r="I27" s="60"/>
    </row>
    <row r="28" spans="1:11" ht="12.75" customHeight="1">
      <c r="A28" s="58" t="s">
        <v>27</v>
      </c>
      <c r="B28" s="59"/>
      <c r="C28" s="59"/>
      <c r="D28" s="59"/>
      <c r="E28" s="59"/>
      <c r="F28" s="59"/>
      <c r="G28" s="59"/>
      <c r="H28" s="59"/>
      <c r="I28" s="60"/>
    </row>
    <row r="29" spans="1:11">
      <c r="A29" s="58" t="s">
        <v>28</v>
      </c>
      <c r="B29" s="59"/>
      <c r="C29" s="59"/>
      <c r="D29" s="59"/>
      <c r="E29" s="59"/>
      <c r="F29" s="59"/>
      <c r="G29" s="59"/>
      <c r="H29" s="59"/>
      <c r="I29" s="60"/>
    </row>
    <row r="30" spans="1:11" ht="12.75" customHeight="1">
      <c r="A30" s="58" t="s">
        <v>29</v>
      </c>
      <c r="B30" s="59"/>
      <c r="C30" s="59"/>
      <c r="D30" s="59"/>
      <c r="E30" s="59"/>
      <c r="F30" s="59"/>
      <c r="G30" s="59"/>
      <c r="H30" s="59"/>
      <c r="I30" s="60"/>
    </row>
    <row r="31" spans="1:11" ht="12.75" customHeight="1">
      <c r="A31" s="58" t="s">
        <v>30</v>
      </c>
      <c r="B31" s="59"/>
      <c r="C31" s="59"/>
      <c r="D31" s="59"/>
      <c r="E31" s="59"/>
      <c r="F31" s="59"/>
      <c r="G31" s="59"/>
      <c r="H31" s="59"/>
      <c r="I31" s="60"/>
    </row>
    <row r="32" spans="1:11" ht="24.75" customHeight="1">
      <c r="A32" s="61" t="s">
        <v>31</v>
      </c>
      <c r="B32" s="62"/>
      <c r="C32" s="62"/>
      <c r="D32" s="62"/>
      <c r="E32" s="62"/>
      <c r="F32" s="62"/>
      <c r="G32" s="62"/>
      <c r="H32" s="62"/>
      <c r="I32" s="63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F24" sqref="F24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67" t="s">
        <v>12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42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70"/>
      <c r="B3" s="71" t="s">
        <v>83</v>
      </c>
      <c r="C3" s="74" t="s">
        <v>8</v>
      </c>
      <c r="D3" s="77">
        <v>60</v>
      </c>
      <c r="E3" s="80">
        <f>IF(C20&lt;=25%,D20,MIN(E20:F20))</f>
        <v>27.75</v>
      </c>
      <c r="F3" s="80">
        <f>MIN(H3:H17)</f>
        <v>24.48</v>
      </c>
      <c r="G3" s="5" t="s">
        <v>190</v>
      </c>
      <c r="H3" s="14">
        <v>24.48</v>
      </c>
      <c r="I3" s="30" t="str">
        <f>IF(H3="","",(IF($C$20&lt;25%,"N/A",IF(H3&lt;=($D$20+$A$20),H3,"Descartado"))))</f>
        <v>N/A</v>
      </c>
    </row>
    <row r="4" spans="1:9">
      <c r="A4" s="70"/>
      <c r="B4" s="72"/>
      <c r="C4" s="75"/>
      <c r="D4" s="78"/>
      <c r="E4" s="81"/>
      <c r="F4" s="81"/>
      <c r="G4" s="5" t="s">
        <v>175</v>
      </c>
      <c r="H4" s="14">
        <v>29.5</v>
      </c>
      <c r="I4" s="30" t="str">
        <f t="shared" ref="I4:I17" si="0">IF(H4="","",(IF($C$20&lt;25%,"N/A",IF(H4&lt;=($D$20+$A$20),H4,"Descartado"))))</f>
        <v>N/A</v>
      </c>
    </row>
    <row r="5" spans="1:9">
      <c r="A5" s="70"/>
      <c r="B5" s="72"/>
      <c r="C5" s="75"/>
      <c r="D5" s="78"/>
      <c r="E5" s="81"/>
      <c r="F5" s="81"/>
      <c r="G5" s="5" t="s">
        <v>137</v>
      </c>
      <c r="H5" s="14">
        <v>24.9</v>
      </c>
      <c r="I5" s="30" t="str">
        <f t="shared" si="0"/>
        <v>N/A</v>
      </c>
    </row>
    <row r="6" spans="1:9">
      <c r="A6" s="70"/>
      <c r="B6" s="72"/>
      <c r="C6" s="75"/>
      <c r="D6" s="78"/>
      <c r="E6" s="81"/>
      <c r="F6" s="81"/>
      <c r="G6" s="5" t="s">
        <v>191</v>
      </c>
      <c r="H6" s="14">
        <v>29.99</v>
      </c>
      <c r="I6" s="30" t="str">
        <f t="shared" si="0"/>
        <v>N/A</v>
      </c>
    </row>
    <row r="7" spans="1:9">
      <c r="A7" s="70"/>
      <c r="B7" s="72"/>
      <c r="C7" s="75"/>
      <c r="D7" s="78"/>
      <c r="E7" s="81"/>
      <c r="F7" s="81"/>
      <c r="G7" s="5" t="s">
        <v>131</v>
      </c>
      <c r="H7" s="14">
        <v>29.9</v>
      </c>
      <c r="I7" s="30" t="str">
        <f t="shared" si="0"/>
        <v>N/A</v>
      </c>
    </row>
    <row r="8" spans="1:9">
      <c r="A8" s="70"/>
      <c r="B8" s="72"/>
      <c r="C8" s="75"/>
      <c r="D8" s="78"/>
      <c r="E8" s="81"/>
      <c r="F8" s="81"/>
      <c r="G8" s="5"/>
      <c r="H8" s="14"/>
      <c r="I8" s="30" t="str">
        <f t="shared" si="0"/>
        <v/>
      </c>
    </row>
    <row r="9" spans="1:9">
      <c r="A9" s="70"/>
      <c r="B9" s="72"/>
      <c r="C9" s="75"/>
      <c r="D9" s="78"/>
      <c r="E9" s="81"/>
      <c r="F9" s="81"/>
      <c r="G9" s="5"/>
      <c r="H9" s="14"/>
      <c r="I9" s="30" t="str">
        <f t="shared" si="0"/>
        <v/>
      </c>
    </row>
    <row r="10" spans="1:9">
      <c r="A10" s="70"/>
      <c r="B10" s="72"/>
      <c r="C10" s="75"/>
      <c r="D10" s="78"/>
      <c r="E10" s="81"/>
      <c r="F10" s="81"/>
      <c r="G10" s="5"/>
      <c r="H10" s="14"/>
      <c r="I10" s="30" t="str">
        <f t="shared" si="0"/>
        <v/>
      </c>
    </row>
    <row r="11" spans="1:9">
      <c r="A11" s="70"/>
      <c r="B11" s="72"/>
      <c r="C11" s="75"/>
      <c r="D11" s="78"/>
      <c r="E11" s="81"/>
      <c r="F11" s="81"/>
      <c r="G11" s="5"/>
      <c r="H11" s="14"/>
      <c r="I11" s="30" t="str">
        <f t="shared" si="0"/>
        <v/>
      </c>
    </row>
    <row r="12" spans="1:9">
      <c r="A12" s="70"/>
      <c r="B12" s="72"/>
      <c r="C12" s="75"/>
      <c r="D12" s="78"/>
      <c r="E12" s="81"/>
      <c r="F12" s="81"/>
      <c r="G12" s="5"/>
      <c r="H12" s="14"/>
      <c r="I12" s="30" t="str">
        <f t="shared" si="0"/>
        <v/>
      </c>
    </row>
    <row r="13" spans="1:9">
      <c r="A13" s="70"/>
      <c r="B13" s="72"/>
      <c r="C13" s="75"/>
      <c r="D13" s="78"/>
      <c r="E13" s="81"/>
      <c r="F13" s="81"/>
      <c r="G13" s="5"/>
      <c r="H13" s="14"/>
      <c r="I13" s="30" t="str">
        <f t="shared" si="0"/>
        <v/>
      </c>
    </row>
    <row r="14" spans="1:9">
      <c r="A14" s="70"/>
      <c r="B14" s="72"/>
      <c r="C14" s="75"/>
      <c r="D14" s="78"/>
      <c r="E14" s="81"/>
      <c r="F14" s="81"/>
      <c r="G14" s="5"/>
      <c r="H14" s="14"/>
      <c r="I14" s="30" t="str">
        <f t="shared" si="0"/>
        <v/>
      </c>
    </row>
    <row r="15" spans="1:9">
      <c r="A15" s="70"/>
      <c r="B15" s="72"/>
      <c r="C15" s="75"/>
      <c r="D15" s="78"/>
      <c r="E15" s="81"/>
      <c r="F15" s="81"/>
      <c r="G15" s="5"/>
      <c r="H15" s="14"/>
      <c r="I15" s="30" t="str">
        <f t="shared" si="0"/>
        <v/>
      </c>
    </row>
    <row r="16" spans="1:9">
      <c r="A16" s="70"/>
      <c r="B16" s="72"/>
      <c r="C16" s="75"/>
      <c r="D16" s="78"/>
      <c r="E16" s="81"/>
      <c r="F16" s="81"/>
      <c r="G16" s="5"/>
      <c r="H16" s="14"/>
      <c r="I16" s="30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4" t="s">
        <v>34</v>
      </c>
      <c r="H19" s="65"/>
      <c r="I19" s="32"/>
    </row>
    <row r="20" spans="1:11">
      <c r="A20" s="20">
        <f>IF(B20&lt;2,"N/A",(STDEV(H3:H17)))</f>
        <v>2.8070411468305911</v>
      </c>
      <c r="B20" s="20">
        <f>COUNT(H3:H17)</f>
        <v>5</v>
      </c>
      <c r="C20" s="21">
        <f>IF(B20&lt;2,"N/A",(A20/D20))</f>
        <v>0.10115463592182311</v>
      </c>
      <c r="D20" s="22">
        <f>ROUND(AVERAGE(H3:H17),2)</f>
        <v>27.75</v>
      </c>
      <c r="E20" s="23" t="str">
        <f>IFERROR(ROUND(IF(B20&lt;2,"N/A",(IF(C20&lt;=25%,"N/A",AVERAGE(I3:I17)))),2),"N/A")</f>
        <v>N/A</v>
      </c>
      <c r="F20" s="23">
        <f>ROUND(MEDIAN(H3:H17),2)</f>
        <v>29.5</v>
      </c>
      <c r="G20" s="24" t="str">
        <f>INDEX(G3:G17,MATCH(H20,H3:H17,0))</f>
        <v>ELETRONOR</v>
      </c>
      <c r="H20" s="25">
        <f>MIN(H3:H17)</f>
        <v>24.48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66"/>
      <c r="E22" s="66"/>
      <c r="F22" s="36"/>
      <c r="G22" s="26" t="s">
        <v>37</v>
      </c>
      <c r="H22" s="27">
        <f>IF(C20&lt;=25%,D20,MIN(E20:F20))</f>
        <v>27.75</v>
      </c>
    </row>
    <row r="23" spans="1:11">
      <c r="B23" s="33"/>
      <c r="C23" s="33"/>
      <c r="D23" s="66"/>
      <c r="E23" s="66"/>
      <c r="F23" s="37"/>
      <c r="G23" s="28" t="s">
        <v>9</v>
      </c>
      <c r="H23" s="29">
        <f>ROUND(H22,2)*D3</f>
        <v>1665</v>
      </c>
    </row>
    <row r="24" spans="1:11">
      <c r="B24" s="38"/>
      <c r="C24" s="38"/>
      <c r="D24" s="32"/>
      <c r="E24" s="32"/>
    </row>
    <row r="26" spans="1:11">
      <c r="A26" s="58" t="s">
        <v>25</v>
      </c>
      <c r="B26" s="59"/>
      <c r="C26" s="59"/>
      <c r="D26" s="59"/>
      <c r="E26" s="59"/>
      <c r="F26" s="59"/>
      <c r="G26" s="59"/>
      <c r="H26" s="59"/>
      <c r="I26" s="60"/>
    </row>
    <row r="27" spans="1:11" ht="12.75" customHeight="1">
      <c r="A27" s="58" t="s">
        <v>26</v>
      </c>
      <c r="B27" s="59"/>
      <c r="C27" s="59"/>
      <c r="D27" s="59"/>
      <c r="E27" s="59"/>
      <c r="F27" s="59"/>
      <c r="G27" s="59"/>
      <c r="H27" s="59"/>
      <c r="I27" s="60"/>
    </row>
    <row r="28" spans="1:11" ht="12.75" customHeight="1">
      <c r="A28" s="58" t="s">
        <v>27</v>
      </c>
      <c r="B28" s="59"/>
      <c r="C28" s="59"/>
      <c r="D28" s="59"/>
      <c r="E28" s="59"/>
      <c r="F28" s="59"/>
      <c r="G28" s="59"/>
      <c r="H28" s="59"/>
      <c r="I28" s="60"/>
    </row>
    <row r="29" spans="1:11">
      <c r="A29" s="58" t="s">
        <v>28</v>
      </c>
      <c r="B29" s="59"/>
      <c r="C29" s="59"/>
      <c r="D29" s="59"/>
      <c r="E29" s="59"/>
      <c r="F29" s="59"/>
      <c r="G29" s="59"/>
      <c r="H29" s="59"/>
      <c r="I29" s="60"/>
    </row>
    <row r="30" spans="1:11" ht="12.75" customHeight="1">
      <c r="A30" s="58" t="s">
        <v>29</v>
      </c>
      <c r="B30" s="59"/>
      <c r="C30" s="59"/>
      <c r="D30" s="59"/>
      <c r="E30" s="59"/>
      <c r="F30" s="59"/>
      <c r="G30" s="59"/>
      <c r="H30" s="59"/>
      <c r="I30" s="60"/>
    </row>
    <row r="31" spans="1:11" ht="12.75" customHeight="1">
      <c r="A31" s="58" t="s">
        <v>30</v>
      </c>
      <c r="B31" s="59"/>
      <c r="C31" s="59"/>
      <c r="D31" s="59"/>
      <c r="E31" s="59"/>
      <c r="F31" s="59"/>
      <c r="G31" s="59"/>
      <c r="H31" s="59"/>
      <c r="I31" s="60"/>
    </row>
    <row r="32" spans="1:11" ht="24.75" customHeight="1">
      <c r="A32" s="61" t="s">
        <v>31</v>
      </c>
      <c r="B32" s="62"/>
      <c r="C32" s="62"/>
      <c r="D32" s="62"/>
      <c r="E32" s="62"/>
      <c r="F32" s="62"/>
      <c r="G32" s="62"/>
      <c r="H32" s="62"/>
      <c r="I32" s="63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E3" sqref="E3:E17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67" t="s">
        <v>12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43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70"/>
      <c r="B3" s="71" t="s">
        <v>215</v>
      </c>
      <c r="C3" s="74" t="s">
        <v>8</v>
      </c>
      <c r="D3" s="77">
        <v>200</v>
      </c>
      <c r="E3" s="80">
        <f>IF(C20&lt;=25%,D20,MIN(E20:F20))</f>
        <v>10.6</v>
      </c>
      <c r="F3" s="80">
        <f>MIN(H3:H17)</f>
        <v>8.99</v>
      </c>
      <c r="G3" s="5" t="s">
        <v>84</v>
      </c>
      <c r="H3" s="14">
        <v>8.99</v>
      </c>
      <c r="I3" s="30" t="str">
        <f>IF(H3="","",(IF($C$20&lt;25%,"N/A",IF(H3&lt;=($D$20+$A$20),H3,"Descartado"))))</f>
        <v>N/A</v>
      </c>
    </row>
    <row r="4" spans="1:9">
      <c r="A4" s="70"/>
      <c r="B4" s="72"/>
      <c r="C4" s="75"/>
      <c r="D4" s="78"/>
      <c r="E4" s="81"/>
      <c r="F4" s="81"/>
      <c r="G4" s="5" t="s">
        <v>85</v>
      </c>
      <c r="H4" s="14">
        <v>10.91</v>
      </c>
      <c r="I4" s="30" t="str">
        <f t="shared" ref="I4:I17" si="0">IF(H4="","",(IF($C$20&lt;25%,"N/A",IF(H4&lt;=($D$20+$A$20),H4,"Descartado"))))</f>
        <v>N/A</v>
      </c>
    </row>
    <row r="5" spans="1:9">
      <c r="A5" s="70"/>
      <c r="B5" s="72"/>
      <c r="C5" s="75"/>
      <c r="D5" s="78"/>
      <c r="E5" s="81"/>
      <c r="F5" s="81"/>
      <c r="G5" s="5" t="s">
        <v>86</v>
      </c>
      <c r="H5" s="14">
        <v>11.9</v>
      </c>
      <c r="I5" s="30" t="str">
        <f t="shared" si="0"/>
        <v>N/A</v>
      </c>
    </row>
    <row r="6" spans="1:9">
      <c r="A6" s="70"/>
      <c r="B6" s="72"/>
      <c r="C6" s="75"/>
      <c r="D6" s="78"/>
      <c r="E6" s="81"/>
      <c r="F6" s="81"/>
      <c r="G6" s="5"/>
      <c r="H6" s="14"/>
      <c r="I6" s="30" t="str">
        <f t="shared" si="0"/>
        <v/>
      </c>
    </row>
    <row r="7" spans="1:9">
      <c r="A7" s="70"/>
      <c r="B7" s="72"/>
      <c r="C7" s="75"/>
      <c r="D7" s="78"/>
      <c r="E7" s="81"/>
      <c r="F7" s="81"/>
      <c r="G7" s="5"/>
      <c r="H7" s="14"/>
      <c r="I7" s="30" t="str">
        <f t="shared" si="0"/>
        <v/>
      </c>
    </row>
    <row r="8" spans="1:9">
      <c r="A8" s="70"/>
      <c r="B8" s="72"/>
      <c r="C8" s="75"/>
      <c r="D8" s="78"/>
      <c r="E8" s="81"/>
      <c r="F8" s="81"/>
      <c r="G8" s="5"/>
      <c r="H8" s="14"/>
      <c r="I8" s="30" t="str">
        <f t="shared" si="0"/>
        <v/>
      </c>
    </row>
    <row r="9" spans="1:9">
      <c r="A9" s="70"/>
      <c r="B9" s="72"/>
      <c r="C9" s="75"/>
      <c r="D9" s="78"/>
      <c r="E9" s="81"/>
      <c r="F9" s="81"/>
      <c r="G9" s="5"/>
      <c r="H9" s="14"/>
      <c r="I9" s="30" t="str">
        <f t="shared" si="0"/>
        <v/>
      </c>
    </row>
    <row r="10" spans="1:9">
      <c r="A10" s="70"/>
      <c r="B10" s="72"/>
      <c r="C10" s="75"/>
      <c r="D10" s="78"/>
      <c r="E10" s="81"/>
      <c r="F10" s="81"/>
      <c r="G10" s="5"/>
      <c r="H10" s="14"/>
      <c r="I10" s="30" t="str">
        <f t="shared" si="0"/>
        <v/>
      </c>
    </row>
    <row r="11" spans="1:9">
      <c r="A11" s="70"/>
      <c r="B11" s="72"/>
      <c r="C11" s="75"/>
      <c r="D11" s="78"/>
      <c r="E11" s="81"/>
      <c r="F11" s="81"/>
      <c r="G11" s="5"/>
      <c r="H11" s="14"/>
      <c r="I11" s="30" t="str">
        <f t="shared" si="0"/>
        <v/>
      </c>
    </row>
    <row r="12" spans="1:9">
      <c r="A12" s="70"/>
      <c r="B12" s="72"/>
      <c r="C12" s="75"/>
      <c r="D12" s="78"/>
      <c r="E12" s="81"/>
      <c r="F12" s="81"/>
      <c r="G12" s="5"/>
      <c r="H12" s="14"/>
      <c r="I12" s="30" t="str">
        <f t="shared" si="0"/>
        <v/>
      </c>
    </row>
    <row r="13" spans="1:9">
      <c r="A13" s="70"/>
      <c r="B13" s="72"/>
      <c r="C13" s="75"/>
      <c r="D13" s="78"/>
      <c r="E13" s="81"/>
      <c r="F13" s="81"/>
      <c r="G13" s="5"/>
      <c r="H13" s="14"/>
      <c r="I13" s="30" t="str">
        <f t="shared" si="0"/>
        <v/>
      </c>
    </row>
    <row r="14" spans="1:9">
      <c r="A14" s="70"/>
      <c r="B14" s="72"/>
      <c r="C14" s="75"/>
      <c r="D14" s="78"/>
      <c r="E14" s="81"/>
      <c r="F14" s="81"/>
      <c r="G14" s="5"/>
      <c r="H14" s="14"/>
      <c r="I14" s="30" t="str">
        <f t="shared" si="0"/>
        <v/>
      </c>
    </row>
    <row r="15" spans="1:9">
      <c r="A15" s="70"/>
      <c r="B15" s="72"/>
      <c r="C15" s="75"/>
      <c r="D15" s="78"/>
      <c r="E15" s="81"/>
      <c r="F15" s="81"/>
      <c r="G15" s="5"/>
      <c r="H15" s="14"/>
      <c r="I15" s="30" t="str">
        <f t="shared" si="0"/>
        <v/>
      </c>
    </row>
    <row r="16" spans="1:9">
      <c r="A16" s="70"/>
      <c r="B16" s="72"/>
      <c r="C16" s="75"/>
      <c r="D16" s="78"/>
      <c r="E16" s="81"/>
      <c r="F16" s="81"/>
      <c r="G16" s="5"/>
      <c r="H16" s="14"/>
      <c r="I16" s="30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4" t="s">
        <v>34</v>
      </c>
      <c r="H19" s="65"/>
      <c r="I19" s="32"/>
    </row>
    <row r="20" spans="1:11">
      <c r="A20" s="20">
        <f>IF(B20&lt;2,"N/A",(STDEV(H3:H17)))</f>
        <v>1.4795607456269084</v>
      </c>
      <c r="B20" s="20">
        <f>COUNT(H3:H17)</f>
        <v>3</v>
      </c>
      <c r="C20" s="21">
        <f>IF(B20&lt;2,"N/A",(A20/D20))</f>
        <v>0.13958120241763289</v>
      </c>
      <c r="D20" s="22">
        <f>ROUND(AVERAGE(H3:H17),2)</f>
        <v>10.6</v>
      </c>
      <c r="E20" s="23" t="str">
        <f>IFERROR(ROUND(IF(B20&lt;2,"N/A",(IF(C20&lt;=25%,"N/A",AVERAGE(I3:I17)))),2),"N/A")</f>
        <v>N/A</v>
      </c>
      <c r="F20" s="23">
        <f>ROUND(MEDIAN(H3:H17),2)</f>
        <v>10.91</v>
      </c>
      <c r="G20" s="24" t="str">
        <f>INDEX(G3:G17,MATCH(H20,H3:H17,0))</f>
        <v>RC TEIVE COMERCIO E DISTRIBUICAO LTDA</v>
      </c>
      <c r="H20" s="25">
        <f>MIN(H3:H17)</f>
        <v>8.99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66"/>
      <c r="E22" s="66"/>
      <c r="F22" s="36"/>
      <c r="G22" s="26" t="s">
        <v>37</v>
      </c>
      <c r="H22" s="27">
        <f>IF(C20&lt;=25%,D20,MIN(E20:F20))</f>
        <v>10.6</v>
      </c>
    </row>
    <row r="23" spans="1:11">
      <c r="B23" s="33"/>
      <c r="C23" s="33"/>
      <c r="D23" s="66"/>
      <c r="E23" s="66"/>
      <c r="F23" s="37"/>
      <c r="G23" s="28" t="s">
        <v>9</v>
      </c>
      <c r="H23" s="29">
        <f>ROUND(H22,2)*D3</f>
        <v>2120</v>
      </c>
    </row>
    <row r="24" spans="1:11">
      <c r="B24" s="38"/>
      <c r="C24" s="38"/>
      <c r="D24" s="32"/>
      <c r="E24" s="32"/>
    </row>
    <row r="26" spans="1:11">
      <c r="A26" s="58" t="s">
        <v>25</v>
      </c>
      <c r="B26" s="59"/>
      <c r="C26" s="59"/>
      <c r="D26" s="59"/>
      <c r="E26" s="59"/>
      <c r="F26" s="59"/>
      <c r="G26" s="59"/>
      <c r="H26" s="59"/>
      <c r="I26" s="60"/>
    </row>
    <row r="27" spans="1:11" ht="12.75" customHeight="1">
      <c r="A27" s="58" t="s">
        <v>26</v>
      </c>
      <c r="B27" s="59"/>
      <c r="C27" s="59"/>
      <c r="D27" s="59"/>
      <c r="E27" s="59"/>
      <c r="F27" s="59"/>
      <c r="G27" s="59"/>
      <c r="H27" s="59"/>
      <c r="I27" s="60"/>
    </row>
    <row r="28" spans="1:11" ht="12.75" customHeight="1">
      <c r="A28" s="58" t="s">
        <v>27</v>
      </c>
      <c r="B28" s="59"/>
      <c r="C28" s="59"/>
      <c r="D28" s="59"/>
      <c r="E28" s="59"/>
      <c r="F28" s="59"/>
      <c r="G28" s="59"/>
      <c r="H28" s="59"/>
      <c r="I28" s="60"/>
    </row>
    <row r="29" spans="1:11">
      <c r="A29" s="58" t="s">
        <v>28</v>
      </c>
      <c r="B29" s="59"/>
      <c r="C29" s="59"/>
      <c r="D29" s="59"/>
      <c r="E29" s="59"/>
      <c r="F29" s="59"/>
      <c r="G29" s="59"/>
      <c r="H29" s="59"/>
      <c r="I29" s="60"/>
    </row>
    <row r="30" spans="1:11" ht="12.75" customHeight="1">
      <c r="A30" s="58" t="s">
        <v>29</v>
      </c>
      <c r="B30" s="59"/>
      <c r="C30" s="59"/>
      <c r="D30" s="59"/>
      <c r="E30" s="59"/>
      <c r="F30" s="59"/>
      <c r="G30" s="59"/>
      <c r="H30" s="59"/>
      <c r="I30" s="60"/>
    </row>
    <row r="31" spans="1:11" ht="12.75" customHeight="1">
      <c r="A31" s="58" t="s">
        <v>30</v>
      </c>
      <c r="B31" s="59"/>
      <c r="C31" s="59"/>
      <c r="D31" s="59"/>
      <c r="E31" s="59"/>
      <c r="F31" s="59"/>
      <c r="G31" s="59"/>
      <c r="H31" s="59"/>
      <c r="I31" s="60"/>
    </row>
    <row r="32" spans="1:11" ht="24.75" customHeight="1">
      <c r="A32" s="61" t="s">
        <v>31</v>
      </c>
      <c r="B32" s="62"/>
      <c r="C32" s="62"/>
      <c r="D32" s="62"/>
      <c r="E32" s="62"/>
      <c r="F32" s="62"/>
      <c r="G32" s="62"/>
      <c r="H32" s="62"/>
      <c r="I32" s="63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topLeftCell="A3" zoomScaleNormal="100" zoomScaleSheetLayoutView="100" workbookViewId="0">
      <selection activeCell="B3" sqref="B3:B17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67" t="s">
        <v>12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44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70"/>
      <c r="B3" s="71" t="s">
        <v>216</v>
      </c>
      <c r="C3" s="74" t="s">
        <v>8</v>
      </c>
      <c r="D3" s="77">
        <v>15</v>
      </c>
      <c r="E3" s="80">
        <f>IF(C20&lt;=25%,D20,MIN(E20:F20))</f>
        <v>239.57</v>
      </c>
      <c r="F3" s="80">
        <f>MIN(H3:H17)</f>
        <v>176.99</v>
      </c>
      <c r="G3" s="55" t="s">
        <v>210</v>
      </c>
      <c r="H3" s="14">
        <v>260</v>
      </c>
      <c r="I3" s="30" t="str">
        <f>IF(H3="","",(IF($C$20&lt;25%,"N/A",IF(H3&lt;=($D$20+$A$20),H3,"Descartado"))))</f>
        <v>N/A</v>
      </c>
    </row>
    <row r="4" spans="1:9">
      <c r="A4" s="70"/>
      <c r="B4" s="72"/>
      <c r="C4" s="75"/>
      <c r="D4" s="78"/>
      <c r="E4" s="81"/>
      <c r="F4" s="81"/>
      <c r="G4" s="5" t="s">
        <v>209</v>
      </c>
      <c r="H4" s="14">
        <v>298</v>
      </c>
      <c r="I4" s="30" t="str">
        <f t="shared" ref="I4:I17" si="0">IF(H4="","",(IF($C$20&lt;25%,"N/A",IF(H4&lt;=($D$20+$A$20),H4,"Descartado"))))</f>
        <v>N/A</v>
      </c>
    </row>
    <row r="5" spans="1:9">
      <c r="A5" s="70"/>
      <c r="B5" s="72"/>
      <c r="C5" s="75"/>
      <c r="D5" s="78"/>
      <c r="E5" s="81"/>
      <c r="F5" s="81"/>
      <c r="G5" s="5" t="s">
        <v>137</v>
      </c>
      <c r="H5" s="14">
        <v>176.99</v>
      </c>
      <c r="I5" s="30" t="str">
        <f t="shared" si="0"/>
        <v>N/A</v>
      </c>
    </row>
    <row r="6" spans="1:9">
      <c r="A6" s="70"/>
      <c r="B6" s="72"/>
      <c r="C6" s="75"/>
      <c r="D6" s="78"/>
      <c r="E6" s="81"/>
      <c r="F6" s="81"/>
      <c r="G6" s="5" t="s">
        <v>203</v>
      </c>
      <c r="H6" s="14">
        <v>216.59</v>
      </c>
      <c r="I6" s="30" t="str">
        <f t="shared" si="0"/>
        <v>N/A</v>
      </c>
    </row>
    <row r="7" spans="1:9">
      <c r="A7" s="70"/>
      <c r="B7" s="72"/>
      <c r="C7" s="75"/>
      <c r="D7" s="78"/>
      <c r="E7" s="81"/>
      <c r="F7" s="81"/>
      <c r="G7" s="5" t="s">
        <v>211</v>
      </c>
      <c r="H7" s="14">
        <v>246.29</v>
      </c>
      <c r="I7" s="30" t="str">
        <f t="shared" si="0"/>
        <v>N/A</v>
      </c>
    </row>
    <row r="8" spans="1:9">
      <c r="A8" s="70"/>
      <c r="B8" s="72"/>
      <c r="C8" s="75"/>
      <c r="D8" s="78"/>
      <c r="E8" s="81"/>
      <c r="F8" s="81"/>
      <c r="G8" s="5"/>
      <c r="H8" s="14"/>
      <c r="I8" s="30" t="str">
        <f t="shared" si="0"/>
        <v/>
      </c>
    </row>
    <row r="9" spans="1:9">
      <c r="A9" s="70"/>
      <c r="B9" s="72"/>
      <c r="C9" s="75"/>
      <c r="D9" s="78"/>
      <c r="E9" s="81"/>
      <c r="F9" s="81"/>
      <c r="G9" s="5"/>
      <c r="H9" s="14"/>
      <c r="I9" s="30" t="str">
        <f t="shared" si="0"/>
        <v/>
      </c>
    </row>
    <row r="10" spans="1:9">
      <c r="A10" s="70"/>
      <c r="B10" s="72"/>
      <c r="C10" s="75"/>
      <c r="D10" s="78"/>
      <c r="E10" s="81"/>
      <c r="F10" s="81"/>
      <c r="G10" s="5"/>
      <c r="H10" s="14"/>
      <c r="I10" s="30" t="str">
        <f t="shared" si="0"/>
        <v/>
      </c>
    </row>
    <row r="11" spans="1:9">
      <c r="A11" s="70"/>
      <c r="B11" s="72"/>
      <c r="C11" s="75"/>
      <c r="D11" s="78"/>
      <c r="E11" s="81"/>
      <c r="F11" s="81"/>
      <c r="G11" s="5"/>
      <c r="H11" s="14"/>
      <c r="I11" s="30" t="str">
        <f t="shared" si="0"/>
        <v/>
      </c>
    </row>
    <row r="12" spans="1:9">
      <c r="A12" s="70"/>
      <c r="B12" s="72"/>
      <c r="C12" s="75"/>
      <c r="D12" s="78"/>
      <c r="E12" s="81"/>
      <c r="F12" s="81"/>
      <c r="G12" s="5"/>
      <c r="H12" s="14"/>
      <c r="I12" s="30" t="str">
        <f t="shared" si="0"/>
        <v/>
      </c>
    </row>
    <row r="13" spans="1:9">
      <c r="A13" s="70"/>
      <c r="B13" s="72"/>
      <c r="C13" s="75"/>
      <c r="D13" s="78"/>
      <c r="E13" s="81"/>
      <c r="F13" s="81"/>
      <c r="G13" s="5"/>
      <c r="H13" s="14"/>
      <c r="I13" s="30" t="str">
        <f t="shared" si="0"/>
        <v/>
      </c>
    </row>
    <row r="14" spans="1:9">
      <c r="A14" s="70"/>
      <c r="B14" s="72"/>
      <c r="C14" s="75"/>
      <c r="D14" s="78"/>
      <c r="E14" s="81"/>
      <c r="F14" s="81"/>
      <c r="G14" s="5"/>
      <c r="H14" s="14"/>
      <c r="I14" s="30" t="str">
        <f t="shared" si="0"/>
        <v/>
      </c>
    </row>
    <row r="15" spans="1:9">
      <c r="A15" s="70"/>
      <c r="B15" s="72"/>
      <c r="C15" s="75"/>
      <c r="D15" s="78"/>
      <c r="E15" s="81"/>
      <c r="F15" s="81"/>
      <c r="G15" s="5"/>
      <c r="H15" s="14"/>
      <c r="I15" s="30" t="str">
        <f t="shared" si="0"/>
        <v/>
      </c>
    </row>
    <row r="16" spans="1:9">
      <c r="A16" s="70"/>
      <c r="B16" s="72"/>
      <c r="C16" s="75"/>
      <c r="D16" s="78"/>
      <c r="E16" s="81"/>
      <c r="F16" s="81"/>
      <c r="G16" s="5"/>
      <c r="H16" s="14"/>
      <c r="I16" s="30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4" t="s">
        <v>34</v>
      </c>
      <c r="H19" s="65"/>
      <c r="I19" s="32"/>
    </row>
    <row r="20" spans="1:11">
      <c r="A20" s="20">
        <f>IF(B20&lt;2,"N/A",(STDEV(H3:H17)))</f>
        <v>45.609606773134921</v>
      </c>
      <c r="B20" s="20">
        <f>COUNT(H3:H17)</f>
        <v>5</v>
      </c>
      <c r="C20" s="21">
        <f>IF(B20&lt;2,"N/A",(A20/D20))</f>
        <v>0.19038112774193314</v>
      </c>
      <c r="D20" s="22">
        <f>ROUND(AVERAGE(H3:H17),2)</f>
        <v>239.57</v>
      </c>
      <c r="E20" s="23" t="str">
        <f>IFERROR(ROUND(IF(B20&lt;2,"N/A",(IF(C20&lt;=25%,"N/A",AVERAGE(I3:I17)))),2),"N/A")</f>
        <v>N/A</v>
      </c>
      <c r="F20" s="23">
        <f>ROUND(MEDIAN(H3:H17),2)</f>
        <v>246.29</v>
      </c>
      <c r="G20" s="24" t="str">
        <f>INDEX(G3:G17,MATCH(H20,H3:H17,0))</f>
        <v>OFICINA DOS BITS</v>
      </c>
      <c r="H20" s="25">
        <f>MIN(H3:H17)</f>
        <v>176.99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66"/>
      <c r="E22" s="66"/>
      <c r="F22" s="36"/>
      <c r="G22" s="26" t="s">
        <v>37</v>
      </c>
      <c r="H22" s="27">
        <f>IF(C20&lt;=25%,D20,MIN(E20:F20))</f>
        <v>239.57</v>
      </c>
    </row>
    <row r="23" spans="1:11">
      <c r="B23" s="33"/>
      <c r="C23" s="33"/>
      <c r="D23" s="66"/>
      <c r="E23" s="66"/>
      <c r="F23" s="37"/>
      <c r="G23" s="28" t="s">
        <v>9</v>
      </c>
      <c r="H23" s="29">
        <f>ROUND(H22,2)*D3</f>
        <v>3593.5499999999997</v>
      </c>
    </row>
    <row r="24" spans="1:11">
      <c r="B24" s="38"/>
      <c r="C24" s="38"/>
      <c r="D24" s="32"/>
      <c r="E24" s="32"/>
    </row>
    <row r="26" spans="1:11">
      <c r="A26" s="58" t="s">
        <v>25</v>
      </c>
      <c r="B26" s="59"/>
      <c r="C26" s="59"/>
      <c r="D26" s="59"/>
      <c r="E26" s="59"/>
      <c r="F26" s="59"/>
      <c r="G26" s="59"/>
      <c r="H26" s="59"/>
      <c r="I26" s="60"/>
    </row>
    <row r="27" spans="1:11" ht="12.75" customHeight="1">
      <c r="A27" s="58" t="s">
        <v>26</v>
      </c>
      <c r="B27" s="59"/>
      <c r="C27" s="59"/>
      <c r="D27" s="59"/>
      <c r="E27" s="59"/>
      <c r="F27" s="59"/>
      <c r="G27" s="59"/>
      <c r="H27" s="59"/>
      <c r="I27" s="60"/>
    </row>
    <row r="28" spans="1:11" ht="12.75" customHeight="1">
      <c r="A28" s="58" t="s">
        <v>27</v>
      </c>
      <c r="B28" s="59"/>
      <c r="C28" s="59"/>
      <c r="D28" s="59"/>
      <c r="E28" s="59"/>
      <c r="F28" s="59"/>
      <c r="G28" s="59"/>
      <c r="H28" s="59"/>
      <c r="I28" s="60"/>
    </row>
    <row r="29" spans="1:11">
      <c r="A29" s="58" t="s">
        <v>28</v>
      </c>
      <c r="B29" s="59"/>
      <c r="C29" s="59"/>
      <c r="D29" s="59"/>
      <c r="E29" s="59"/>
      <c r="F29" s="59"/>
      <c r="G29" s="59"/>
      <c r="H29" s="59"/>
      <c r="I29" s="60"/>
    </row>
    <row r="30" spans="1:11" ht="12.75" customHeight="1">
      <c r="A30" s="58" t="s">
        <v>29</v>
      </c>
      <c r="B30" s="59"/>
      <c r="C30" s="59"/>
      <c r="D30" s="59"/>
      <c r="E30" s="59"/>
      <c r="F30" s="59"/>
      <c r="G30" s="59"/>
      <c r="H30" s="59"/>
      <c r="I30" s="60"/>
    </row>
    <row r="31" spans="1:11" ht="12.75" customHeight="1">
      <c r="A31" s="58" t="s">
        <v>30</v>
      </c>
      <c r="B31" s="59"/>
      <c r="C31" s="59"/>
      <c r="D31" s="59"/>
      <c r="E31" s="59"/>
      <c r="F31" s="59"/>
      <c r="G31" s="59"/>
      <c r="H31" s="59"/>
      <c r="I31" s="60"/>
    </row>
    <row r="32" spans="1:11" ht="24.75" customHeight="1">
      <c r="A32" s="61" t="s">
        <v>31</v>
      </c>
      <c r="B32" s="62"/>
      <c r="C32" s="62"/>
      <c r="D32" s="62"/>
      <c r="E32" s="62"/>
      <c r="F32" s="62"/>
      <c r="G32" s="62"/>
      <c r="H32" s="62"/>
      <c r="I32" s="63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F22" sqref="F22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67" t="s">
        <v>12</v>
      </c>
      <c r="B1" s="68"/>
      <c r="C1" s="68"/>
      <c r="D1" s="68"/>
      <c r="E1" s="68"/>
      <c r="F1" s="68"/>
      <c r="G1" s="68"/>
      <c r="H1" s="68"/>
      <c r="I1" s="69"/>
    </row>
    <row r="2" spans="1:9" ht="25.5">
      <c r="A2" s="70" t="s">
        <v>45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70"/>
      <c r="B3" s="71" t="s">
        <v>87</v>
      </c>
      <c r="C3" s="74" t="s">
        <v>8</v>
      </c>
      <c r="D3" s="77">
        <v>20</v>
      </c>
      <c r="E3" s="80">
        <f>IF(C20&lt;=25%,D20,MIN(E20:F20))</f>
        <v>833.45</v>
      </c>
      <c r="F3" s="80">
        <f>MIN(H3:H17)</f>
        <v>550.9</v>
      </c>
      <c r="G3" s="5" t="s">
        <v>138</v>
      </c>
      <c r="H3" s="14">
        <v>907.5</v>
      </c>
      <c r="I3" s="30" t="str">
        <f>IF(H3="","",(IF($C$20&lt;25%,"N/A",IF(H3&lt;=($D$20+$A$20),H3,"Descartado"))))</f>
        <v>N/A</v>
      </c>
    </row>
    <row r="4" spans="1:9">
      <c r="A4" s="70"/>
      <c r="B4" s="72"/>
      <c r="C4" s="75"/>
      <c r="D4" s="78"/>
      <c r="E4" s="81"/>
      <c r="F4" s="81"/>
      <c r="G4" s="5" t="s">
        <v>192</v>
      </c>
      <c r="H4" s="14">
        <v>792.99</v>
      </c>
      <c r="I4" s="30" t="str">
        <f t="shared" ref="I4:I17" si="0">IF(H4="","",(IF($C$20&lt;25%,"N/A",IF(H4&lt;=($D$20+$A$20),H4,"Descartado"))))</f>
        <v>N/A</v>
      </c>
    </row>
    <row r="5" spans="1:9">
      <c r="A5" s="70"/>
      <c r="B5" s="72"/>
      <c r="C5" s="75"/>
      <c r="D5" s="78"/>
      <c r="E5" s="81"/>
      <c r="F5" s="81"/>
      <c r="G5" s="5" t="s">
        <v>193</v>
      </c>
      <c r="H5" s="14">
        <v>550.9</v>
      </c>
      <c r="I5" s="30" t="str">
        <f t="shared" si="0"/>
        <v>N/A</v>
      </c>
    </row>
    <row r="6" spans="1:9">
      <c r="A6" s="70"/>
      <c r="B6" s="72"/>
      <c r="C6" s="75"/>
      <c r="D6" s="78"/>
      <c r="E6" s="81"/>
      <c r="F6" s="81"/>
      <c r="G6" s="5" t="s">
        <v>141</v>
      </c>
      <c r="H6" s="14">
        <v>957.92</v>
      </c>
      <c r="I6" s="30" t="str">
        <f t="shared" si="0"/>
        <v>N/A</v>
      </c>
    </row>
    <row r="7" spans="1:9">
      <c r="A7" s="70"/>
      <c r="B7" s="72"/>
      <c r="C7" s="75"/>
      <c r="D7" s="78"/>
      <c r="E7" s="81"/>
      <c r="F7" s="81"/>
      <c r="G7" s="5" t="s">
        <v>188</v>
      </c>
      <c r="H7" s="14">
        <v>957.92</v>
      </c>
      <c r="I7" s="30" t="str">
        <f t="shared" si="0"/>
        <v>N/A</v>
      </c>
    </row>
    <row r="8" spans="1:9">
      <c r="A8" s="70"/>
      <c r="B8" s="72"/>
      <c r="C8" s="75"/>
      <c r="D8" s="78"/>
      <c r="E8" s="81"/>
      <c r="F8" s="81"/>
      <c r="G8" s="5"/>
      <c r="H8" s="14"/>
      <c r="I8" s="30" t="str">
        <f t="shared" si="0"/>
        <v/>
      </c>
    </row>
    <row r="9" spans="1:9">
      <c r="A9" s="70"/>
      <c r="B9" s="72"/>
      <c r="C9" s="75"/>
      <c r="D9" s="78"/>
      <c r="E9" s="81"/>
      <c r="F9" s="81"/>
      <c r="G9" s="5"/>
      <c r="H9" s="14"/>
      <c r="I9" s="30" t="str">
        <f t="shared" si="0"/>
        <v/>
      </c>
    </row>
    <row r="10" spans="1:9">
      <c r="A10" s="70"/>
      <c r="B10" s="72"/>
      <c r="C10" s="75"/>
      <c r="D10" s="78"/>
      <c r="E10" s="81"/>
      <c r="F10" s="81"/>
      <c r="G10" s="5"/>
      <c r="H10" s="14"/>
      <c r="I10" s="30" t="str">
        <f t="shared" si="0"/>
        <v/>
      </c>
    </row>
    <row r="11" spans="1:9">
      <c r="A11" s="70"/>
      <c r="B11" s="72"/>
      <c r="C11" s="75"/>
      <c r="D11" s="78"/>
      <c r="E11" s="81"/>
      <c r="F11" s="81"/>
      <c r="G11" s="5"/>
      <c r="H11" s="14"/>
      <c r="I11" s="30" t="str">
        <f t="shared" si="0"/>
        <v/>
      </c>
    </row>
    <row r="12" spans="1:9">
      <c r="A12" s="70"/>
      <c r="B12" s="72"/>
      <c r="C12" s="75"/>
      <c r="D12" s="78"/>
      <c r="E12" s="81"/>
      <c r="F12" s="81"/>
      <c r="G12" s="5"/>
      <c r="H12" s="14"/>
      <c r="I12" s="30" t="str">
        <f t="shared" si="0"/>
        <v/>
      </c>
    </row>
    <row r="13" spans="1:9">
      <c r="A13" s="70"/>
      <c r="B13" s="72"/>
      <c r="C13" s="75"/>
      <c r="D13" s="78"/>
      <c r="E13" s="81"/>
      <c r="F13" s="81"/>
      <c r="G13" s="5"/>
      <c r="H13" s="14"/>
      <c r="I13" s="30" t="str">
        <f t="shared" si="0"/>
        <v/>
      </c>
    </row>
    <row r="14" spans="1:9">
      <c r="A14" s="70"/>
      <c r="B14" s="72"/>
      <c r="C14" s="75"/>
      <c r="D14" s="78"/>
      <c r="E14" s="81"/>
      <c r="F14" s="81"/>
      <c r="G14" s="5"/>
      <c r="H14" s="14"/>
      <c r="I14" s="30" t="str">
        <f t="shared" si="0"/>
        <v/>
      </c>
    </row>
    <row r="15" spans="1:9">
      <c r="A15" s="70"/>
      <c r="B15" s="72"/>
      <c r="C15" s="75"/>
      <c r="D15" s="78"/>
      <c r="E15" s="81"/>
      <c r="F15" s="81"/>
      <c r="G15" s="5"/>
      <c r="H15" s="14"/>
      <c r="I15" s="30" t="str">
        <f t="shared" si="0"/>
        <v/>
      </c>
    </row>
    <row r="16" spans="1:9">
      <c r="A16" s="70"/>
      <c r="B16" s="72"/>
      <c r="C16" s="75"/>
      <c r="D16" s="78"/>
      <c r="E16" s="81"/>
      <c r="F16" s="81"/>
      <c r="G16" s="5"/>
      <c r="H16" s="14"/>
      <c r="I16" s="30" t="str">
        <f t="shared" si="0"/>
        <v/>
      </c>
    </row>
    <row r="17" spans="1:11">
      <c r="A17" s="70"/>
      <c r="B17" s="73"/>
      <c r="C17" s="76"/>
      <c r="D17" s="79"/>
      <c r="E17" s="82"/>
      <c r="F17" s="82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64" t="s">
        <v>34</v>
      </c>
      <c r="H19" s="65"/>
      <c r="I19" s="32"/>
    </row>
    <row r="20" spans="1:11">
      <c r="A20" s="20">
        <f>IF(B20&lt;2,"N/A",(STDEV(H3:H17)))</f>
        <v>171.71231633170689</v>
      </c>
      <c r="B20" s="20">
        <f>COUNT(H3:H17)</f>
        <v>5</v>
      </c>
      <c r="C20" s="21">
        <f>IF(B20&lt;2,"N/A",(A20/D20))</f>
        <v>0.20602593596701288</v>
      </c>
      <c r="D20" s="22">
        <f>ROUND(AVERAGE(H3:H17),2)</f>
        <v>833.45</v>
      </c>
      <c r="E20" s="23" t="str">
        <f>IFERROR(ROUND(IF(B20&lt;2,"N/A",(IF(C20&lt;=25%,"N/A",AVERAGE(I3:I17)))),2),"N/A")</f>
        <v>N/A</v>
      </c>
      <c r="F20" s="23">
        <f>ROUND(MEDIAN(H3:H17),2)</f>
        <v>907.5</v>
      </c>
      <c r="G20" s="24" t="str">
        <f>INDEX(G3:G17,MATCH(H20,H3:H17,0))</f>
        <v xml:space="preserve">FRIGELAR </v>
      </c>
      <c r="H20" s="25">
        <f>MIN(H3:H17)</f>
        <v>550.9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66"/>
      <c r="E22" s="66"/>
      <c r="F22" s="36"/>
      <c r="G22" s="26" t="s">
        <v>37</v>
      </c>
      <c r="H22" s="27">
        <f>IF(C20&lt;=25%,D20,MIN(E20:F20))</f>
        <v>833.45</v>
      </c>
    </row>
    <row r="23" spans="1:11">
      <c r="B23" s="33"/>
      <c r="C23" s="33"/>
      <c r="D23" s="66"/>
      <c r="E23" s="66"/>
      <c r="F23" s="37"/>
      <c r="G23" s="28" t="s">
        <v>9</v>
      </c>
      <c r="H23" s="29">
        <f>ROUND(H22,2)*D3</f>
        <v>16669</v>
      </c>
    </row>
    <row r="24" spans="1:11">
      <c r="B24" s="38"/>
      <c r="C24" s="38"/>
      <c r="D24" s="32"/>
      <c r="E24" s="32"/>
    </row>
    <row r="26" spans="1:11">
      <c r="A26" s="58" t="s">
        <v>25</v>
      </c>
      <c r="B26" s="59"/>
      <c r="C26" s="59"/>
      <c r="D26" s="59"/>
      <c r="E26" s="59"/>
      <c r="F26" s="59"/>
      <c r="G26" s="59"/>
      <c r="H26" s="59"/>
      <c r="I26" s="60"/>
    </row>
    <row r="27" spans="1:11" ht="12.75" customHeight="1">
      <c r="A27" s="58" t="s">
        <v>26</v>
      </c>
      <c r="B27" s="59"/>
      <c r="C27" s="59"/>
      <c r="D27" s="59"/>
      <c r="E27" s="59"/>
      <c r="F27" s="59"/>
      <c r="G27" s="59"/>
      <c r="H27" s="59"/>
      <c r="I27" s="60"/>
    </row>
    <row r="28" spans="1:11" ht="12.75" customHeight="1">
      <c r="A28" s="58" t="s">
        <v>27</v>
      </c>
      <c r="B28" s="59"/>
      <c r="C28" s="59"/>
      <c r="D28" s="59"/>
      <c r="E28" s="59"/>
      <c r="F28" s="59"/>
      <c r="G28" s="59"/>
      <c r="H28" s="59"/>
      <c r="I28" s="60"/>
    </row>
    <row r="29" spans="1:11">
      <c r="A29" s="58" t="s">
        <v>28</v>
      </c>
      <c r="B29" s="59"/>
      <c r="C29" s="59"/>
      <c r="D29" s="59"/>
      <c r="E29" s="59"/>
      <c r="F29" s="59"/>
      <c r="G29" s="59"/>
      <c r="H29" s="59"/>
      <c r="I29" s="60"/>
    </row>
    <row r="30" spans="1:11" ht="12.75" customHeight="1">
      <c r="A30" s="58" t="s">
        <v>29</v>
      </c>
      <c r="B30" s="59"/>
      <c r="C30" s="59"/>
      <c r="D30" s="59"/>
      <c r="E30" s="59"/>
      <c r="F30" s="59"/>
      <c r="G30" s="59"/>
      <c r="H30" s="59"/>
      <c r="I30" s="60"/>
    </row>
    <row r="31" spans="1:11" ht="12.75" customHeight="1">
      <c r="A31" s="58" t="s">
        <v>30</v>
      </c>
      <c r="B31" s="59"/>
      <c r="C31" s="59"/>
      <c r="D31" s="59"/>
      <c r="E31" s="59"/>
      <c r="F31" s="59"/>
      <c r="G31" s="59"/>
      <c r="H31" s="59"/>
      <c r="I31" s="60"/>
    </row>
    <row r="32" spans="1:11" ht="24.75" customHeight="1">
      <c r="A32" s="61" t="s">
        <v>31</v>
      </c>
      <c r="B32" s="62"/>
      <c r="C32" s="62"/>
      <c r="D32" s="62"/>
      <c r="E32" s="62"/>
      <c r="F32" s="62"/>
      <c r="G32" s="62"/>
      <c r="H32" s="62"/>
      <c r="I32" s="63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34</vt:i4>
      </vt:variant>
      <vt:variant>
        <vt:lpstr>Intervalos nomeados</vt:lpstr>
      </vt:variant>
      <vt:variant>
        <vt:i4>3</vt:i4>
      </vt:variant>
    </vt:vector>
  </HeadingPairs>
  <TitlesOfParts>
    <vt:vector size="37" baseType="lpstr">
      <vt:lpstr>Item1</vt:lpstr>
      <vt:lpstr>Item2</vt:lpstr>
      <vt:lpstr>Item3</vt:lpstr>
      <vt:lpstr>Item 4</vt:lpstr>
      <vt:lpstr>Item 5</vt:lpstr>
      <vt:lpstr>Item 6</vt:lpstr>
      <vt:lpstr>Item 7</vt:lpstr>
      <vt:lpstr>Item 8</vt:lpstr>
      <vt:lpstr>Item 9</vt:lpstr>
      <vt:lpstr>Item 10</vt:lpstr>
      <vt:lpstr>Item 11</vt:lpstr>
      <vt:lpstr>Item 12</vt:lpstr>
      <vt:lpstr>Item 13</vt:lpstr>
      <vt:lpstr>Item 14</vt:lpstr>
      <vt:lpstr>Item 15</vt:lpstr>
      <vt:lpstr>Item 16</vt:lpstr>
      <vt:lpstr>Item 17</vt:lpstr>
      <vt:lpstr>Item 18</vt:lpstr>
      <vt:lpstr>Item 19</vt:lpstr>
      <vt:lpstr>Item 20</vt:lpstr>
      <vt:lpstr>Item 21</vt:lpstr>
      <vt:lpstr>Item 22</vt:lpstr>
      <vt:lpstr>Item 23</vt:lpstr>
      <vt:lpstr>Item 24</vt:lpstr>
      <vt:lpstr>Item 25</vt:lpstr>
      <vt:lpstr>Item 26</vt:lpstr>
      <vt:lpstr>Item 27</vt:lpstr>
      <vt:lpstr>Item 28</vt:lpstr>
      <vt:lpstr>Item 29</vt:lpstr>
      <vt:lpstr>Item 30</vt:lpstr>
      <vt:lpstr>Item 31</vt:lpstr>
      <vt:lpstr>Item 32</vt:lpstr>
      <vt:lpstr>TOTAL</vt:lpstr>
      <vt:lpstr>menores</vt:lpstr>
      <vt:lpstr>menores!Area_de_impressao</vt:lpstr>
      <vt:lpstr>TOTAL!Area_de_impressao</vt:lpstr>
      <vt:lpstr>TOTAL!Titulos_de_impressao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Gilson Soares Da Conceicao</cp:lastModifiedBy>
  <cp:lastPrinted>2022-09-12T21:52:27Z</cp:lastPrinted>
  <dcterms:created xsi:type="dcterms:W3CDTF">2019-01-16T20:04:04Z</dcterms:created>
  <dcterms:modified xsi:type="dcterms:W3CDTF">2022-09-22T19:51:24Z</dcterms:modified>
</cp:coreProperties>
</file>