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22995" windowHeight="10050" activeTab="1"/>
  </bookViews>
  <sheets>
    <sheet name="item1" sheetId="1" r:id="rId1"/>
    <sheet name="TOTAL" sheetId="2" r:id="rId2"/>
  </sheets>
  <calcPr calcId="145621"/>
</workbook>
</file>

<file path=xl/calcChain.xml><?xml version="1.0" encoding="utf-8"?>
<calcChain xmlns="http://schemas.openxmlformats.org/spreadsheetml/2006/main">
  <c r="H8" i="1" l="1"/>
  <c r="H7" i="1"/>
  <c r="H6" i="1"/>
  <c r="H5" i="1"/>
  <c r="H4" i="1"/>
  <c r="H3" i="1"/>
  <c r="D3" i="2" l="1"/>
  <c r="C3" i="2"/>
  <c r="B3" i="2"/>
  <c r="H20" i="1" l="1"/>
  <c r="H3" i="2" s="1"/>
  <c r="I3" i="2" s="1"/>
  <c r="F20" i="1"/>
  <c r="D20" i="1"/>
  <c r="B20" i="1"/>
  <c r="A20" i="1" s="1"/>
  <c r="I17" i="1"/>
  <c r="F3" i="1"/>
  <c r="G20" i="1" l="1"/>
  <c r="G3" i="2" s="1"/>
  <c r="C20" i="1"/>
  <c r="I13" i="1" l="1"/>
  <c r="I14" i="1"/>
  <c r="I15" i="1"/>
  <c r="I16" i="1"/>
  <c r="I10" i="1"/>
  <c r="I11" i="1"/>
  <c r="I8" i="1"/>
  <c r="I9" i="1"/>
  <c r="I7" i="1"/>
  <c r="I12" i="1"/>
  <c r="I4" i="1"/>
  <c r="I5" i="1"/>
  <c r="I6" i="1"/>
  <c r="I3" i="1"/>
  <c r="E20" i="1" l="1"/>
  <c r="E3" i="1" s="1"/>
  <c r="E3" i="2" s="1"/>
  <c r="F3" i="2" s="1"/>
  <c r="H22" i="1" l="1"/>
  <c r="H23" i="1" s="1"/>
</calcChain>
</file>

<file path=xl/sharedStrings.xml><?xml version="1.0" encoding="utf-8"?>
<sst xmlns="http://schemas.openxmlformats.org/spreadsheetml/2006/main" count="49" uniqueCount="47">
  <si>
    <t>ITEM</t>
  </si>
  <si>
    <t>UNIDADE</t>
  </si>
  <si>
    <t>QUANT.</t>
  </si>
  <si>
    <t>PREÇO ESTIMADO</t>
  </si>
  <si>
    <t>MENOR PREÇO</t>
  </si>
  <si>
    <t>FONTE DE PESQUISA</t>
  </si>
  <si>
    <t>PREÇOS COLETADOS</t>
  </si>
  <si>
    <t>DESCARTE</t>
  </si>
  <si>
    <t>DESVIO PADRÃO</t>
  </si>
  <si>
    <t>QUANTIDADE DE PREÇOS COLETADOS</t>
  </si>
  <si>
    <t>COEF.</t>
  </si>
  <si>
    <t>MÉDIA</t>
  </si>
  <si>
    <t>MÉDIA APÓS DESCARTE</t>
  </si>
  <si>
    <t>MEDIANA</t>
  </si>
  <si>
    <t>MENOR PREÇO UNITÁRIO COLETADO</t>
  </si>
  <si>
    <t>ESPECIFICAÇÃO</t>
  </si>
  <si>
    <t>COEF.: relação entre o DESVIO e a MÉDIA, expresso em valor percentual.</t>
  </si>
  <si>
    <t>MÉDIA: média aritmética dos preços pesquisados.</t>
  </si>
  <si>
    <t>DESCARTE: coluna que exibe os preços considerados, quando COEF. é maior que 25%. São descartados os preços fora do intervalo entre o menor preço e a soma [MÉDIA + DESVIO].</t>
  </si>
  <si>
    <t>MÉDIA APÓS DESCARTE: média aritmética dos preços dentro do intervalo acima descrito.</t>
  </si>
  <si>
    <t>MEDIANA: valor estatístico que separa a metade maior da metade menor da amostra, calculado pela função MED do editor de planilhas.</t>
  </si>
  <si>
    <t>VALOR UNITÁRIO: quando COEF. for menor ou igual a 25%, o valor unitário estimado será a MÉDIA dos preços pesquisados; quando COEF. for maior que 25%, o valor unitário será o menor valor dentre a MÉDIA APÓS DESCARTE e a MEDIANA.</t>
  </si>
  <si>
    <t>DESVIO: desvio padrão dos preços pesquisados, calculados por meio da função DESVPAD.A do editor de planilhas.</t>
  </si>
  <si>
    <t>VALOR UNITÁRIO ESTIMADO</t>
  </si>
  <si>
    <t>VALOR TOTAL</t>
  </si>
  <si>
    <t>ESTIMATIVA DO ITEM</t>
  </si>
  <si>
    <t>RESULTADO DA ESTIMATIVA</t>
  </si>
  <si>
    <t>Item</t>
  </si>
  <si>
    <t>Descrição</t>
  </si>
  <si>
    <t>Unidade de Fornecimento</t>
  </si>
  <si>
    <t>Quantidade</t>
  </si>
  <si>
    <t>Valor Unitário</t>
  </si>
  <si>
    <t>Valor Total</t>
  </si>
  <si>
    <t>Fornecedor</t>
  </si>
  <si>
    <t>MENOR PREÇO ENCONTRADO</t>
  </si>
  <si>
    <t>Zoom Meetings
Plano CORPORATIVO (Business)</t>
  </si>
  <si>
    <t>licença</t>
  </si>
  <si>
    <t>10.984.751/0001-43 MCAM SERVICOS E SOLUCOES EM TECNOLOGIA DIGITAL LTDA</t>
  </si>
  <si>
    <t>23.734.075/0001-00 CROSSING COMERCIO E SERVICOS DE TECNOLOGIA LTDA</t>
  </si>
  <si>
    <t>23.518.065/0001-29 XP ON CONSULTORIA LTDA</t>
  </si>
  <si>
    <t>23.880.630/0002-84 WETALK TECNOLOGIA DA INFORMACAO LTDA</t>
  </si>
  <si>
    <t>14.065.989/0001-26 CONTIGO SOLUCOES PARA GESTAO PUBLICA LTDA</t>
  </si>
  <si>
    <t>20.411.148/0001-26 OTIMO TECNOLOGIA LTDA</t>
  </si>
  <si>
    <t>03.859.239/0001-00 KONVERGENTE TELECOMUNICACOES EIRELI</t>
  </si>
  <si>
    <t>27.492.080/0001-04 RR SOFTWARE E SOLUCOES EM TECNOLOGIA EIRELI</t>
  </si>
  <si>
    <t>33.216.487/0001-01 2SP COMERCIO DE ELETRONICOS EIRELI</t>
  </si>
  <si>
    <t>22.310.432/0001-31 RAUL FERNANDES DO NASCIMENTO 37862560809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</si>
</sst>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8" formatCode="&quot;R$&quot;\ #,##0.00;[Red]\-&quot;R$&quot;\ #,##0.00"/>
    <numFmt numFmtId="44" formatCode="_-&quot;R$&quot;\ * #,##0.00_-;\-&quot;R$&quot;\ * #,##0.00_-;_-&quot;R$&quot;\ * &quot;-&quot;??_-;_-@_-"/>
    <numFmt numFmtId="164" formatCode="&quot;R$&quot;\ #,##0.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8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/>
    <xf numFmtId="0" fontId="2" fillId="0" borderId="1" xfId="0" applyFont="1" applyBorder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/>
    <xf numFmtId="8" fontId="2" fillId="0" borderId="1" xfId="1" applyNumberFormat="1" applyFont="1" applyBorder="1" applyAlignment="1">
      <alignment horizontal="center" vertical="center" shrinkToFit="1"/>
    </xf>
    <xf numFmtId="164" fontId="2" fillId="2" borderId="1" xfId="1" applyNumberFormat="1" applyFont="1" applyFill="1" applyBorder="1" applyAlignment="1">
      <alignment horizontal="center" vertical="center" shrinkToFit="1"/>
    </xf>
    <xf numFmtId="10" fontId="2" fillId="2" borderId="1" xfId="2" applyNumberFormat="1" applyFont="1" applyFill="1" applyBorder="1" applyAlignment="1">
      <alignment horizontal="center" vertical="center"/>
    </xf>
    <xf numFmtId="164" fontId="2" fillId="2" borderId="1" xfId="1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/>
    <xf numFmtId="0" fontId="0" fillId="0" borderId="0" xfId="0" applyAlignment="1">
      <alignment horizontal="center" vertical="center" wrapText="1"/>
    </xf>
    <xf numFmtId="0" fontId="0" fillId="0" borderId="0" xfId="0" applyAlignment="1">
      <alignment vertical="top" wrapText="1"/>
    </xf>
    <xf numFmtId="44" fontId="0" fillId="0" borderId="0" xfId="0" applyNumberFormat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left" vertical="top" wrapText="1"/>
    </xf>
    <xf numFmtId="44" fontId="0" fillId="0" borderId="1" xfId="0" applyNumberFormat="1" applyBorder="1" applyAlignment="1">
      <alignment horizontal="center" vertical="center" wrapText="1"/>
    </xf>
    <xf numFmtId="0" fontId="5" fillId="0" borderId="5" xfId="0" applyFont="1" applyBorder="1" applyAlignment="1"/>
    <xf numFmtId="0" fontId="6" fillId="0" borderId="1" xfId="0" applyFont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6" fillId="0" borderId="2" xfId="0" applyFont="1" applyBorder="1" applyAlignment="1">
      <alignment horizontal="center" vertical="center" shrinkToFit="1"/>
    </xf>
    <xf numFmtId="0" fontId="6" fillId="0" borderId="3" xfId="0" applyFont="1" applyBorder="1" applyAlignment="1">
      <alignment horizontal="center" vertical="center" shrinkToFit="1"/>
    </xf>
    <xf numFmtId="0" fontId="6" fillId="0" borderId="4" xfId="0" applyFont="1" applyBorder="1" applyAlignment="1">
      <alignment horizontal="center" vertical="center" shrinkToFi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/>
    </xf>
    <xf numFmtId="0" fontId="2" fillId="0" borderId="1" xfId="0" applyFont="1" applyBorder="1" applyAlignment="1">
      <alignment horizontal="center" vertical="center"/>
    </xf>
    <xf numFmtId="44" fontId="2" fillId="2" borderId="1" xfId="1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/>
    </xf>
    <xf numFmtId="0" fontId="5" fillId="2" borderId="7" xfId="0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0" fontId="5" fillId="3" borderId="6" xfId="0" applyFont="1" applyFill="1" applyBorder="1" applyAlignment="1">
      <alignment horizontal="center"/>
    </xf>
    <xf numFmtId="0" fontId="5" fillId="3" borderId="7" xfId="0" applyFont="1" applyFill="1" applyBorder="1" applyAlignment="1">
      <alignment horizontal="center"/>
    </xf>
    <xf numFmtId="0" fontId="5" fillId="3" borderId="8" xfId="0" applyFont="1" applyFill="1" applyBorder="1" applyAlignment="1">
      <alignment horizontal="center"/>
    </xf>
  </cellXfs>
  <cellStyles count="3">
    <cellStyle name="Moeda" xfId="1" builtinId="4"/>
    <cellStyle name="Normal" xfId="0" builtinId="0"/>
    <cellStyle name="Porcentagem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2"/>
  <sheetViews>
    <sheetView zoomScaleNormal="100" workbookViewId="0">
      <selection activeCell="G13" sqref="G13"/>
    </sheetView>
  </sheetViews>
  <sheetFormatPr defaultRowHeight="12.75" x14ac:dyDescent="0.2"/>
  <cols>
    <col min="1" max="1" width="12.7109375" style="1" customWidth="1"/>
    <col min="2" max="2" width="30.7109375" style="1" customWidth="1"/>
    <col min="3" max="6" width="12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">
      <c r="A1" s="24" t="s">
        <v>25</v>
      </c>
      <c r="B1" s="24"/>
      <c r="C1" s="24"/>
      <c r="D1" s="24"/>
      <c r="E1" s="24"/>
      <c r="F1" s="24"/>
      <c r="G1" s="24"/>
      <c r="H1" s="24"/>
      <c r="I1" s="24"/>
    </row>
    <row r="2" spans="1:9" s="2" customFormat="1" ht="25.5" x14ac:dyDescent="0.25">
      <c r="A2" s="5" t="s">
        <v>0</v>
      </c>
      <c r="B2" s="5" t="s">
        <v>15</v>
      </c>
      <c r="C2" s="5" t="s">
        <v>1</v>
      </c>
      <c r="D2" s="5" t="s">
        <v>2</v>
      </c>
      <c r="E2" s="5" t="s">
        <v>3</v>
      </c>
      <c r="F2" s="5" t="s">
        <v>4</v>
      </c>
      <c r="G2" s="5" t="s">
        <v>5</v>
      </c>
      <c r="H2" s="5" t="s">
        <v>6</v>
      </c>
      <c r="I2" s="5" t="s">
        <v>7</v>
      </c>
    </row>
    <row r="3" spans="1:9" x14ac:dyDescent="0.2">
      <c r="A3" s="25">
        <v>1</v>
      </c>
      <c r="B3" s="28" t="s">
        <v>35</v>
      </c>
      <c r="C3" s="30" t="s">
        <v>36</v>
      </c>
      <c r="D3" s="30">
        <v>25</v>
      </c>
      <c r="E3" s="31">
        <f>IF(C20&lt;=25%,D20,MIN(E20:F20))</f>
        <v>1323.46</v>
      </c>
      <c r="F3" s="31">
        <f>MIN(H3:H17)</f>
        <v>1150</v>
      </c>
      <c r="G3" s="4" t="s">
        <v>40</v>
      </c>
      <c r="H3" s="8">
        <f>13300/10</f>
        <v>1330</v>
      </c>
      <c r="I3" s="9" t="str">
        <f>IF(H3="","",(IF($C$20&lt;25%,"n/a",IF(H3&lt;=($D$20+$A$20),H3,"descartado"))))</f>
        <v>n/a</v>
      </c>
    </row>
    <row r="4" spans="1:9" x14ac:dyDescent="0.2">
      <c r="A4" s="26"/>
      <c r="B4" s="29"/>
      <c r="C4" s="30"/>
      <c r="D4" s="30"/>
      <c r="E4" s="31"/>
      <c r="F4" s="31"/>
      <c r="G4" s="4" t="s">
        <v>41</v>
      </c>
      <c r="H4" s="8">
        <f>15440/10</f>
        <v>1544</v>
      </c>
      <c r="I4" s="9" t="str">
        <f t="shared" ref="I4:I17" si="0">IF(H4="","",(IF($C$20&lt;25%,"n/a",IF(H4&lt;=($D$20+$A$20),H4,"descartado"))))</f>
        <v>n/a</v>
      </c>
    </row>
    <row r="5" spans="1:9" x14ac:dyDescent="0.2">
      <c r="A5" s="26"/>
      <c r="B5" s="29"/>
      <c r="C5" s="30"/>
      <c r="D5" s="30"/>
      <c r="E5" s="31"/>
      <c r="F5" s="31"/>
      <c r="G5" s="4" t="s">
        <v>42</v>
      </c>
      <c r="H5" s="8">
        <f>14682/10</f>
        <v>1468.2</v>
      </c>
      <c r="I5" s="9" t="str">
        <f t="shared" si="0"/>
        <v>n/a</v>
      </c>
    </row>
    <row r="6" spans="1:9" x14ac:dyDescent="0.2">
      <c r="A6" s="26"/>
      <c r="B6" s="29"/>
      <c r="C6" s="30"/>
      <c r="D6" s="30"/>
      <c r="E6" s="31"/>
      <c r="F6" s="31"/>
      <c r="G6" s="4" t="s">
        <v>37</v>
      </c>
      <c r="H6" s="8">
        <f>14683/10</f>
        <v>1468.3</v>
      </c>
      <c r="I6" s="9" t="str">
        <f t="shared" si="0"/>
        <v>n/a</v>
      </c>
    </row>
    <row r="7" spans="1:9" x14ac:dyDescent="0.2">
      <c r="A7" s="26"/>
      <c r="B7" s="29"/>
      <c r="C7" s="30"/>
      <c r="D7" s="30"/>
      <c r="E7" s="31"/>
      <c r="F7" s="31"/>
      <c r="G7" s="4" t="s">
        <v>45</v>
      </c>
      <c r="H7" s="8">
        <f>11799/10</f>
        <v>1179.9000000000001</v>
      </c>
      <c r="I7" s="9" t="str">
        <f t="shared" si="0"/>
        <v>n/a</v>
      </c>
    </row>
    <row r="8" spans="1:9" x14ac:dyDescent="0.2">
      <c r="A8" s="26"/>
      <c r="B8" s="29"/>
      <c r="C8" s="30"/>
      <c r="D8" s="30"/>
      <c r="E8" s="31"/>
      <c r="F8" s="31"/>
      <c r="G8" s="4" t="s">
        <v>44</v>
      </c>
      <c r="H8" s="8">
        <f>12599/10</f>
        <v>1259.9000000000001</v>
      </c>
      <c r="I8" s="9" t="str">
        <f t="shared" si="0"/>
        <v>n/a</v>
      </c>
    </row>
    <row r="9" spans="1:9" x14ac:dyDescent="0.2">
      <c r="A9" s="26"/>
      <c r="B9" s="29"/>
      <c r="C9" s="30"/>
      <c r="D9" s="30"/>
      <c r="E9" s="31"/>
      <c r="F9" s="31"/>
      <c r="G9" s="4" t="s">
        <v>38</v>
      </c>
      <c r="H9" s="8">
        <v>1150</v>
      </c>
      <c r="I9" s="9" t="str">
        <f t="shared" si="0"/>
        <v>n/a</v>
      </c>
    </row>
    <row r="10" spans="1:9" x14ac:dyDescent="0.2">
      <c r="A10" s="26"/>
      <c r="B10" s="29"/>
      <c r="C10" s="30"/>
      <c r="D10" s="30"/>
      <c r="E10" s="31"/>
      <c r="F10" s="31"/>
      <c r="G10" s="4" t="s">
        <v>46</v>
      </c>
      <c r="H10" s="8">
        <v>1512.34</v>
      </c>
      <c r="I10" s="9" t="str">
        <f t="shared" si="0"/>
        <v>n/a</v>
      </c>
    </row>
    <row r="11" spans="1:9" x14ac:dyDescent="0.2">
      <c r="A11" s="26"/>
      <c r="B11" s="29"/>
      <c r="C11" s="30"/>
      <c r="D11" s="30"/>
      <c r="E11" s="31"/>
      <c r="F11" s="31"/>
      <c r="G11" s="4" t="s">
        <v>43</v>
      </c>
      <c r="H11" s="8">
        <v>1150</v>
      </c>
      <c r="I11" s="9" t="str">
        <f t="shared" si="0"/>
        <v>n/a</v>
      </c>
    </row>
    <row r="12" spans="1:9" x14ac:dyDescent="0.2">
      <c r="A12" s="26"/>
      <c r="B12" s="29"/>
      <c r="C12" s="30"/>
      <c r="D12" s="30"/>
      <c r="E12" s="31"/>
      <c r="F12" s="31"/>
      <c r="G12" s="4" t="s">
        <v>39</v>
      </c>
      <c r="H12" s="8">
        <v>1172</v>
      </c>
      <c r="I12" s="9" t="str">
        <f t="shared" si="0"/>
        <v>n/a</v>
      </c>
    </row>
    <row r="13" spans="1:9" x14ac:dyDescent="0.2">
      <c r="A13" s="26"/>
      <c r="B13" s="29"/>
      <c r="C13" s="30"/>
      <c r="D13" s="30"/>
      <c r="E13" s="31"/>
      <c r="F13" s="31"/>
      <c r="G13" s="4"/>
      <c r="H13" s="8"/>
      <c r="I13" s="9" t="str">
        <f t="shared" si="0"/>
        <v/>
      </c>
    </row>
    <row r="14" spans="1:9" x14ac:dyDescent="0.2">
      <c r="A14" s="26"/>
      <c r="B14" s="29"/>
      <c r="C14" s="30"/>
      <c r="D14" s="30"/>
      <c r="E14" s="31"/>
      <c r="F14" s="31"/>
      <c r="G14" s="4"/>
      <c r="H14" s="8"/>
      <c r="I14" s="9" t="str">
        <f t="shared" si="0"/>
        <v/>
      </c>
    </row>
    <row r="15" spans="1:9" x14ac:dyDescent="0.2">
      <c r="A15" s="26"/>
      <c r="B15" s="29"/>
      <c r="C15" s="30"/>
      <c r="D15" s="30"/>
      <c r="E15" s="31"/>
      <c r="F15" s="31"/>
      <c r="G15" s="4"/>
      <c r="H15" s="8"/>
      <c r="I15" s="9" t="str">
        <f t="shared" si="0"/>
        <v/>
      </c>
    </row>
    <row r="16" spans="1:9" x14ac:dyDescent="0.2">
      <c r="A16" s="26"/>
      <c r="B16" s="29"/>
      <c r="C16" s="30"/>
      <c r="D16" s="30"/>
      <c r="E16" s="31"/>
      <c r="F16" s="31"/>
      <c r="G16" s="4"/>
      <c r="H16" s="8"/>
      <c r="I16" s="9" t="str">
        <f t="shared" si="0"/>
        <v/>
      </c>
    </row>
    <row r="17" spans="1:9" x14ac:dyDescent="0.2">
      <c r="A17" s="27"/>
      <c r="B17" s="29"/>
      <c r="C17" s="30"/>
      <c r="D17" s="30"/>
      <c r="E17" s="31"/>
      <c r="F17" s="31"/>
      <c r="G17" s="4"/>
      <c r="H17" s="8"/>
      <c r="I17" s="9" t="str">
        <f t="shared" si="0"/>
        <v/>
      </c>
    </row>
    <row r="19" spans="1:9" s="2" customFormat="1" ht="25.5" x14ac:dyDescent="0.25">
      <c r="A19" s="5" t="s">
        <v>8</v>
      </c>
      <c r="B19" s="5" t="s">
        <v>9</v>
      </c>
      <c r="C19" s="5" t="s">
        <v>10</v>
      </c>
      <c r="D19" s="5" t="s">
        <v>11</v>
      </c>
      <c r="E19" s="5" t="s">
        <v>12</v>
      </c>
      <c r="F19" s="5" t="s">
        <v>13</v>
      </c>
      <c r="G19" s="23" t="s">
        <v>14</v>
      </c>
      <c r="H19" s="23"/>
    </row>
    <row r="20" spans="1:9" x14ac:dyDescent="0.2">
      <c r="A20" s="6">
        <f>IF(B20&lt;2,"n/a",(_xlfn.STDEV.S(H3:H17)))</f>
        <v>161.26266793995282</v>
      </c>
      <c r="B20" s="6">
        <f>COUNT(H3:H17)</f>
        <v>10</v>
      </c>
      <c r="C20" s="10">
        <f>IF(B20&lt;2,"n/a",(A20/D20))</f>
        <v>0.12184929498432352</v>
      </c>
      <c r="D20" s="11">
        <f>ROUND(AVERAGE(H3:H17),2)</f>
        <v>1323.46</v>
      </c>
      <c r="E20" s="11" t="str">
        <f>IFERROR(ROUND(IF(B20&lt;2,"n/a",(IF(C20&lt;=25%,"n/a",AVERAGE(I3:I17)))),2),"n/a")</f>
        <v>n/a</v>
      </c>
      <c r="F20" s="11">
        <f>ROUND(MEDIAN(H3:H17),2)</f>
        <v>1294.95</v>
      </c>
      <c r="G20" s="7" t="str">
        <f>INDEX(G3:G17,MATCH(H20,H3:H17,0))</f>
        <v>23.734.075/0001-00 CROSSING COMERCIO E SERVICOS DE TECNOLOGIA LTDA</v>
      </c>
      <c r="H20" s="12">
        <f>MIN(H3:H17)</f>
        <v>1150</v>
      </c>
    </row>
    <row r="22" spans="1:9" x14ac:dyDescent="0.2">
      <c r="G22" s="6" t="s">
        <v>23</v>
      </c>
      <c r="H22" s="12">
        <f>IF(C20&lt;=25%,D20,MIN(E20:F20))</f>
        <v>1323.46</v>
      </c>
    </row>
    <row r="23" spans="1:9" x14ac:dyDescent="0.2">
      <c r="G23" s="6" t="s">
        <v>24</v>
      </c>
      <c r="H23" s="12">
        <f>ROUND(H22,2)*D3</f>
        <v>33086.5</v>
      </c>
    </row>
    <row r="26" spans="1:9" x14ac:dyDescent="0.2">
      <c r="A26" s="3" t="s">
        <v>22</v>
      </c>
      <c r="B26" s="3"/>
      <c r="C26" s="3"/>
      <c r="D26" s="3"/>
      <c r="E26" s="3"/>
      <c r="F26" s="3"/>
      <c r="G26" s="3"/>
      <c r="H26" s="3"/>
      <c r="I26" s="3"/>
    </row>
    <row r="27" spans="1:9" x14ac:dyDescent="0.2">
      <c r="A27" s="3" t="s">
        <v>16</v>
      </c>
      <c r="B27" s="3"/>
      <c r="C27" s="3"/>
      <c r="D27" s="3"/>
      <c r="E27" s="3"/>
      <c r="F27" s="3"/>
      <c r="G27" s="3"/>
      <c r="H27" s="3"/>
      <c r="I27" s="3"/>
    </row>
    <row r="28" spans="1:9" x14ac:dyDescent="0.2">
      <c r="A28" s="3" t="s">
        <v>17</v>
      </c>
      <c r="B28" s="3"/>
      <c r="C28" s="3"/>
      <c r="D28" s="3"/>
      <c r="E28" s="3"/>
      <c r="F28" s="3"/>
      <c r="G28" s="3"/>
      <c r="H28" s="3"/>
      <c r="I28" s="3"/>
    </row>
    <row r="29" spans="1:9" x14ac:dyDescent="0.2">
      <c r="A29" s="3" t="s">
        <v>18</v>
      </c>
      <c r="B29" s="3"/>
      <c r="C29" s="3"/>
      <c r="D29" s="3"/>
      <c r="E29" s="3"/>
      <c r="F29" s="3"/>
      <c r="G29" s="3"/>
      <c r="H29" s="3"/>
      <c r="I29" s="3"/>
    </row>
    <row r="30" spans="1:9" x14ac:dyDescent="0.2">
      <c r="A30" s="3" t="s">
        <v>19</v>
      </c>
      <c r="B30" s="3"/>
      <c r="C30" s="3"/>
      <c r="D30" s="3"/>
      <c r="E30" s="3"/>
      <c r="F30" s="3"/>
      <c r="G30" s="3"/>
      <c r="H30" s="3"/>
      <c r="I30" s="3"/>
    </row>
    <row r="31" spans="1:9" x14ac:dyDescent="0.2">
      <c r="A31" s="3" t="s">
        <v>20</v>
      </c>
      <c r="B31" s="3"/>
      <c r="C31" s="3"/>
      <c r="D31" s="3"/>
      <c r="E31" s="3"/>
      <c r="F31" s="3"/>
      <c r="G31" s="3"/>
      <c r="H31" s="3"/>
      <c r="I31" s="3"/>
    </row>
    <row r="32" spans="1:9" x14ac:dyDescent="0.2">
      <c r="A32" s="3" t="s">
        <v>21</v>
      </c>
      <c r="B32" s="3"/>
      <c r="C32" s="3"/>
      <c r="D32" s="3"/>
      <c r="E32" s="3"/>
      <c r="F32" s="3"/>
      <c r="G32" s="3"/>
      <c r="H32" s="3"/>
      <c r="I32" s="3"/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"/>
  <sheetViews>
    <sheetView tabSelected="1" zoomScaleNormal="100" workbookViewId="0">
      <selection activeCell="C5" sqref="C5"/>
    </sheetView>
  </sheetViews>
  <sheetFormatPr defaultRowHeight="15" x14ac:dyDescent="0.25"/>
  <cols>
    <col min="1" max="1" width="10.7109375" customWidth="1"/>
    <col min="2" max="2" width="50.7109375" customWidth="1"/>
    <col min="3" max="6" width="15.7109375" customWidth="1"/>
    <col min="7" max="7" width="30.7109375" customWidth="1"/>
    <col min="8" max="9" width="15.7109375" customWidth="1"/>
  </cols>
  <sheetData>
    <row r="1" spans="1:9" ht="15.75" x14ac:dyDescent="0.25">
      <c r="A1" s="20"/>
      <c r="B1" s="20"/>
      <c r="C1" s="35" t="s">
        <v>26</v>
      </c>
      <c r="D1" s="36"/>
      <c r="E1" s="36"/>
      <c r="F1" s="37"/>
      <c r="G1" s="32" t="s">
        <v>34</v>
      </c>
      <c r="H1" s="33"/>
      <c r="I1" s="34"/>
    </row>
    <row r="2" spans="1:9" s="13" customFormat="1" ht="30" x14ac:dyDescent="0.25">
      <c r="A2" s="16" t="s">
        <v>27</v>
      </c>
      <c r="B2" s="16" t="s">
        <v>28</v>
      </c>
      <c r="C2" s="22" t="s">
        <v>29</v>
      </c>
      <c r="D2" s="22" t="s">
        <v>30</v>
      </c>
      <c r="E2" s="22" t="s">
        <v>31</v>
      </c>
      <c r="F2" s="22" t="s">
        <v>32</v>
      </c>
      <c r="G2" s="16" t="s">
        <v>33</v>
      </c>
      <c r="H2" s="16" t="s">
        <v>31</v>
      </c>
      <c r="I2" s="16" t="s">
        <v>32</v>
      </c>
    </row>
    <row r="3" spans="1:9" s="14" customFormat="1" ht="45" x14ac:dyDescent="0.25">
      <c r="A3" s="21">
        <v>1</v>
      </c>
      <c r="B3" s="18" t="str">
        <f>item1!B3</f>
        <v>Zoom Meetings
Plano CORPORATIVO (Business)</v>
      </c>
      <c r="C3" s="17" t="str">
        <f>item1!C3</f>
        <v>licença</v>
      </c>
      <c r="D3" s="17">
        <f>item1!D3</f>
        <v>25</v>
      </c>
      <c r="E3" s="19">
        <f>item1!E3</f>
        <v>1323.46</v>
      </c>
      <c r="F3" s="19">
        <f>D3*E3</f>
        <v>33086.5</v>
      </c>
      <c r="G3" s="17" t="str">
        <f>item1!G20</f>
        <v>23.734.075/0001-00 CROSSING COMERCIO E SERVICOS DE TECNOLOGIA LTDA</v>
      </c>
      <c r="H3" s="19">
        <f>item1!H20</f>
        <v>1150</v>
      </c>
      <c r="I3" s="19">
        <f>H3*D3</f>
        <v>28750</v>
      </c>
    </row>
    <row r="4" spans="1:9" x14ac:dyDescent="0.25">
      <c r="E4" s="15"/>
      <c r="F4" s="15"/>
    </row>
  </sheetData>
  <mergeCells count="2">
    <mergeCell ref="G1:I1"/>
    <mergeCell ref="C1:F1"/>
  </mergeCells>
  <printOptions horizontalCentered="1"/>
  <pageMargins left="0.98425196850393704" right="0.98425196850393704" top="2.1653543307086616" bottom="0.98425196850393704" header="0.51181102362204722" footer="0.51181102362204722"/>
  <pageSetup paperSize="9" scale="66" fitToHeight="0" orientation="landscape" r:id="rId1"/>
  <headerFooter>
    <oddHeader>&amp;C&amp;G
&amp;"-,Negrito"&amp;10Estimativa em &amp;D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item1</vt:lpstr>
      <vt:lpstr>TOTAL</vt:lpstr>
    </vt:vector>
  </TitlesOfParts>
  <Company>Justiça Eleitoral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Marconni Rodrigues de Alcantara Santos</dc:creator>
  <cp:lastModifiedBy>Grace Lane Gama Bulcão</cp:lastModifiedBy>
  <cp:lastPrinted>2022-08-31T12:12:37Z</cp:lastPrinted>
  <dcterms:created xsi:type="dcterms:W3CDTF">2022-08-26T17:05:58Z</dcterms:created>
  <dcterms:modified xsi:type="dcterms:W3CDTF">2022-09-12T17:30:51Z</dcterms:modified>
</cp:coreProperties>
</file>