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755" firstSheet="6" activeTab="39"/>
  </bookViews>
  <sheets>
    <sheet name="Item1" sheetId="1" r:id="rId1"/>
    <sheet name="Item2" sheetId="2" r:id="rId2"/>
    <sheet name="Item3" sheetId="3" r:id="rId3"/>
    <sheet name="Item4" sheetId="4" r:id="rId4"/>
    <sheet name="Item5" sheetId="5" r:id="rId5"/>
    <sheet name="Item6" sheetId="6" r:id="rId6"/>
    <sheet name="Item7" sheetId="7" r:id="rId7"/>
    <sheet name="Item8" sheetId="8" r:id="rId8"/>
    <sheet name="Item9" sheetId="9" r:id="rId9"/>
    <sheet name="Item10" sheetId="10" r:id="rId10"/>
    <sheet name="Item11" sheetId="11" r:id="rId11"/>
    <sheet name="Item12" sheetId="12" r:id="rId12"/>
    <sheet name="Item13" sheetId="13" r:id="rId13"/>
    <sheet name="Item14" sheetId="14" r:id="rId14"/>
    <sheet name="Item15" sheetId="15" r:id="rId15"/>
    <sheet name="Item16" sheetId="16" r:id="rId16"/>
    <sheet name="Item17" sheetId="17" r:id="rId17"/>
    <sheet name="Item18" sheetId="18" r:id="rId18"/>
    <sheet name="Item24" sheetId="24" state="hidden" r:id="rId19"/>
    <sheet name="Item25" sheetId="25" state="hidden" r:id="rId20"/>
    <sheet name="Item26" sheetId="26" state="hidden" r:id="rId21"/>
    <sheet name="Item27" sheetId="27" state="hidden" r:id="rId22"/>
    <sheet name="Item28" sheetId="28" state="hidden" r:id="rId23"/>
    <sheet name="Item29" sheetId="29" state="hidden" r:id="rId24"/>
    <sheet name="Item30" sheetId="30" state="hidden" r:id="rId25"/>
    <sheet name="Item31" sheetId="31" state="hidden" r:id="rId26"/>
    <sheet name="Item32" sheetId="32" state="hidden" r:id="rId27"/>
    <sheet name="Item33" sheetId="33" state="hidden" r:id="rId28"/>
    <sheet name="Item40" sheetId="40" state="hidden" r:id="rId29"/>
    <sheet name="Item41" sheetId="41" state="hidden" r:id="rId30"/>
    <sheet name="Item42" sheetId="42" state="hidden" r:id="rId31"/>
    <sheet name="Item43" sheetId="43" state="hidden" r:id="rId32"/>
    <sheet name="Item44" sheetId="44" state="hidden" r:id="rId33"/>
    <sheet name="Item45" sheetId="45" state="hidden" r:id="rId34"/>
    <sheet name="Item46" sheetId="46" state="hidden" r:id="rId35"/>
    <sheet name="Item47" sheetId="47" state="hidden" r:id="rId36"/>
    <sheet name="Item48" sheetId="48" state="hidden" r:id="rId37"/>
    <sheet name="Item49" sheetId="49" state="hidden" r:id="rId38"/>
    <sheet name="Item50" sheetId="50" state="hidden" r:id="rId39"/>
    <sheet name="TOTAL" sheetId="51" r:id="rId40"/>
    <sheet name="menores" sheetId="52" r:id="rId41"/>
  </sheets>
  <definedNames>
    <definedName name="_xlnm.Print_Area" localSheetId="40">menores!$A$1:$F$39</definedName>
    <definedName name="_xlnm.Print_Area" localSheetId="39">TOTAL!$A$1:$H$28</definedName>
    <definedName name="Print_Area_0" localSheetId="39">TOTAL!$B$8:$G$28</definedName>
    <definedName name="Print_Area_0_0" localSheetId="39">TOTAL!$B$8:$G$28</definedName>
    <definedName name="_xlnm.Print_Titles" localSheetId="39">TOTAL!$1:$9</definedName>
  </definedNames>
  <calcPr calcId="14562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H22" i="51" l="1"/>
  <c r="H20" i="51"/>
  <c r="H18" i="51"/>
  <c r="D38" i="52" l="1"/>
  <c r="C38" i="52"/>
  <c r="B38" i="52"/>
  <c r="D36" i="52"/>
  <c r="C36" i="52"/>
  <c r="B36" i="52"/>
  <c r="D34" i="52"/>
  <c r="C34" i="52"/>
  <c r="B34" i="52"/>
  <c r="D32" i="52"/>
  <c r="C32" i="52"/>
  <c r="B32" i="52"/>
  <c r="D30" i="52"/>
  <c r="C30" i="52"/>
  <c r="B30" i="52"/>
  <c r="D28" i="52"/>
  <c r="C28" i="52"/>
  <c r="B28" i="52"/>
  <c r="D26" i="52"/>
  <c r="C26" i="52"/>
  <c r="B26" i="52"/>
  <c r="D24" i="52"/>
  <c r="C24" i="52"/>
  <c r="B24" i="52"/>
  <c r="D22" i="52"/>
  <c r="C22" i="52"/>
  <c r="B22" i="52"/>
  <c r="D20" i="52"/>
  <c r="C20" i="52"/>
  <c r="B20" i="52"/>
  <c r="D18" i="52"/>
  <c r="C18" i="52"/>
  <c r="B18" i="52"/>
  <c r="D16" i="52"/>
  <c r="C16" i="52"/>
  <c r="B16" i="52"/>
  <c r="D14" i="52"/>
  <c r="C14" i="52"/>
  <c r="B14" i="52"/>
  <c r="D12" i="52"/>
  <c r="C12" i="52"/>
  <c r="B12" i="52"/>
  <c r="D10" i="52"/>
  <c r="C10" i="52"/>
  <c r="B10" i="52"/>
  <c r="D8" i="52"/>
  <c r="C8" i="52"/>
  <c r="B8" i="52"/>
  <c r="D6" i="52"/>
  <c r="C6" i="52"/>
  <c r="B6" i="52"/>
  <c r="D4" i="52"/>
  <c r="C4" i="52"/>
  <c r="B4" i="52"/>
  <c r="E27" i="51"/>
  <c r="D27" i="51"/>
  <c r="C27" i="51"/>
  <c r="E26" i="51"/>
  <c r="D26" i="51"/>
  <c r="C26" i="51"/>
  <c r="E25" i="51"/>
  <c r="D25" i="51"/>
  <c r="C25" i="51"/>
  <c r="E24" i="51"/>
  <c r="D24" i="51"/>
  <c r="C24" i="51"/>
  <c r="E23" i="51"/>
  <c r="D23" i="51"/>
  <c r="C23" i="51"/>
  <c r="E22" i="51"/>
  <c r="D22" i="51"/>
  <c r="C22" i="51"/>
  <c r="E21" i="51"/>
  <c r="D21" i="51"/>
  <c r="C21" i="51"/>
  <c r="E20" i="51"/>
  <c r="D20" i="51"/>
  <c r="C20" i="51"/>
  <c r="E19" i="51"/>
  <c r="D19" i="51"/>
  <c r="C19" i="51"/>
  <c r="E18" i="51"/>
  <c r="D18" i="51"/>
  <c r="C18" i="51"/>
  <c r="E17" i="51"/>
  <c r="D17" i="51"/>
  <c r="C17" i="51"/>
  <c r="E16" i="51"/>
  <c r="D16" i="51"/>
  <c r="C16" i="51"/>
  <c r="E15" i="51"/>
  <c r="D15" i="51"/>
  <c r="C15" i="51"/>
  <c r="E14" i="51"/>
  <c r="D14" i="51"/>
  <c r="C14" i="51"/>
  <c r="E13" i="51"/>
  <c r="D13" i="51"/>
  <c r="C13" i="51"/>
  <c r="E12" i="51"/>
  <c r="D12" i="51"/>
  <c r="C12" i="51"/>
  <c r="E11" i="51"/>
  <c r="D11" i="51"/>
  <c r="C11" i="51"/>
  <c r="E10" i="51"/>
  <c r="D10" i="51"/>
  <c r="C10" i="51"/>
  <c r="H20" i="50"/>
  <c r="G20" i="50" s="1"/>
  <c r="F20" i="50"/>
  <c r="E20" i="50"/>
  <c r="D20" i="50"/>
  <c r="B20" i="50"/>
  <c r="C20" i="50" s="1"/>
  <c r="I17" i="50"/>
  <c r="I16" i="50"/>
  <c r="I15" i="50"/>
  <c r="I14" i="50"/>
  <c r="I13" i="50"/>
  <c r="I12" i="50"/>
  <c r="I11" i="50"/>
  <c r="I10" i="50"/>
  <c r="I9" i="50"/>
  <c r="I8" i="50"/>
  <c r="I7" i="50"/>
  <c r="I6" i="50"/>
  <c r="I5" i="50"/>
  <c r="I4" i="50"/>
  <c r="I3" i="50"/>
  <c r="F3" i="50"/>
  <c r="H20" i="49"/>
  <c r="G20" i="49" s="1"/>
  <c r="F20" i="49"/>
  <c r="D20" i="49"/>
  <c r="B20" i="49"/>
  <c r="A20" i="49" s="1"/>
  <c r="I17" i="49"/>
  <c r="I16" i="49"/>
  <c r="I15" i="49"/>
  <c r="I14" i="49"/>
  <c r="I13" i="49"/>
  <c r="I12" i="49"/>
  <c r="I11" i="49"/>
  <c r="I10" i="49"/>
  <c r="I9" i="49"/>
  <c r="I8" i="49"/>
  <c r="I7" i="49"/>
  <c r="I6" i="49"/>
  <c r="I5" i="49"/>
  <c r="I4" i="49"/>
  <c r="I3" i="49"/>
  <c r="F3" i="49"/>
  <c r="H20" i="48"/>
  <c r="G20" i="48" s="1"/>
  <c r="F20" i="48"/>
  <c r="E20" i="48"/>
  <c r="D20" i="48"/>
  <c r="B20" i="48"/>
  <c r="C20" i="48" s="1"/>
  <c r="I17" i="48"/>
  <c r="I16" i="48"/>
  <c r="I15" i="48"/>
  <c r="I14" i="48"/>
  <c r="I13" i="48"/>
  <c r="I12" i="48"/>
  <c r="I11" i="48"/>
  <c r="I10" i="48"/>
  <c r="I9" i="48"/>
  <c r="I8" i="48"/>
  <c r="I7" i="48"/>
  <c r="I6" i="48"/>
  <c r="I5" i="48"/>
  <c r="I4" i="48"/>
  <c r="I3" i="48"/>
  <c r="F3" i="48"/>
  <c r="H20" i="47"/>
  <c r="G20" i="47" s="1"/>
  <c r="F20" i="47"/>
  <c r="D20" i="47"/>
  <c r="B20" i="47"/>
  <c r="A20" i="47" s="1"/>
  <c r="I17" i="47"/>
  <c r="I16" i="47"/>
  <c r="I15" i="47"/>
  <c r="I14" i="47"/>
  <c r="I13" i="47"/>
  <c r="I12" i="47"/>
  <c r="I11" i="47"/>
  <c r="I10" i="47"/>
  <c r="I9" i="47"/>
  <c r="I8" i="47"/>
  <c r="I7" i="47"/>
  <c r="I6" i="47"/>
  <c r="I5" i="47"/>
  <c r="I4" i="47"/>
  <c r="I3" i="47"/>
  <c r="F3" i="47"/>
  <c r="H20" i="46"/>
  <c r="G20" i="46" s="1"/>
  <c r="F20" i="46"/>
  <c r="E20" i="46"/>
  <c r="D20" i="46"/>
  <c r="B20" i="46"/>
  <c r="C20" i="46" s="1"/>
  <c r="I17" i="46"/>
  <c r="I16" i="46"/>
  <c r="I15" i="46"/>
  <c r="I14" i="46"/>
  <c r="I13" i="46"/>
  <c r="I12" i="46"/>
  <c r="I11" i="46"/>
  <c r="I10" i="46"/>
  <c r="I9" i="46"/>
  <c r="I8" i="46"/>
  <c r="I7" i="46"/>
  <c r="I6" i="46"/>
  <c r="I5" i="46"/>
  <c r="I4" i="46"/>
  <c r="I3" i="46"/>
  <c r="F3" i="46"/>
  <c r="H20" i="45"/>
  <c r="G20" i="45" s="1"/>
  <c r="F20" i="45"/>
  <c r="D20" i="45"/>
  <c r="B20" i="45"/>
  <c r="I17" i="45"/>
  <c r="I16" i="45"/>
  <c r="I15" i="45"/>
  <c r="I14" i="45"/>
  <c r="I13" i="45"/>
  <c r="I12" i="45"/>
  <c r="I11" i="45"/>
  <c r="I10" i="45"/>
  <c r="I9" i="45"/>
  <c r="I8" i="45"/>
  <c r="I7" i="45"/>
  <c r="I6" i="45"/>
  <c r="I5" i="45"/>
  <c r="I4" i="45"/>
  <c r="I3" i="45"/>
  <c r="F3" i="45"/>
  <c r="H20" i="44"/>
  <c r="G20" i="44" s="1"/>
  <c r="F20" i="44"/>
  <c r="E20" i="44"/>
  <c r="D20" i="44"/>
  <c r="B20" i="44"/>
  <c r="C20" i="44" s="1"/>
  <c r="I17" i="44"/>
  <c r="I16" i="44"/>
  <c r="I15" i="44"/>
  <c r="I14" i="44"/>
  <c r="I13" i="44"/>
  <c r="I12" i="44"/>
  <c r="I11" i="44"/>
  <c r="I10" i="44"/>
  <c r="I9" i="44"/>
  <c r="I8" i="44"/>
  <c r="I7" i="44"/>
  <c r="I6" i="44"/>
  <c r="I5" i="44"/>
  <c r="I4" i="44"/>
  <c r="I3" i="44"/>
  <c r="F3" i="44"/>
  <c r="H20" i="43"/>
  <c r="G20" i="43" s="1"/>
  <c r="F20" i="43"/>
  <c r="D20" i="43"/>
  <c r="B20" i="43"/>
  <c r="I17" i="43"/>
  <c r="I16" i="43"/>
  <c r="I15" i="43"/>
  <c r="I14" i="43"/>
  <c r="I13" i="43"/>
  <c r="I12" i="43"/>
  <c r="I11" i="43"/>
  <c r="I10" i="43"/>
  <c r="I9" i="43"/>
  <c r="I8" i="43"/>
  <c r="I7" i="43"/>
  <c r="I6" i="43"/>
  <c r="I5" i="43"/>
  <c r="I4" i="43"/>
  <c r="I3" i="43"/>
  <c r="F3" i="43"/>
  <c r="H20" i="42"/>
  <c r="G20" i="42" s="1"/>
  <c r="F20" i="42"/>
  <c r="E20" i="42"/>
  <c r="D20" i="42"/>
  <c r="B20" i="42"/>
  <c r="C20" i="42" s="1"/>
  <c r="I17" i="42"/>
  <c r="I16" i="42"/>
  <c r="I15" i="42"/>
  <c r="I14" i="42"/>
  <c r="I13" i="42"/>
  <c r="I12" i="42"/>
  <c r="I11" i="42"/>
  <c r="I10" i="42"/>
  <c r="I9" i="42"/>
  <c r="I8" i="42"/>
  <c r="I7" i="42"/>
  <c r="I6" i="42"/>
  <c r="I5" i="42"/>
  <c r="I4" i="42"/>
  <c r="I3" i="42"/>
  <c r="F3" i="42"/>
  <c r="H20" i="41"/>
  <c r="G20" i="41" s="1"/>
  <c r="F20" i="41"/>
  <c r="D20" i="41"/>
  <c r="B20" i="41"/>
  <c r="I17" i="41"/>
  <c r="I16" i="41"/>
  <c r="I15" i="41"/>
  <c r="I14" i="41"/>
  <c r="I13" i="41"/>
  <c r="I12" i="41"/>
  <c r="I11" i="41"/>
  <c r="I10" i="41"/>
  <c r="I9" i="41"/>
  <c r="I8" i="41"/>
  <c r="I7" i="41"/>
  <c r="I6" i="41"/>
  <c r="I5" i="41"/>
  <c r="I4" i="41"/>
  <c r="I3" i="41"/>
  <c r="F3" i="41"/>
  <c r="H20" i="40"/>
  <c r="G20" i="40" s="1"/>
  <c r="F20" i="40"/>
  <c r="E20" i="40"/>
  <c r="D20" i="40"/>
  <c r="B20" i="40"/>
  <c r="C20" i="40" s="1"/>
  <c r="I17" i="40"/>
  <c r="I16" i="40"/>
  <c r="I15" i="40"/>
  <c r="I14" i="40"/>
  <c r="I13" i="40"/>
  <c r="I12" i="40"/>
  <c r="I11" i="40"/>
  <c r="I10" i="40"/>
  <c r="I9" i="40"/>
  <c r="I8" i="40"/>
  <c r="I7" i="40"/>
  <c r="I6" i="40"/>
  <c r="I5" i="40"/>
  <c r="I4" i="40"/>
  <c r="I3" i="40"/>
  <c r="F3" i="40"/>
  <c r="H20" i="33"/>
  <c r="G20" i="33" s="1"/>
  <c r="F20" i="33"/>
  <c r="E20" i="33"/>
  <c r="D20" i="33"/>
  <c r="C20" i="33"/>
  <c r="H22" i="33" s="1"/>
  <c r="H23" i="33" s="1"/>
  <c r="B20" i="33"/>
  <c r="A20" i="33" s="1"/>
  <c r="I17" i="33"/>
  <c r="I16" i="33"/>
  <c r="I15" i="33"/>
  <c r="I14" i="33"/>
  <c r="I13" i="33"/>
  <c r="I12" i="33"/>
  <c r="I11" i="33"/>
  <c r="I10" i="33"/>
  <c r="I9" i="33"/>
  <c r="I8" i="33"/>
  <c r="I7" i="33"/>
  <c r="I5" i="33"/>
  <c r="I4" i="33"/>
  <c r="I3" i="33"/>
  <c r="F3" i="33"/>
  <c r="E3" i="33"/>
  <c r="H20" i="32"/>
  <c r="G20" i="32" s="1"/>
  <c r="F20" i="32"/>
  <c r="D20" i="32"/>
  <c r="B20" i="32"/>
  <c r="A20" i="32" s="1"/>
  <c r="C20" i="32" s="1"/>
  <c r="I17" i="32"/>
  <c r="I16" i="32"/>
  <c r="I15" i="32"/>
  <c r="I14" i="32"/>
  <c r="I13" i="32"/>
  <c r="I12" i="32"/>
  <c r="F3" i="32"/>
  <c r="H20" i="31"/>
  <c r="G20" i="31" s="1"/>
  <c r="F20" i="31"/>
  <c r="D20" i="31"/>
  <c r="B20" i="31"/>
  <c r="A20" i="31" s="1"/>
  <c r="C20" i="31" s="1"/>
  <c r="I17" i="31"/>
  <c r="I16" i="31"/>
  <c r="I15" i="31"/>
  <c r="I14" i="31"/>
  <c r="I13" i="31"/>
  <c r="I12" i="31"/>
  <c r="I11" i="31"/>
  <c r="F3" i="31"/>
  <c r="H20" i="30"/>
  <c r="G20" i="30" s="1"/>
  <c r="F20" i="30"/>
  <c r="D20" i="30"/>
  <c r="B20" i="30"/>
  <c r="A20" i="30" s="1"/>
  <c r="C20" i="30" s="1"/>
  <c r="I17" i="30"/>
  <c r="I16" i="30"/>
  <c r="I15" i="30"/>
  <c r="I14" i="30"/>
  <c r="I13" i="30"/>
  <c r="I12" i="30"/>
  <c r="I11" i="30"/>
  <c r="F3" i="30"/>
  <c r="H20" i="29"/>
  <c r="G20" i="29" s="1"/>
  <c r="F20" i="29"/>
  <c r="D20" i="29"/>
  <c r="B20" i="29"/>
  <c r="A20" i="29" s="1"/>
  <c r="C20" i="29" s="1"/>
  <c r="I17" i="29"/>
  <c r="I16" i="29"/>
  <c r="I15" i="29"/>
  <c r="I14" i="29"/>
  <c r="I13" i="29"/>
  <c r="I12" i="29"/>
  <c r="I11" i="29"/>
  <c r="I10" i="29"/>
  <c r="I9" i="29"/>
  <c r="I8" i="29"/>
  <c r="I7" i="29"/>
  <c r="F3" i="29"/>
  <c r="H20" i="28"/>
  <c r="G20" i="28" s="1"/>
  <c r="F20" i="28"/>
  <c r="D20" i="28"/>
  <c r="B20" i="28"/>
  <c r="A20" i="28" s="1"/>
  <c r="C20" i="28" s="1"/>
  <c r="I17" i="28"/>
  <c r="I16" i="28"/>
  <c r="I15" i="28"/>
  <c r="I14" i="28"/>
  <c r="I13" i="28"/>
  <c r="I12" i="28"/>
  <c r="I11" i="28"/>
  <c r="I10" i="28"/>
  <c r="I9" i="28"/>
  <c r="I8" i="28"/>
  <c r="I7" i="28"/>
  <c r="I6" i="28"/>
  <c r="F3" i="28"/>
  <c r="H20" i="27"/>
  <c r="G20" i="27" s="1"/>
  <c r="F20" i="27"/>
  <c r="D20" i="27"/>
  <c r="B20" i="27"/>
  <c r="A20" i="27" s="1"/>
  <c r="C20" i="27" s="1"/>
  <c r="I17" i="27"/>
  <c r="I16" i="27"/>
  <c r="I15" i="27"/>
  <c r="I14" i="27"/>
  <c r="I13" i="27"/>
  <c r="I12" i="27"/>
  <c r="I11" i="27"/>
  <c r="I10" i="27"/>
  <c r="I9" i="27"/>
  <c r="I8" i="27"/>
  <c r="I7" i="27"/>
  <c r="I6" i="27"/>
  <c r="I5" i="27"/>
  <c r="F3" i="27"/>
  <c r="H20" i="26"/>
  <c r="G20" i="26" s="1"/>
  <c r="F20" i="26"/>
  <c r="D20" i="26"/>
  <c r="B20" i="26"/>
  <c r="A20" i="26" s="1"/>
  <c r="C20" i="26" s="1"/>
  <c r="I17" i="26"/>
  <c r="I16" i="26"/>
  <c r="I15" i="26"/>
  <c r="I14" i="26"/>
  <c r="I13" i="26"/>
  <c r="I12" i="26"/>
  <c r="I11" i="26"/>
  <c r="I10" i="26"/>
  <c r="I9" i="26"/>
  <c r="I8" i="26"/>
  <c r="I7" i="26"/>
  <c r="F3" i="26"/>
  <c r="H20" i="25"/>
  <c r="G20" i="25" s="1"/>
  <c r="F20" i="25"/>
  <c r="D20" i="25"/>
  <c r="B20" i="25"/>
  <c r="A20" i="25" s="1"/>
  <c r="C20" i="25" s="1"/>
  <c r="I17" i="25"/>
  <c r="I16" i="25"/>
  <c r="I15" i="25"/>
  <c r="I14" i="25"/>
  <c r="I13" i="25"/>
  <c r="I12" i="25"/>
  <c r="I11" i="25"/>
  <c r="I10" i="25"/>
  <c r="I9" i="25"/>
  <c r="I8" i="25"/>
  <c r="F3" i="25"/>
  <c r="H20" i="24"/>
  <c r="G20" i="24" s="1"/>
  <c r="F20" i="24"/>
  <c r="D20" i="24"/>
  <c r="B20" i="24"/>
  <c r="A20" i="24" s="1"/>
  <c r="C20" i="24" s="1"/>
  <c r="I17" i="24"/>
  <c r="I16" i="24"/>
  <c r="I15" i="24"/>
  <c r="I14" i="24"/>
  <c r="I13" i="24"/>
  <c r="I12" i="24"/>
  <c r="F3" i="24"/>
  <c r="H20" i="18"/>
  <c r="G20" i="18" s="1"/>
  <c r="B37" i="52" s="1"/>
  <c r="F20" i="18"/>
  <c r="D20" i="18"/>
  <c r="B20" i="18"/>
  <c r="I17" i="18"/>
  <c r="I16" i="18"/>
  <c r="I15" i="18"/>
  <c r="I14" i="18"/>
  <c r="I13" i="18"/>
  <c r="I12" i="18"/>
  <c r="I11" i="18"/>
  <c r="I10" i="18"/>
  <c r="I9" i="18"/>
  <c r="I8" i="18"/>
  <c r="I7" i="18"/>
  <c r="F3" i="18"/>
  <c r="E38" i="52" s="1"/>
  <c r="H20" i="17"/>
  <c r="G20" i="17" s="1"/>
  <c r="B35" i="52" s="1"/>
  <c r="F20" i="17"/>
  <c r="D20" i="17"/>
  <c r="B20" i="17"/>
  <c r="I17" i="17"/>
  <c r="I16" i="17"/>
  <c r="I15" i="17"/>
  <c r="I14" i="17"/>
  <c r="I13" i="17"/>
  <c r="I12" i="17"/>
  <c r="I11" i="17"/>
  <c r="I10" i="17"/>
  <c r="I8" i="17"/>
  <c r="F3" i="17"/>
  <c r="E36" i="52" s="1"/>
  <c r="F36" i="52" s="1"/>
  <c r="H20" i="16"/>
  <c r="G20" i="16" s="1"/>
  <c r="B33" i="52" s="1"/>
  <c r="F20" i="16"/>
  <c r="D20" i="16"/>
  <c r="B20" i="16"/>
  <c r="I17" i="16"/>
  <c r="I16" i="16"/>
  <c r="I15" i="16"/>
  <c r="I14" i="16"/>
  <c r="I13" i="16"/>
  <c r="I12" i="16"/>
  <c r="I11" i="16"/>
  <c r="I10" i="16"/>
  <c r="I9" i="16"/>
  <c r="I8" i="16"/>
  <c r="I7" i="16"/>
  <c r="I5" i="16"/>
  <c r="F3" i="16"/>
  <c r="E34" i="52" s="1"/>
  <c r="H20" i="15"/>
  <c r="G20" i="15" s="1"/>
  <c r="B31" i="52" s="1"/>
  <c r="F20" i="15"/>
  <c r="D20" i="15"/>
  <c r="B20" i="15"/>
  <c r="A20" i="15" s="1"/>
  <c r="I17" i="15"/>
  <c r="I16" i="15"/>
  <c r="I15" i="15"/>
  <c r="I14" i="15"/>
  <c r="I13" i="15"/>
  <c r="I12" i="15"/>
  <c r="I11" i="15"/>
  <c r="I10" i="15"/>
  <c r="I9" i="15"/>
  <c r="I8" i="15"/>
  <c r="I7" i="15"/>
  <c r="I5" i="15"/>
  <c r="F3" i="15"/>
  <c r="E32" i="52" s="1"/>
  <c r="H20" i="14"/>
  <c r="G20" i="14" s="1"/>
  <c r="B29" i="52" s="1"/>
  <c r="F20" i="14"/>
  <c r="D20" i="14"/>
  <c r="B20" i="14"/>
  <c r="I17" i="14"/>
  <c r="I16" i="14"/>
  <c r="I15" i="14"/>
  <c r="I14" i="14"/>
  <c r="I13" i="14"/>
  <c r="I12" i="14"/>
  <c r="I11" i="14"/>
  <c r="I10" i="14"/>
  <c r="I9" i="14"/>
  <c r="I8" i="14"/>
  <c r="F3" i="14"/>
  <c r="E30" i="52" s="1"/>
  <c r="H20" i="13"/>
  <c r="G20" i="13" s="1"/>
  <c r="B27" i="52" s="1"/>
  <c r="F20" i="13"/>
  <c r="D20" i="13"/>
  <c r="B20" i="13"/>
  <c r="I17" i="13"/>
  <c r="I16" i="13"/>
  <c r="I15" i="13"/>
  <c r="I14" i="13"/>
  <c r="I13" i="13"/>
  <c r="I12" i="13"/>
  <c r="I11" i="13"/>
  <c r="I10" i="13"/>
  <c r="I9" i="13"/>
  <c r="I8" i="13"/>
  <c r="F3" i="13"/>
  <c r="E28" i="52" s="1"/>
  <c r="F28" i="52" s="1"/>
  <c r="H20" i="12"/>
  <c r="G20" i="12" s="1"/>
  <c r="B25" i="52" s="1"/>
  <c r="F20" i="12"/>
  <c r="D20" i="12"/>
  <c r="B20" i="12"/>
  <c r="I17" i="12"/>
  <c r="I16" i="12"/>
  <c r="I15" i="12"/>
  <c r="I14" i="12"/>
  <c r="I13" i="12"/>
  <c r="I12" i="12"/>
  <c r="I11" i="12"/>
  <c r="I10" i="12"/>
  <c r="I9" i="12"/>
  <c r="I8" i="12"/>
  <c r="I7" i="12"/>
  <c r="I5" i="12"/>
  <c r="F3" i="12"/>
  <c r="E26" i="52" s="1"/>
  <c r="H20" i="11"/>
  <c r="G20" i="11" s="1"/>
  <c r="B23" i="52" s="1"/>
  <c r="F20" i="11"/>
  <c r="D20" i="11"/>
  <c r="B20" i="11"/>
  <c r="A20" i="11"/>
  <c r="I17" i="11"/>
  <c r="I16" i="11"/>
  <c r="I15" i="11"/>
  <c r="I14" i="11"/>
  <c r="I13" i="11"/>
  <c r="I12" i="11"/>
  <c r="I11" i="11"/>
  <c r="I10" i="11"/>
  <c r="I9" i="11"/>
  <c r="I8" i="11"/>
  <c r="I5" i="11"/>
  <c r="F3" i="11"/>
  <c r="E24" i="52" s="1"/>
  <c r="F24" i="52" s="1"/>
  <c r="H20" i="10"/>
  <c r="G20" i="10" s="1"/>
  <c r="B21" i="52" s="1"/>
  <c r="F20" i="10"/>
  <c r="D20" i="10"/>
  <c r="B20" i="10"/>
  <c r="I17" i="10"/>
  <c r="I16" i="10"/>
  <c r="I15" i="10"/>
  <c r="I14" i="10"/>
  <c r="I13" i="10"/>
  <c r="I12" i="10"/>
  <c r="I11" i="10"/>
  <c r="I8" i="10"/>
  <c r="F3" i="10"/>
  <c r="E22" i="52" s="1"/>
  <c r="H20" i="9"/>
  <c r="G20" i="9" s="1"/>
  <c r="B19" i="52" s="1"/>
  <c r="F20" i="9"/>
  <c r="D20" i="9"/>
  <c r="B20" i="9"/>
  <c r="I17" i="9"/>
  <c r="I16" i="9"/>
  <c r="I15" i="9"/>
  <c r="I14" i="9"/>
  <c r="I13" i="9"/>
  <c r="I12" i="9"/>
  <c r="I11" i="9"/>
  <c r="I10" i="9"/>
  <c r="I9" i="9"/>
  <c r="I8" i="9"/>
  <c r="I7" i="9"/>
  <c r="I6" i="9"/>
  <c r="F3" i="9"/>
  <c r="E20" i="52" s="1"/>
  <c r="H20" i="8"/>
  <c r="G20" i="8" s="1"/>
  <c r="B17" i="52" s="1"/>
  <c r="F20" i="8"/>
  <c r="D20" i="8"/>
  <c r="B20" i="8"/>
  <c r="A20" i="8" s="1"/>
  <c r="C20" i="8" s="1"/>
  <c r="I17" i="8"/>
  <c r="I16" i="8"/>
  <c r="I15" i="8"/>
  <c r="I14" i="8"/>
  <c r="I13" i="8"/>
  <c r="I12" i="8"/>
  <c r="I11" i="8"/>
  <c r="I10" i="8"/>
  <c r="I9" i="8"/>
  <c r="I8" i="8"/>
  <c r="I7" i="8"/>
  <c r="I6" i="8"/>
  <c r="F3" i="8"/>
  <c r="E18" i="52" s="1"/>
  <c r="H20" i="7"/>
  <c r="G20" i="7" s="1"/>
  <c r="B15" i="52" s="1"/>
  <c r="F20" i="7"/>
  <c r="D20" i="7"/>
  <c r="B20" i="7"/>
  <c r="I17" i="7"/>
  <c r="I16" i="7"/>
  <c r="I15" i="7"/>
  <c r="I14" i="7"/>
  <c r="I13" i="7"/>
  <c r="I12" i="7"/>
  <c r="I11" i="7"/>
  <c r="I10" i="7"/>
  <c r="I9" i="7"/>
  <c r="I8" i="7"/>
  <c r="I7" i="7"/>
  <c r="F3" i="7"/>
  <c r="E16" i="52" s="1"/>
  <c r="F16" i="52" s="1"/>
  <c r="H20" i="6"/>
  <c r="G20" i="6" s="1"/>
  <c r="B13" i="52" s="1"/>
  <c r="F20" i="6"/>
  <c r="D20" i="6"/>
  <c r="B20" i="6"/>
  <c r="A20" i="6" s="1"/>
  <c r="C20" i="6" s="1"/>
  <c r="I17" i="6"/>
  <c r="I16" i="6"/>
  <c r="I15" i="6"/>
  <c r="I14" i="6"/>
  <c r="I13" i="6"/>
  <c r="I12" i="6"/>
  <c r="I11" i="6"/>
  <c r="I10" i="6"/>
  <c r="I9" i="6"/>
  <c r="F3" i="6"/>
  <c r="E14" i="52" s="1"/>
  <c r="H20" i="5"/>
  <c r="G20" i="5" s="1"/>
  <c r="B11" i="52" s="1"/>
  <c r="F20" i="5"/>
  <c r="D20" i="5"/>
  <c r="B20" i="5"/>
  <c r="I17" i="5"/>
  <c r="I16" i="5"/>
  <c r="I15" i="5"/>
  <c r="I14" i="5"/>
  <c r="I13" i="5"/>
  <c r="I12" i="5"/>
  <c r="I11" i="5"/>
  <c r="I10" i="5"/>
  <c r="I9" i="5"/>
  <c r="I8" i="5"/>
  <c r="I7" i="5"/>
  <c r="I6" i="5"/>
  <c r="I5" i="5"/>
  <c r="F3" i="5"/>
  <c r="E12" i="52" s="1"/>
  <c r="F12" i="52" s="1"/>
  <c r="H20" i="4"/>
  <c r="G20" i="4" s="1"/>
  <c r="B9" i="52" s="1"/>
  <c r="F20" i="4"/>
  <c r="D20" i="4"/>
  <c r="B20" i="4"/>
  <c r="A20" i="4" s="1"/>
  <c r="C20" i="4" s="1"/>
  <c r="I17" i="4"/>
  <c r="I16" i="4"/>
  <c r="I15" i="4"/>
  <c r="I14" i="4"/>
  <c r="I13" i="4"/>
  <c r="I12" i="4"/>
  <c r="I11" i="4"/>
  <c r="I10" i="4"/>
  <c r="I9" i="4"/>
  <c r="I8" i="4"/>
  <c r="I7" i="4"/>
  <c r="F3" i="4"/>
  <c r="E10" i="52" s="1"/>
  <c r="F10" i="52" s="1"/>
  <c r="H20" i="3"/>
  <c r="G20" i="3" s="1"/>
  <c r="B7" i="52" s="1"/>
  <c r="F20" i="3"/>
  <c r="D20" i="3"/>
  <c r="B20" i="3"/>
  <c r="A20" i="3" s="1"/>
  <c r="I17" i="3"/>
  <c r="I16" i="3"/>
  <c r="I15" i="3"/>
  <c r="I14" i="3"/>
  <c r="I13" i="3"/>
  <c r="I12" i="3"/>
  <c r="I11" i="3"/>
  <c r="I10" i="3"/>
  <c r="I9" i="3"/>
  <c r="I8" i="3"/>
  <c r="I7" i="3"/>
  <c r="I6" i="3"/>
  <c r="F3" i="3"/>
  <c r="E8" i="52" s="1"/>
  <c r="F8" i="52" s="1"/>
  <c r="H20" i="2"/>
  <c r="G20" i="2" s="1"/>
  <c r="B5" i="52" s="1"/>
  <c r="F20" i="2"/>
  <c r="D20" i="2"/>
  <c r="B20" i="2"/>
  <c r="A20" i="2" s="1"/>
  <c r="I17" i="2"/>
  <c r="I16" i="2"/>
  <c r="I15" i="2"/>
  <c r="I14" i="2"/>
  <c r="I13" i="2"/>
  <c r="I12" i="2"/>
  <c r="I11" i="2"/>
  <c r="I10" i="2"/>
  <c r="I9" i="2"/>
  <c r="I8" i="2"/>
  <c r="I7" i="2"/>
  <c r="F3" i="2"/>
  <c r="E6" i="52" s="1"/>
  <c r="H20" i="1"/>
  <c r="G20" i="1" s="1"/>
  <c r="B3" i="52" s="1"/>
  <c r="F20" i="1"/>
  <c r="D20" i="1"/>
  <c r="B20" i="1"/>
  <c r="I17" i="1"/>
  <c r="I16" i="1"/>
  <c r="I15" i="1"/>
  <c r="I14" i="1"/>
  <c r="I13" i="1"/>
  <c r="I12" i="1"/>
  <c r="I11" i="1"/>
  <c r="I10" i="1"/>
  <c r="I9" i="1"/>
  <c r="I8" i="1"/>
  <c r="I7" i="1"/>
  <c r="I6" i="1"/>
  <c r="F3" i="1"/>
  <c r="E4" i="52" s="1"/>
  <c r="F4" i="52" s="1"/>
  <c r="F14" i="52" l="1"/>
  <c r="C20" i="18"/>
  <c r="I6" i="18" s="1"/>
  <c r="A20" i="16"/>
  <c r="C20" i="16" s="1"/>
  <c r="C20" i="3"/>
  <c r="C20" i="2"/>
  <c r="I4" i="2" s="1"/>
  <c r="A20" i="17"/>
  <c r="C20" i="17" s="1"/>
  <c r="I6" i="17" s="1"/>
  <c r="C20" i="15"/>
  <c r="C20" i="11"/>
  <c r="A20" i="10"/>
  <c r="C20" i="10" s="1"/>
  <c r="I5" i="10" s="1"/>
  <c r="A20" i="9"/>
  <c r="A20" i="7"/>
  <c r="C20" i="7" s="1"/>
  <c r="A20" i="12"/>
  <c r="C20" i="12" s="1"/>
  <c r="I4" i="12" s="1"/>
  <c r="A20" i="1"/>
  <c r="C20" i="1" s="1"/>
  <c r="F32" i="52"/>
  <c r="F20" i="52"/>
  <c r="F34" i="52"/>
  <c r="F6" i="52"/>
  <c r="F18" i="52"/>
  <c r="F30" i="52"/>
  <c r="F38" i="52"/>
  <c r="A20" i="5"/>
  <c r="C20" i="5" s="1"/>
  <c r="A20" i="13"/>
  <c r="C20" i="13" s="1"/>
  <c r="C20" i="9"/>
  <c r="A20" i="14"/>
  <c r="C20" i="14" s="1"/>
  <c r="I7" i="14" s="1"/>
  <c r="A20" i="18"/>
  <c r="F22" i="52"/>
  <c r="F26" i="52"/>
  <c r="I5" i="4"/>
  <c r="I6" i="4"/>
  <c r="I4" i="4"/>
  <c r="E20" i="4" s="1"/>
  <c r="I3" i="4"/>
  <c r="I7" i="30"/>
  <c r="I6" i="30"/>
  <c r="E20" i="30" s="1"/>
  <c r="I5" i="30"/>
  <c r="I10" i="30"/>
  <c r="I4" i="30"/>
  <c r="I9" i="30"/>
  <c r="I3" i="30"/>
  <c r="I8" i="30"/>
  <c r="I6" i="2"/>
  <c r="I5" i="2"/>
  <c r="I7" i="24"/>
  <c r="E3" i="24"/>
  <c r="I6" i="24"/>
  <c r="I11" i="24"/>
  <c r="I5" i="24"/>
  <c r="I10" i="24"/>
  <c r="I4" i="24"/>
  <c r="I9" i="24"/>
  <c r="I3" i="24"/>
  <c r="H22" i="24"/>
  <c r="H23" i="24" s="1"/>
  <c r="I8" i="24"/>
  <c r="E3" i="28"/>
  <c r="I5" i="28"/>
  <c r="I4" i="28"/>
  <c r="I3" i="28"/>
  <c r="H22" i="28"/>
  <c r="H23" i="28" s="1"/>
  <c r="I6" i="26"/>
  <c r="I5" i="26"/>
  <c r="I4" i="26"/>
  <c r="I3" i="26"/>
  <c r="H22" i="26"/>
  <c r="H23" i="26" s="1"/>
  <c r="I4" i="27"/>
  <c r="I3" i="27"/>
  <c r="E20" i="27" s="1"/>
  <c r="I7" i="6"/>
  <c r="I6" i="6"/>
  <c r="I5" i="6"/>
  <c r="I4" i="6"/>
  <c r="I3" i="6"/>
  <c r="E20" i="6" s="1"/>
  <c r="H22" i="6" s="1"/>
  <c r="H23" i="6" s="1"/>
  <c r="I8" i="6"/>
  <c r="I5" i="8"/>
  <c r="I4" i="8"/>
  <c r="I3" i="8"/>
  <c r="I4" i="25"/>
  <c r="I3" i="25"/>
  <c r="E20" i="25" s="1"/>
  <c r="I7" i="25"/>
  <c r="I6" i="25"/>
  <c r="I5" i="25"/>
  <c r="I7" i="32"/>
  <c r="I6" i="32"/>
  <c r="I11" i="32"/>
  <c r="I5" i="32"/>
  <c r="I10" i="32"/>
  <c r="I4" i="32"/>
  <c r="I9" i="32"/>
  <c r="I3" i="32"/>
  <c r="I8" i="32"/>
  <c r="I4" i="29"/>
  <c r="I3" i="29"/>
  <c r="E20" i="29" s="1"/>
  <c r="I6" i="29"/>
  <c r="I5" i="29"/>
  <c r="I10" i="31"/>
  <c r="I4" i="31"/>
  <c r="I9" i="31"/>
  <c r="I3" i="31"/>
  <c r="I8" i="31"/>
  <c r="I7" i="31"/>
  <c r="I6" i="31"/>
  <c r="E20" i="31" s="1"/>
  <c r="I5" i="31"/>
  <c r="A20" i="41"/>
  <c r="E20" i="41"/>
  <c r="C20" i="41"/>
  <c r="A20" i="43"/>
  <c r="E20" i="43"/>
  <c r="C20" i="43"/>
  <c r="A20" i="45"/>
  <c r="E20" i="45"/>
  <c r="C20" i="45"/>
  <c r="I6" i="7"/>
  <c r="I9" i="10"/>
  <c r="I6" i="11"/>
  <c r="I6" i="13"/>
  <c r="I6" i="15"/>
  <c r="I6" i="33"/>
  <c r="H22" i="50"/>
  <c r="H23" i="50" s="1"/>
  <c r="E3" i="50"/>
  <c r="E20" i="8"/>
  <c r="E3" i="8" s="1"/>
  <c r="F17" i="51" s="1"/>
  <c r="G17" i="51" s="1"/>
  <c r="I10" i="10"/>
  <c r="I7" i="11"/>
  <c r="I7" i="17"/>
  <c r="E20" i="24"/>
  <c r="E20" i="26"/>
  <c r="E3" i="26" s="1"/>
  <c r="E20" i="28"/>
  <c r="E20" i="32"/>
  <c r="E3" i="32" s="1"/>
  <c r="H22" i="40"/>
  <c r="H23" i="40" s="1"/>
  <c r="E3" i="40"/>
  <c r="H22" i="42"/>
  <c r="H23" i="42" s="1"/>
  <c r="E3" i="42"/>
  <c r="H22" i="44"/>
  <c r="H23" i="44" s="1"/>
  <c r="E3" i="44"/>
  <c r="H22" i="46"/>
  <c r="H23" i="46" s="1"/>
  <c r="E3" i="46"/>
  <c r="H22" i="48"/>
  <c r="H23" i="48" s="1"/>
  <c r="E3" i="48"/>
  <c r="I6" i="10"/>
  <c r="I6" i="12"/>
  <c r="I3" i="15"/>
  <c r="E20" i="15" s="1"/>
  <c r="I6" i="16"/>
  <c r="I9" i="17"/>
  <c r="I4" i="15"/>
  <c r="C20" i="47"/>
  <c r="C20" i="49"/>
  <c r="A20" i="40"/>
  <c r="A20" i="42"/>
  <c r="A20" i="44"/>
  <c r="A20" i="46"/>
  <c r="A20" i="48"/>
  <c r="A20" i="50"/>
  <c r="E20" i="47"/>
  <c r="E20" i="49"/>
  <c r="I3" i="18" l="1"/>
  <c r="I5" i="18"/>
  <c r="I4" i="18"/>
  <c r="I4" i="17"/>
  <c r="I5" i="17"/>
  <c r="I3" i="17"/>
  <c r="I4" i="16"/>
  <c r="I3" i="16"/>
  <c r="I5" i="14"/>
  <c r="I6" i="14"/>
  <c r="I4" i="14"/>
  <c r="I5" i="13"/>
  <c r="I7" i="13"/>
  <c r="I3" i="13"/>
  <c r="I4" i="13"/>
  <c r="I7" i="10"/>
  <c r="I4" i="10"/>
  <c r="I3" i="10"/>
  <c r="E20" i="10" s="1"/>
  <c r="I4" i="3"/>
  <c r="I5" i="3"/>
  <c r="E3" i="3"/>
  <c r="F12" i="51" s="1"/>
  <c r="G12" i="51" s="1"/>
  <c r="E20" i="3"/>
  <c r="H22" i="3" s="1"/>
  <c r="H23" i="3" s="1"/>
  <c r="I3" i="3"/>
  <c r="I3" i="2"/>
  <c r="E20" i="2" s="1"/>
  <c r="H22" i="2" s="1"/>
  <c r="H23" i="2" s="1"/>
  <c r="I4" i="7"/>
  <c r="I5" i="7"/>
  <c r="I4" i="1"/>
  <c r="I5" i="1"/>
  <c r="I4" i="9"/>
  <c r="I5" i="9"/>
  <c r="I3" i="14"/>
  <c r="I3" i="12"/>
  <c r="E20" i="12" s="1"/>
  <c r="I4" i="11"/>
  <c r="I3" i="11"/>
  <c r="E20" i="11" s="1"/>
  <c r="I3" i="9"/>
  <c r="E20" i="9" s="1"/>
  <c r="I3" i="7"/>
  <c r="E20" i="5"/>
  <c r="H22" i="5"/>
  <c r="H23" i="5" s="1"/>
  <c r="I4" i="5"/>
  <c r="I3" i="5"/>
  <c r="E3" i="5"/>
  <c r="F14" i="51" s="1"/>
  <c r="G14" i="51" s="1"/>
  <c r="I3" i="1"/>
  <c r="H22" i="8"/>
  <c r="H23" i="8" s="1"/>
  <c r="F39" i="52"/>
  <c r="E3" i="15"/>
  <c r="F24" i="51" s="1"/>
  <c r="G24" i="51" s="1"/>
  <c r="H22" i="15"/>
  <c r="H23" i="15" s="1"/>
  <c r="E3" i="29"/>
  <c r="H22" i="29"/>
  <c r="H23" i="29" s="1"/>
  <c r="E3" i="30"/>
  <c r="H22" i="30"/>
  <c r="H23" i="30" s="1"/>
  <c r="H22" i="25"/>
  <c r="H23" i="25" s="1"/>
  <c r="E3" i="25"/>
  <c r="E3" i="10"/>
  <c r="F19" i="51" s="1"/>
  <c r="G19" i="51" s="1"/>
  <c r="H22" i="10"/>
  <c r="H23" i="10" s="1"/>
  <c r="E3" i="12"/>
  <c r="F21" i="51" s="1"/>
  <c r="G21" i="51" s="1"/>
  <c r="H22" i="12"/>
  <c r="H23" i="12" s="1"/>
  <c r="E3" i="31"/>
  <c r="H22" i="31"/>
  <c r="H23" i="31" s="1"/>
  <c r="H22" i="27"/>
  <c r="H23" i="27" s="1"/>
  <c r="E3" i="27"/>
  <c r="E3" i="4"/>
  <c r="F13" i="51" s="1"/>
  <c r="G13" i="51" s="1"/>
  <c r="H22" i="4"/>
  <c r="H23" i="4" s="1"/>
  <c r="H22" i="49"/>
  <c r="H23" i="49" s="1"/>
  <c r="E3" i="49"/>
  <c r="H22" i="32"/>
  <c r="H23" i="32" s="1"/>
  <c r="H22" i="47"/>
  <c r="H23" i="47" s="1"/>
  <c r="E3" i="47"/>
  <c r="H22" i="43"/>
  <c r="H23" i="43" s="1"/>
  <c r="E3" i="43"/>
  <c r="E3" i="6"/>
  <c r="F15" i="51" s="1"/>
  <c r="G15" i="51" s="1"/>
  <c r="H22" i="45"/>
  <c r="H23" i="45" s="1"/>
  <c r="E3" i="45"/>
  <c r="H22" i="41"/>
  <c r="H23" i="41" s="1"/>
  <c r="E3" i="41"/>
  <c r="E20" i="18" l="1"/>
  <c r="E20" i="17"/>
  <c r="H22" i="17" s="1"/>
  <c r="H23" i="17" s="1"/>
  <c r="E3" i="17"/>
  <c r="F26" i="51" s="1"/>
  <c r="G26" i="51" s="1"/>
  <c r="E20" i="16"/>
  <c r="E20" i="14"/>
  <c r="H22" i="14" s="1"/>
  <c r="H23" i="14" s="1"/>
  <c r="E20" i="13"/>
  <c r="H22" i="13" s="1"/>
  <c r="H23" i="13" s="1"/>
  <c r="E3" i="2"/>
  <c r="F11" i="51" s="1"/>
  <c r="G11" i="51" s="1"/>
  <c r="E20" i="7"/>
  <c r="E3" i="7" s="1"/>
  <c r="F16" i="51" s="1"/>
  <c r="G16" i="51" s="1"/>
  <c r="E20" i="1"/>
  <c r="E3" i="1" s="1"/>
  <c r="F10" i="51" s="1"/>
  <c r="G10" i="51" s="1"/>
  <c r="E3" i="9"/>
  <c r="F18" i="51" s="1"/>
  <c r="G18" i="51" s="1"/>
  <c r="H22" i="9"/>
  <c r="H23" i="9" s="1"/>
  <c r="H22" i="11"/>
  <c r="H23" i="11" s="1"/>
  <c r="E3" i="11"/>
  <c r="F20" i="51" s="1"/>
  <c r="G20" i="51" s="1"/>
  <c r="H22" i="18" l="1"/>
  <c r="H23" i="18" s="1"/>
  <c r="E3" i="18"/>
  <c r="F27" i="51" s="1"/>
  <c r="G27" i="51" s="1"/>
  <c r="H22" i="16"/>
  <c r="H23" i="16" s="1"/>
  <c r="E3" i="16"/>
  <c r="F25" i="51" s="1"/>
  <c r="G25" i="51" s="1"/>
  <c r="E3" i="14"/>
  <c r="F23" i="51" s="1"/>
  <c r="G23" i="51" s="1"/>
  <c r="E3" i="13"/>
  <c r="F22" i="51" s="1"/>
  <c r="G22" i="51" s="1"/>
  <c r="H22" i="7"/>
  <c r="H23" i="7" s="1"/>
  <c r="H22" i="1"/>
  <c r="H23" i="1" s="1"/>
  <c r="G28" i="51" l="1"/>
</calcChain>
</file>

<file path=xl/sharedStrings.xml><?xml version="1.0" encoding="utf-8"?>
<sst xmlns="http://schemas.openxmlformats.org/spreadsheetml/2006/main" count="1240" uniqueCount="188">
  <si>
    <t>ESTIMATIVA DO ITEM</t>
  </si>
  <si>
    <t>ITEM 1</t>
  </si>
  <si>
    <t>MATERIAL OU SERVIÇO</t>
  </si>
  <si>
    <t>UNIDADE</t>
  </si>
  <si>
    <t>QUANT.</t>
  </si>
  <si>
    <t>PREÇO ESTIMADO</t>
  </si>
  <si>
    <t>MENOR PREÇO</t>
  </si>
  <si>
    <t>FONTE DE PESQUISA</t>
  </si>
  <si>
    <t>PREÇOS</t>
  </si>
  <si>
    <t>DESCARTE</t>
  </si>
  <si>
    <t>unidade</t>
  </si>
  <si>
    <t>AMERICANAS</t>
  </si>
  <si>
    <t>DESVIO PADRÃO</t>
  </si>
  <si>
    <t>QUANTIDADE DE PREÇOS COLETADOS</t>
  </si>
  <si>
    <t>COEF.</t>
  </si>
  <si>
    <t>MÉDIA</t>
  </si>
  <si>
    <t>MÉDIA APÓS DESCARTE</t>
  </si>
  <si>
    <t>MEDIANA</t>
  </si>
  <si>
    <t>MENOR PREÇO UNITÁRIO COLETADO PARA O ITEM</t>
  </si>
  <si>
    <t>VALOR UNITÁRIO ESTIMADO</t>
  </si>
  <si>
    <t>VALOR TOTAL</t>
  </si>
  <si>
    <t>DESVIO: desvio padrão dos preços pesquisados, calculados por meio da função DESVPAD do editor de planilhas.</t>
  </si>
  <si>
    <t>COEF.: relação entre o DESVIO e a MÉDIA, expresso em valor percentual.</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</si>
  <si>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</si>
  <si>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</si>
  <si>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</si>
  <si>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</si>
  <si>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VALOR UNITÁRIO: quando COEF. for menor ou igual a 25%, o valor unitário estimado será a MÉDIA dos preços pesquisados; quando COEF. for maior que 25%, o valor unitário será o menor valor dentre a MÉDIA APÓS DESCARTE e a MEDIANA.</t>
  </si>
  <si>
    <t>ITEM 2</t>
  </si>
  <si>
    <t>MAGAZINE LUIZA</t>
  </si>
  <si>
    <t>ITEM 3</t>
  </si>
  <si>
    <t>ITEM 4</t>
  </si>
  <si>
    <t>ITEM 5</t>
  </si>
  <si>
    <t>ITEM 6</t>
  </si>
  <si>
    <t>COMERCIAL DE UTILIDADES MOURA LTDA</t>
  </si>
  <si>
    <t>ITEM 7</t>
  </si>
  <si>
    <t>ITEM 8</t>
  </si>
  <si>
    <t>ITEM 9</t>
  </si>
  <si>
    <t>ITEM 10</t>
  </si>
  <si>
    <t>ITEM 11</t>
  </si>
  <si>
    <t>ITEM 12</t>
  </si>
  <si>
    <t>ITEM 13</t>
  </si>
  <si>
    <t>ITEM 14</t>
  </si>
  <si>
    <t>ITEM 15</t>
  </si>
  <si>
    <t>ITEM 16</t>
  </si>
  <si>
    <t>ITEM 17</t>
  </si>
  <si>
    <t>ITEM 18</t>
  </si>
  <si>
    <t>EASYTECH INFORMATICA E SERVICOS LTDA</t>
  </si>
  <si>
    <t>I2SEG SOLUCOES EM SEGURANCA EIRELI</t>
  </si>
  <si>
    <t>ORGANIZACOES MSL COMERCIO E INDUSTRIA DE MATERIAIS ELETRICOS LTDA</t>
  </si>
  <si>
    <t>AUGUSTU S INFORMATICA EIRELI</t>
  </si>
  <si>
    <t>ITEM 24</t>
  </si>
  <si>
    <t>MOUSE OPTICO  Com 02 (dois) botões para seleção (click) e um botão de rolagem “scroll”.  Cor preta. Conexão USB.</t>
  </si>
  <si>
    <t>AAZ COMERCIAL EIRELI</t>
  </si>
  <si>
    <t>JAIRO ANTONIO MALLMANN CONSULTORIA</t>
  </si>
  <si>
    <t>GP TRADE COMPANY ELETRONICOS IMPORTACAO E EXPORTACAO LTDA</t>
  </si>
  <si>
    <t>SENSUS X TECNOLOGIA S.A</t>
  </si>
  <si>
    <t>R G XAVIER GUIMARAES EIRELI</t>
  </si>
  <si>
    <t>BILHETECO LTDA</t>
  </si>
  <si>
    <t>RM2 COMERCIO DE MATERIAIS PARA INFORMATICA LTDA</t>
  </si>
  <si>
    <t>ITEM 25</t>
  </si>
  <si>
    <t xml:space="preserve">MEMÓRIA PORTÁTIL PARA MICROCOMPUTADOR CAPACIDADE MEMÓRIA 32GB Interface USB 2.0. Aplicação: Armazenamento de dados. Adaptador USB Tipo Pen Drive. Acondicionados em embalagem individual. </t>
  </si>
  <si>
    <t>FF EQUIPAMENTOS, INFORMATICA E REPRESENTACOES LTDA</t>
  </si>
  <si>
    <t>BALSAS EMPRESA GRAFICA E EDITORA LTDA</t>
  </si>
  <si>
    <t>COMERCIAL FREDSON LTDA</t>
  </si>
  <si>
    <t>ITEM 26</t>
  </si>
  <si>
    <t>FILTRO DE LINHA Mínimo de 5 tomadas 2P+T. Comprimento mínimo do fio: 3 m. Tensão nominal: 127/220V (bivolt). Formato tipo retangular. Conexão à rede elétrica no padrão brasileiro Em conformidade com a norma ABNT NBR 14136.</t>
  </si>
  <si>
    <t>MARIA DE FATIMA DA SILVA NUNES</t>
  </si>
  <si>
    <t>SUPRIVALE - SUPRIMENTOS DO VALE COMERCIO E SERVICOS LTDA</t>
  </si>
  <si>
    <t>IVANETE APARECIDA MIRANDA</t>
  </si>
  <si>
    <t>ITEM 27</t>
  </si>
  <si>
    <t>RÉGUA DE TOMADA  Com mínimo de 4 tomadas 2P+T. Comprimento mínimo do fio: 3 m. Tensão nominal: 127/220V (bivolt). Formato tipo retangular /axial. Tomadas dispostas em diagonal  (Conforme modelo no final da página). Conexão à rede elétrica no padrão brasileiro. Em conformidade com as normas ABNT NBR 14136 e ABNT NBR NM 243/2009.</t>
  </si>
  <si>
    <t>ELETROQUIP COMERCIO E LICITACOES LTDA</t>
  </si>
  <si>
    <t>LICERI COMERCIO DE PRODUTOS EM GERAL LTDA</t>
  </si>
  <si>
    <t>ITEM 28</t>
  </si>
  <si>
    <t>FONE DE OUVIDO Com almofadas fechadas nos fones para máximo isolamento. Haste ajustável. Faixa de freqüência mínima entre 20 Hz e 20 kHz. Impedância: 32 Ohms. Conector P2 estéreo de 3,5mm para conexão com a urna eletrônica. Sem microfone integrado. Acondicionados em embalagem individual com o nome do fabricante e especificações técnicas.</t>
  </si>
  <si>
    <t>KABUM</t>
  </si>
  <si>
    <t>ITEM 29</t>
  </si>
  <si>
    <t>FONE DE OUVIDO COM MICROFONE FLEXÍVEL Tipo headphone. Haste ajustável. Concha em couro. Cor predominante: preta. Entrada tipo USB. Acondicionados em embalagem individual com o nome do fabricante e especificações técnicas.</t>
  </si>
  <si>
    <t>ANGRA PRODUCOES EIRELI</t>
  </si>
  <si>
    <t>EVOLUE COMERCIO DE EQUIPAMENTOS PARA TELECOMUNICACOES LTDA</t>
  </si>
  <si>
    <t>EDMAR MACHADO JUNIOR 72236655134</t>
  </si>
  <si>
    <t>K.M.L.R. PINHEIRO INFORMATICA</t>
  </si>
  <si>
    <t>ITEM 30</t>
  </si>
  <si>
    <t>PILHA ALCALINA PEQUENA Tipo AA  Embalagem com 02 unidades. Tensão: 1,5 V . Adequada à Resolução nº 401/2008 – CONAMA. Indicação expressa do nome do fabricante. Indicação de prazo de validade não inferior a um ano contado da data de recebimento definitivo.</t>
  </si>
  <si>
    <t>embalagem</t>
  </si>
  <si>
    <t>W. A DOS SANTOS RIVEIRA COMERCIO E SERVICOS</t>
  </si>
  <si>
    <t>ESTRADA DISTRIBUIDORA E COMERCIO EIRELI</t>
  </si>
  <si>
    <t>COMERCIAL T&amp;T EIRELI</t>
  </si>
  <si>
    <t>ROSENEIDE DA SILVA 31624995691</t>
  </si>
  <si>
    <t>BRUNO EDUARDO M. DE OLIVEIRA</t>
  </si>
  <si>
    <t>INFOTRIZ COMERCIAL EIRELI</t>
  </si>
  <si>
    <t>LEDI FERREIRA 33458260706</t>
  </si>
  <si>
    <t>ITEM 31</t>
  </si>
  <si>
    <t>PILHA ALCALINA PALITO Tipo AAA Embalagem com 04 unidades. Adequada à Resolução nº 401/2008 – CONAMA. Indicação expressa do nome do fabricante. Indicação de prazo de validade não inferior a um ano, contado da data de recebimento definitivo.</t>
  </si>
  <si>
    <t>ONLINE COMERCIO IMPORTACAO E EXPORTACAO EIRELI</t>
  </si>
  <si>
    <t>MARY DUDA COMERCIO DE MATERIAL PARA CONSTRUCAO E SERVICOS DE DECORACAO EIRELI</t>
  </si>
  <si>
    <t>MARIA DAS VITORIAS ANA DOS SANTOS 05348998460</t>
  </si>
  <si>
    <t>GRAFICA E EDITORA LUAR EIRELI</t>
  </si>
  <si>
    <t>JR PORTELLA COMERCIO DE ACESSORIOS E SERVICOS AUTOMOTIVOS EIRELI</t>
  </si>
  <si>
    <t>MARIA CONSUELO SOARES DA MATA</t>
  </si>
  <si>
    <t>ITEM 32</t>
  </si>
  <si>
    <t>PILHA 9V Alcalina; Tensão: 9 V Cartela com 01 unidade Adequada à Resolução nº 401/2008 - CONAMA Indicação expressa do nome do fabricante; Indicação de prazo de validade não inferior a um ano contado da data de recebimento definitivo.</t>
  </si>
  <si>
    <t>SUPRY OFFICE DISTRIBUIDORA DE MATERIAIS E SERVICOS LTDA</t>
  </si>
  <si>
    <t>DJ.MATERIAL DE CONSTRUCAO LTDA</t>
  </si>
  <si>
    <t>INTERBRINQ COMERCIAL EIRELI</t>
  </si>
  <si>
    <t>LIMARI MATERIAIS DE CONSTRUCOES EIRELI</t>
  </si>
  <si>
    <t>TECHSHORE COMERCIO E SERVICOS EIRELI</t>
  </si>
  <si>
    <t>H L P COMERCIO ELETRO FONIA EIRELI</t>
  </si>
  <si>
    <t>ITEM 33</t>
  </si>
  <si>
    <t xml:space="preserve">FITA PARA GRAVAÇÃO DE DADOS Tipo LTO Ultrium 6,  Capacidade 2,5 Aplicação armazenagem de dados. </t>
  </si>
  <si>
    <t>BRAZIL IT SOLUCOES EM INFORMATICA LTDA</t>
  </si>
  <si>
    <t>LUANDA COMERCIO DE SUPRIMENTOS PARA INFORMATICA LTDA</t>
  </si>
  <si>
    <t>GOLDEN STORAGE</t>
  </si>
  <si>
    <t>LTO ULTRIUM</t>
  </si>
  <si>
    <t>ITEM 40</t>
  </si>
  <si>
    <t>ITEM 41</t>
  </si>
  <si>
    <t>ITEM 42</t>
  </si>
  <si>
    <t>ITEM 43</t>
  </si>
  <si>
    <t>ITEM 44</t>
  </si>
  <si>
    <t>ITEM 45</t>
  </si>
  <si>
    <t>ITEM 46</t>
  </si>
  <si>
    <t>ITEM 47</t>
  </si>
  <si>
    <t>ITEM 48</t>
  </si>
  <si>
    <t>ITEM 49</t>
  </si>
  <si>
    <t>ITEM 50</t>
  </si>
  <si>
    <t>RESULTADO DA ESTIMATIVA</t>
  </si>
  <si>
    <t>Item</t>
  </si>
  <si>
    <t>Descrição</t>
  </si>
  <si>
    <t>Unidade de Fornecimento</t>
  </si>
  <si>
    <t>Quantidade</t>
  </si>
  <si>
    <t>Valor Unitário</t>
  </si>
  <si>
    <t>Valor Total</t>
  </si>
  <si>
    <t>VALOR TOTAL ESTIMADO</t>
  </si>
  <si>
    <t>MENORES PREÇOS OFERTADOS</t>
  </si>
  <si>
    <t>Fornec.</t>
  </si>
  <si>
    <t>VALOR TOTAL - MENORES PREÇOS OFERTADOS</t>
  </si>
  <si>
    <t xml:space="preserve">Locação de tapume metálico, altura de 2,20m, 2 portões com largura de 4,0m, 1 portão com largura de 5,0m e 1 porta com largura de 2,00m, instaladas em local indicado em planta.
Período: 30/09/22 a 03/10/22  – 1º turno (04 dias)
               28/10/22 a 31/10/22 – 2º turno (04 dias) (Se houver). Local para instalação: área externa da Sede do TRE-BA.
</t>
  </si>
  <si>
    <t>M</t>
  </si>
  <si>
    <t xml:space="preserve">Sinalização em adesivo vinílico com fundo branco e letras pretas, tamanho 85 x 28 cm.
Quantidade: 10 unidades – 1º turno
                    10 unidades – 2º turno (Se houver)
Dizeres a serem definidos posteriormente. Local para instalação: fixação na entrada das salas e seções eleitorais.
</t>
  </si>
  <si>
    <t xml:space="preserve">Faixa com as seguintes características:
• Confeccionadas em laminado, tipo polietileno, na cor branca;
• Texto em única cor (preto);
• Dimensões: 3,00m de comprimento e 0,70m de largura;
• Fixada em estrutura metálica “box truss”, existente no local.
Quantidade: 02 unidades – 1º turno e 02 unidades – 2º turno (Se houver)
Dizeres a serem definidos posteriormente. Local de instalação: sinalização na área externa da Sede.
</t>
  </si>
  <si>
    <t xml:space="preserve">Sinalização em adesivo acrílico aquoso permanente. Especificação do Liner (papel protetor):
• Papel couché siliconizado com gramatura de 150g;
• 8m de comprimento e 2,20m de altura;
• Aplicação em estrutura de TS;
• Dizeres e imagens a serem definidos posteriormente.
Quantidade: 01 unidade – 1º turno
                     01 unidade – 2º turno, caso ocorra e seja solicitado pela Fiscalização
Local de instalação: Área para entrevistas (ver planta).
</t>
  </si>
  <si>
    <t xml:space="preserve">Locação de estrutura metálica “box truss” para fixação de faixa com dimensão de 3,00m de comprimento e 0,70m de largura, confeccionada em laminado, tipo polietileno. A faixa deve ficar com seu limite inferior a 0,50m do solo.
Período: 30/09/22 a 03/10/22  – 1º turno (04 dias)
               28/10/22 a 31/10/22 – 2º turno (04 dias) (Se houver)
Local de instalação: área externa da Sede do TRE-BA.
</t>
  </si>
  <si>
    <t xml:space="preserve">Locação de pedestal com placa para identificação/sinalização de áreas, em material plástico de alta resistência, para fixação de sinalização com dimensão A4.
Período: 30/09/22 a 03/10/22 – 1º turno (04 dias)
               28/10/22 a 31/10/22 – 2º turno (04 dias) (Se houver)
Local de instalação Sede do TRE-BA.
</t>
  </si>
  <si>
    <t xml:space="preserve">Locação de sanitários químicos portáteis, de uso individual, contendo: vaso sanitário (com tampa móvel no fundo, que evite a visualização de dejetos) e cuba; iluminação e ventilação interna; constituídos de material de alta densidade, que proporcionem grande resistência a choques e temperatura externa. Inclui também os serviços contínuos de: manutenção (abastecimento de produtos químicos, fornecimento de material de limpeza), higienização (recolhimento, transporte e destinação dos dejetos acumulados, através de caminhão de sucção) e lavagem dos sanitários.
Período: 30/09/22 a 03/10/22  – 1º turno (04 dias)
               28/10/22 a 31/10/22 – 2º turno (04 dias) (Se houver)
Local de instalação: área externa da Sede do TRE-BA.
</t>
  </si>
  <si>
    <t xml:space="preserve">Locação de cadeiras fixas e sem braço, em plástico (PVC), na cor branca, todos materiais novos e com identificação da empresa contratada.
Período: 30/09/22 a 03/10/22 – 1º turno (04 dias)
               28/10/22 a 31/10/22 – 2º turno (04 dias) (Se houver)
Local para instalação: Cartórios Eleitorais e AMAVE
</t>
  </si>
  <si>
    <t>M2</t>
  </si>
  <si>
    <t xml:space="preserve"> Carrinhos tipo plataforma (com as seguintes características: assoalho em aço ou madeira;  capacidade mínima de carga: 600 kg; cabo de tração em forma de “T” com articulação e com altura mínima de 800 mm; 4 rodas de borracha maciça; comprimento: 1.000 a 1600 mm; largura:  600 a 900 mm))
Período: 26/09/22 a 03/10/22  – 1º turno (08 dias)
               24/10/22 a 31/10/22 – 2º turno (08 dias) (Se houver)
Local de instalação: Cartórios Eleitorais. un 19
</t>
  </si>
  <si>
    <t xml:space="preserve"> Locação de aparelho de ar-condicionado 18.000 BTUs, 110V, com estrutura para sala em “octanorm”.
Obs: Os aparelhos devem ter mangueira para drenagem e recipiente para recepção de água. 
Para todos os itens deste lote:
Período: 30/09/22 a 03/10/22 – 1º turno (04 dias)
               28/10/22 a 31/10/22 – 2º turno (04 dias) (Se houver)
Local de instalação: Sede e Anexo II do Tribunal
</t>
  </si>
  <si>
    <t xml:space="preserve">Forro para salas com estrutura em "octanorm" com fechamento em TS, com iluminação.
Para todos os itens deste lote:
Período: 30/09/22 a 03/10/22 – 1º turno (04 dias)
               28/10/22 a 31/10/22 – 2º turno (04 dias) (Se houver)
Local de instalação: Sede e Anexo II do Tribunal
</t>
  </si>
  <si>
    <t xml:space="preserve">Luminárias com duas lâmpadas LED T8, 18W, mínimo de 1600 lúmens cada, bivolt, luz branca (6000 ou 6500K), específicas para forro de estrutura em “octanorm”.
Para todos os itens deste lote:
Período: 30/09/22 a 03/10/22 – 1º turno (04 dias)
               28/10/22 a 31/10/22 – 2º turno (04 dias) (Se houver)
Local de instalação: Sede e Anexo II do Tribunal
</t>
  </si>
  <si>
    <t xml:space="preserve">Estrutura em “octanorm” fechamento em TS, h=2,20 (ver planta de detalhamento).
Para todos os itens deste lote:
Período: 30/09/22 a 03/10/22 – 1º turno (04 dias)
               28/10/22 a 31/10/22 – 2º turno (04 dias) (Se houver)
Local de instalação: Sede e Anexo II do Tribunal
</t>
  </si>
  <si>
    <t xml:space="preserve">Estrutura em “octanorm” fechamento inferior em TS, e vidro a partir de 1 m de altura, h=2,20 (ver planta de detalhamento).
Obs.: com 2 portas com visor conforme detalhamento
Para todos os itens deste lote:
Período: 30/09/22 a 03/10/22 – 1º turno (04 dias)
               28/10/22 a 31/10/22 – 2º turno (04 dias) (Se houver)
Local de instalação: Sede e Anexo II do Tribunal
</t>
  </si>
  <si>
    <t xml:space="preserve">Carpete novo na cor cinza ou marrom claro, para salas com estrutura em "octanorm" com fechamento em TS.                                    
Para todos os itens deste lote:
Período: 30/09/22 a 03/10/22 – 1º turno (04 dias)
               28/10/22 a 31/10/22 – 2º turno (04 dias) (Se houver)
Local de instalação: Sede e Anexo II do Tribunal
</t>
  </si>
  <si>
    <t>Detalhes locação</t>
  </si>
  <si>
    <t>A Moderna Sany</t>
  </si>
  <si>
    <t>TJE locação de toldos ltda...</t>
  </si>
  <si>
    <t xml:space="preserve">Locação de mesa, formato retangular, dimensões 800mm x 600mm, sem gaveteiro acoplado, estrutura autoportante metálica em aço, na cor argila, branca, preta, cinza ou prata, com pés niveladores,  tampo com 18mm no mínimo e 25mm no máximo de espessura, constituído em MDP ou MDF, revestido com laminado melamínico na cor marfim, argila, branca cinza ou natural e faces laterais com acabamento com fita de borda.
Local de instalação: Anexo III – Votação Paralela: 99
Período: 19/09/22 a 03/10/22 – 1º turno (15 dias)
              17/10/22 a 31/10/22 – 2º turno (15 dias) (Se houver)
</t>
  </si>
  <si>
    <t xml:space="preserve">Locação de cadeira giratória, sem braços, borda frontal arredondada, ajuste de altura, assento com interior em compensado forrado com espuma e revestido com tecido crepe ou similar a couro, na cor preta ou azul, encosto com interior em polipropileno forrado com espuma e revestido com tecido crepe ou similar a couro, na cor preta ou azul, base com estrutura em aço ou nylon com 5 (cinco) patas.
Local de instalação: Anexo III – Votação Paralela: 99
Período: 19/09/22 a 03/10/22 – 1º turno (15 dias)
              17/10/22 a 31/10/22 – 2º turno (15 dias) (Se houver)
</t>
  </si>
  <si>
    <t xml:space="preserve">Locação de mesa quadrada (dimensão de 0,70m x 0,70m), em plástico (PVC), na cor branca, todos materiais novos e com identificação da empresa contratada.
Período: 30/09/22 a 03/10/22 – 1º turno (04 dias)
               28/10/22 a 31/10/22 – 2º turno (04 dias) (Se houver)
Local para instalação: Cartórios Eleitorais e AMAVE
</t>
  </si>
  <si>
    <t>Henri Transprte</t>
  </si>
  <si>
    <t>02 menor preco do PE 3/22 -Minist da Defesa</t>
  </si>
  <si>
    <t>menor preco do PE 3/22 -Minist da Defesa</t>
  </si>
  <si>
    <t>Menor preço do PE 17/22 - Pref de Contendas</t>
  </si>
  <si>
    <t>MENOR LANCE DO PE30/20 DO TER-BA ATUALIZ</t>
  </si>
  <si>
    <t>02 MEN LANCE DO PE30/20 DO TER-BA ATUALIZ</t>
  </si>
  <si>
    <t>menor preco do PE 10/22 -SGG - UNITINS</t>
  </si>
  <si>
    <t>02 menor preco do PE 10/22 -SGG - UNITINS</t>
  </si>
  <si>
    <t>MENOR LANCE DO PE51/20 DO TRE-BA ATUALIZ</t>
  </si>
  <si>
    <t>0137995-69.2020.EST SEAQUI - DISPEN ATUALIZ</t>
  </si>
  <si>
    <t>MENOR LANCE DO PE 28/22 DESTE TRIBUNAL</t>
  </si>
  <si>
    <t>Menor R$ do PE 14/21 da FUNPEC atualizado</t>
  </si>
  <si>
    <t>02Menor R$ do PE 14/21 da FUNPEC atualizado</t>
  </si>
  <si>
    <t>03Menor R$ do PE 14/21 da FUNPEC atualizado</t>
  </si>
  <si>
    <t>02 MEN LANCE DO PE30/20 DO TRE-BA ATUALIZ</t>
  </si>
  <si>
    <t>MENOR LANCE DO PE30/20 DO TRE-BA ATUALIZ</t>
  </si>
  <si>
    <t>MENOR PREÇO DO PE 28/22 DESTE TRIBUNAL</t>
  </si>
  <si>
    <t>01 MENOR PREÇO DO PE 51-20 - ATUALIZADO</t>
  </si>
  <si>
    <t>2 MENOR PREÇO DO PE 51-20 - ATUALIZADO</t>
  </si>
  <si>
    <t>3 MENOR PREÇO DO PE 51-20 - ATUALIZADO</t>
  </si>
  <si>
    <t xml:space="preserve">01 MENOR PREÇO DO PE 51-20 - ATUALIZADO </t>
  </si>
  <si>
    <t xml:space="preserve">2 MENOR PREÇO DO PE 51-20 - ATUALIZADO </t>
  </si>
  <si>
    <t>01 preco DO PE 28/21 do comando exercito</t>
  </si>
  <si>
    <t>2 preco DO PE 28/21 do comando exercito</t>
  </si>
  <si>
    <t>Valor Total do item</t>
  </si>
  <si>
    <t>Valor Total do Lote</t>
  </si>
  <si>
    <t>Lote</t>
  </si>
  <si>
    <t>n/a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</si>
</sst>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R$-416]\ #,##0.00;[Red]\-[$R$-416]\ #,##0.00"/>
    <numFmt numFmtId="165" formatCode="d&quot; de &quot;mmmm&quot; de &quot;yyyy"/>
    <numFmt numFmtId="166" formatCode="&quot; R$ &quot;* #,##0.00\ ;&quot;-R$ &quot;* #,##0.00\ ;&quot; R$ &quot;* \-#\ ;@\ "/>
  </numFmts>
  <fonts count="19">
    <font>
      <sz val="10"/>
      <name val="Arial"/>
      <family val="2"/>
      <charset val="1"/>
    </font>
    <font>
      <sz val="10"/>
      <color rgb="FFFFFFFF"/>
      <name val="Mangal"/>
      <family val="2"/>
      <charset val="1"/>
    </font>
    <font>
      <sz val="10"/>
      <color rgb="FF000000"/>
      <name val="Mangal"/>
      <family val="2"/>
      <charset val="1"/>
    </font>
    <font>
      <sz val="10"/>
      <color rgb="FFCC0000"/>
      <name val="Mangal"/>
      <family val="2"/>
      <charset val="1"/>
    </font>
    <font>
      <sz val="10"/>
      <color rgb="FF808080"/>
      <name val="Mangal"/>
      <family val="2"/>
      <charset val="1"/>
    </font>
    <font>
      <sz val="10"/>
      <color rgb="FF006600"/>
      <name val="Mangal"/>
      <family val="2"/>
      <charset val="1"/>
    </font>
    <font>
      <sz val="10"/>
      <color rgb="FF996600"/>
      <name val="Mangal"/>
      <family val="2"/>
      <charset val="1"/>
    </font>
    <font>
      <sz val="10"/>
      <color rgb="FF333333"/>
      <name val="Mangal"/>
      <family val="2"/>
      <charset val="1"/>
    </font>
    <font>
      <u/>
      <sz val="10"/>
      <name val="Mangal"/>
      <family val="2"/>
      <charset val="1"/>
    </font>
    <font>
      <sz val="10"/>
      <name val="Mangal"/>
      <family val="2"/>
      <charset val="1"/>
    </font>
    <font>
      <sz val="10"/>
      <name val="Calibri"/>
      <family val="2"/>
      <charset val="1"/>
    </font>
    <font>
      <b/>
      <sz val="12"/>
      <name val="Calibri"/>
      <family val="2"/>
      <charset val="1"/>
    </font>
    <font>
      <b/>
      <sz val="10"/>
      <name val="Calibri"/>
      <family val="2"/>
      <charset val="1"/>
    </font>
    <font>
      <sz val="10"/>
      <color rgb="FF000000"/>
      <name val="Calibri"/>
      <family val="2"/>
      <charset val="1"/>
    </font>
    <font>
      <b/>
      <sz val="10"/>
      <color rgb="FF000000"/>
      <name val="Calibri"/>
      <family val="2"/>
      <charset val="1"/>
    </font>
    <font>
      <b/>
      <sz val="9"/>
      <name val="Calibri"/>
      <family val="2"/>
      <charset val="1"/>
    </font>
    <font>
      <b/>
      <sz val="9"/>
      <name val="Arial"/>
      <family val="2"/>
      <charset val="1"/>
    </font>
    <font>
      <sz val="10"/>
      <name val="Arial"/>
      <family val="2"/>
    </font>
    <font>
      <b/>
      <sz val="13"/>
      <name val="Calibri"/>
      <family val="2"/>
      <charset val="1"/>
    </font>
  </fonts>
  <fills count="11">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DDD9C3"/>
      </patternFill>
    </fill>
    <fill>
      <patternFill patternType="solid">
        <fgColor rgb="FFFFCCCC"/>
        <bgColor rgb="FFDDD9C3"/>
      </patternFill>
    </fill>
    <fill>
      <patternFill patternType="solid">
        <fgColor rgb="FFCC0000"/>
        <bgColor rgb="FF800000"/>
      </patternFill>
    </fill>
    <fill>
      <patternFill patternType="solid">
        <fgColor rgb="FFCCFFCC"/>
        <bgColor rgb="FFCCFFFF"/>
      </patternFill>
    </fill>
    <fill>
      <patternFill patternType="solid">
        <fgColor rgb="FFFFFFCC"/>
        <bgColor rgb="FFFFFFFF"/>
      </patternFill>
    </fill>
    <fill>
      <patternFill patternType="solid">
        <fgColor rgb="FFC4BD97"/>
        <bgColor rgb="FFDDD9C3"/>
      </patternFill>
    </fill>
    <fill>
      <patternFill patternType="solid">
        <fgColor rgb="FFDDD9C3"/>
        <bgColor rgb="FFDDDDDD"/>
      </patternFill>
    </fill>
  </fills>
  <borders count="11">
    <border>
      <left/>
      <right/>
      <top/>
      <bottom/>
      <diagonal/>
    </border>
    <border>
      <left style="thin">
        <color rgb="FF808080"/>
      </left>
      <right style="thin">
        <color rgb="FF808080"/>
      </right>
      <top style="thin">
        <color rgb="FF808080"/>
      </top>
      <bottom style="thin">
        <color rgb="FF808080"/>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diagonal/>
    </border>
    <border>
      <left/>
      <right/>
      <top style="hair">
        <color auto="1"/>
      </top>
      <bottom style="hair">
        <color auto="1"/>
      </bottom>
      <diagonal/>
    </border>
    <border>
      <left style="hair">
        <color auto="1"/>
      </left>
      <right style="hair">
        <color auto="1"/>
      </right>
      <top style="hair">
        <color auto="1"/>
      </top>
      <bottom/>
      <diagonal/>
    </border>
    <border>
      <left/>
      <right/>
      <top/>
      <bottom style="hair">
        <color auto="1"/>
      </bottom>
      <diagonal/>
    </border>
    <border>
      <left/>
      <right style="hair">
        <color auto="1"/>
      </right>
      <top style="hair">
        <color auto="1"/>
      </top>
      <bottom style="hair">
        <color auto="1"/>
      </bottom>
      <diagonal/>
    </border>
    <border>
      <left style="hair">
        <color auto="1"/>
      </left>
      <right style="hair">
        <color auto="1"/>
      </right>
      <top/>
      <bottom style="hair">
        <color auto="1"/>
      </bottom>
      <diagonal/>
    </border>
    <border>
      <left style="hair">
        <color auto="1"/>
      </left>
      <right style="hair">
        <color auto="1"/>
      </right>
      <top/>
      <bottom/>
      <diagonal/>
    </border>
  </borders>
  <cellStyleXfs count="21">
    <xf numFmtId="0" fontId="0" fillId="0" borderId="0"/>
    <xf numFmtId="166" fontId="17" fillId="0" borderId="0" applyBorder="0" applyProtection="0"/>
    <xf numFmtId="0" fontId="1" fillId="2" borderId="0" applyBorder="0" applyProtection="0"/>
    <xf numFmtId="0" fontId="1" fillId="3" borderId="0" applyBorder="0" applyProtection="0"/>
    <xf numFmtId="0" fontId="2" fillId="4" borderId="0" applyBorder="0" applyProtection="0"/>
    <xf numFmtId="0" fontId="2" fillId="0" borderId="0" applyBorder="0" applyProtection="0"/>
    <xf numFmtId="0" fontId="3" fillId="5" borderId="0" applyBorder="0" applyProtection="0"/>
    <xf numFmtId="0" fontId="1" fillId="6" borderId="0" applyBorder="0" applyProtection="0"/>
    <xf numFmtId="0" fontId="4" fillId="0" borderId="0" applyBorder="0" applyProtection="0"/>
    <xf numFmtId="0" fontId="5" fillId="7" borderId="0" applyBorder="0" applyProtection="0"/>
    <xf numFmtId="0" fontId="2" fillId="0" borderId="0" applyBorder="0" applyProtection="0"/>
    <xf numFmtId="0" fontId="2" fillId="0" borderId="0" applyBorder="0" applyProtection="0"/>
    <xf numFmtId="0" fontId="2" fillId="0" borderId="0" applyBorder="0" applyProtection="0"/>
    <xf numFmtId="0" fontId="6" fillId="8" borderId="0" applyBorder="0" applyProtection="0"/>
    <xf numFmtId="0" fontId="7" fillId="8" borderId="1" applyProtection="0"/>
    <xf numFmtId="0" fontId="8" fillId="0" borderId="0" applyBorder="0" applyProtection="0"/>
    <xf numFmtId="164" fontId="8" fillId="0" borderId="0" applyBorder="0" applyProtection="0"/>
    <xf numFmtId="0" fontId="9" fillId="0" borderId="0" applyBorder="0" applyProtection="0"/>
    <xf numFmtId="0" fontId="9" fillId="0" borderId="0" applyBorder="0" applyProtection="0"/>
    <xf numFmtId="0" fontId="9" fillId="0" borderId="0" applyBorder="0" applyProtection="0">
      <alignment horizontal="center" textRotation="90"/>
    </xf>
    <xf numFmtId="0" fontId="3" fillId="0" borderId="0" applyBorder="0" applyProtection="0"/>
  </cellStyleXfs>
  <cellXfs count="73">
    <xf numFmtId="0" fontId="0" fillId="0" borderId="0" xfId="0"/>
    <xf numFmtId="0" fontId="10" fillId="0" borderId="0" xfId="0" applyFont="1" applyProtection="1">
      <protection locked="0"/>
    </xf>
    <xf numFmtId="0" fontId="12" fillId="10" borderId="3" xfId="0" applyFont="1" applyFill="1" applyBorder="1" applyAlignment="1" applyProtection="1">
      <alignment horizontal="center" vertical="center"/>
    </xf>
    <xf numFmtId="0" fontId="12" fillId="10" borderId="3" xfId="0" applyFont="1" applyFill="1" applyBorder="1" applyAlignment="1" applyProtection="1">
      <alignment horizontal="center" vertical="center" wrapText="1"/>
    </xf>
    <xf numFmtId="0" fontId="12" fillId="10" borderId="2" xfId="0" applyFont="1" applyFill="1" applyBorder="1" applyAlignment="1" applyProtection="1">
      <alignment horizontal="center" vertical="center"/>
    </xf>
    <xf numFmtId="0" fontId="12" fillId="10" borderId="2" xfId="0" applyFont="1" applyFill="1" applyBorder="1" applyAlignment="1" applyProtection="1">
      <alignment horizontal="center" vertical="center" wrapText="1"/>
    </xf>
    <xf numFmtId="0" fontId="15" fillId="0" borderId="2" xfId="0" applyFont="1" applyBorder="1" applyProtection="1">
      <protection locked="0"/>
    </xf>
    <xf numFmtId="164" fontId="14" fillId="0" borderId="2" xfId="0" applyNumberFormat="1" applyFont="1" applyBorder="1" applyAlignment="1" applyProtection="1">
      <alignment horizontal="center" shrinkToFit="1"/>
      <protection locked="0"/>
    </xf>
    <xf numFmtId="164" fontId="14" fillId="10" borderId="2" xfId="0" applyNumberFormat="1" applyFont="1" applyFill="1" applyBorder="1" applyAlignment="1" applyProtection="1">
      <alignment horizontal="center" shrinkToFit="1"/>
    </xf>
    <xf numFmtId="0" fontId="12" fillId="0" borderId="4" xfId="0" applyFont="1" applyBorder="1" applyAlignment="1" applyProtection="1">
      <alignment horizontal="center" vertical="center"/>
      <protection locked="0"/>
    </xf>
    <xf numFmtId="0" fontId="13" fillId="0" borderId="4" xfId="0" applyFont="1" applyBorder="1" applyAlignment="1" applyProtection="1">
      <alignment horizontal="left" vertical="center" wrapText="1"/>
      <protection locked="0"/>
    </xf>
    <xf numFmtId="0" fontId="13" fillId="0" borderId="5" xfId="0" applyFont="1" applyBorder="1" applyAlignment="1" applyProtection="1">
      <alignment horizontal="left" vertical="center" wrapText="1"/>
      <protection locked="0"/>
    </xf>
    <xf numFmtId="0" fontId="13" fillId="0" borderId="5" xfId="0"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15" fillId="0" borderId="4" xfId="0" applyFont="1" applyBorder="1" applyProtection="1">
      <protection locked="0"/>
    </xf>
    <xf numFmtId="164" fontId="14" fillId="0" borderId="0" xfId="0" applyNumberFormat="1" applyFont="1" applyBorder="1" applyAlignment="1" applyProtection="1">
      <alignment horizontal="center"/>
      <protection locked="0"/>
    </xf>
    <xf numFmtId="0" fontId="14" fillId="10" borderId="2" xfId="0" applyFont="1" applyFill="1" applyBorder="1" applyAlignment="1" applyProtection="1">
      <alignment horizontal="center" vertical="center"/>
    </xf>
    <xf numFmtId="0" fontId="14" fillId="10" borderId="2" xfId="0" applyFont="1" applyFill="1" applyBorder="1" applyAlignment="1" applyProtection="1">
      <alignment horizontal="center" vertical="center" wrapText="1"/>
    </xf>
    <xf numFmtId="164" fontId="10" fillId="0" borderId="0" xfId="0" applyNumberFormat="1" applyFont="1" applyBorder="1" applyAlignment="1" applyProtection="1">
      <alignment horizontal="left"/>
      <protection locked="0"/>
    </xf>
    <xf numFmtId="0" fontId="10" fillId="10" borderId="2" xfId="0" applyFont="1" applyFill="1" applyBorder="1" applyAlignment="1" applyProtection="1">
      <alignment horizontal="center"/>
    </xf>
    <xf numFmtId="10" fontId="10" fillId="10" borderId="6" xfId="0" applyNumberFormat="1" applyFont="1" applyFill="1" applyBorder="1" applyAlignment="1" applyProtection="1">
      <alignment horizontal="center"/>
    </xf>
    <xf numFmtId="164" fontId="13" fillId="10" borderId="4" xfId="0" applyNumberFormat="1" applyFont="1" applyFill="1" applyBorder="1" applyAlignment="1" applyProtection="1">
      <alignment horizontal="center" shrinkToFit="1"/>
    </xf>
    <xf numFmtId="164" fontId="13" fillId="10" borderId="2" xfId="0" applyNumberFormat="1" applyFont="1" applyFill="1" applyBorder="1" applyAlignment="1" applyProtection="1">
      <alignment horizontal="center" shrinkToFit="1"/>
    </xf>
    <xf numFmtId="164" fontId="12" fillId="10" borderId="2" xfId="0" applyNumberFormat="1" applyFont="1" applyFill="1" applyBorder="1" applyAlignment="1" applyProtection="1">
      <alignment horizontal="left"/>
    </xf>
    <xf numFmtId="164" fontId="10" fillId="10" borderId="2" xfId="0" applyNumberFormat="1" applyFont="1" applyFill="1" applyBorder="1" applyAlignment="1" applyProtection="1">
      <alignment horizontal="right" shrinkToFit="1"/>
    </xf>
    <xf numFmtId="0" fontId="12" fillId="0" borderId="0" xfId="0" applyFont="1" applyBorder="1" applyAlignment="1" applyProtection="1">
      <protection locked="0"/>
    </xf>
    <xf numFmtId="164" fontId="10" fillId="0" borderId="4" xfId="0" applyNumberFormat="1" applyFont="1" applyBorder="1" applyAlignment="1" applyProtection="1">
      <alignment horizontal="left"/>
      <protection locked="0"/>
    </xf>
    <xf numFmtId="164" fontId="10" fillId="0" borderId="0" xfId="0" applyNumberFormat="1" applyFont="1" applyBorder="1" applyAlignment="1" applyProtection="1">
      <alignment horizontal="right"/>
      <protection locked="0"/>
    </xf>
    <xf numFmtId="164" fontId="10" fillId="0" borderId="0" xfId="0" applyNumberFormat="1" applyFont="1" applyBorder="1" applyAlignment="1" applyProtection="1">
      <protection locked="0"/>
    </xf>
    <xf numFmtId="0" fontId="12" fillId="0" borderId="0" xfId="0" applyFont="1" applyBorder="1" applyAlignment="1" applyProtection="1">
      <alignment horizontal="center"/>
      <protection locked="0"/>
    </xf>
    <xf numFmtId="164" fontId="13" fillId="0" borderId="0" xfId="0" applyNumberFormat="1" applyFont="1" applyBorder="1" applyAlignment="1" applyProtection="1">
      <protection locked="0"/>
    </xf>
    <xf numFmtId="164" fontId="14" fillId="10" borderId="2" xfId="0" applyNumberFormat="1" applyFont="1" applyFill="1" applyBorder="1" applyAlignment="1" applyProtection="1">
      <alignment horizontal="center" vertical="center"/>
    </xf>
    <xf numFmtId="164" fontId="13" fillId="10" borderId="2" xfId="0" applyNumberFormat="1" applyFont="1" applyFill="1" applyBorder="1" applyAlignment="1" applyProtection="1">
      <alignment horizontal="right" shrinkToFit="1"/>
    </xf>
    <xf numFmtId="164" fontId="14" fillId="0" borderId="0" xfId="0" applyNumberFormat="1" applyFont="1" applyBorder="1" applyAlignment="1" applyProtection="1">
      <protection locked="0"/>
    </xf>
    <xf numFmtId="0" fontId="15" fillId="0" borderId="2" xfId="0" applyFont="1" applyBorder="1" applyAlignment="1" applyProtection="1">
      <alignment wrapText="1"/>
      <protection locked="0"/>
    </xf>
    <xf numFmtId="0" fontId="10" fillId="0" borderId="0" xfId="0" applyFont="1" applyAlignment="1">
      <alignment wrapText="1"/>
    </xf>
    <xf numFmtId="0" fontId="10" fillId="0" borderId="0" xfId="0" applyFont="1" applyAlignment="1"/>
    <xf numFmtId="0" fontId="11" fillId="0" borderId="0" xfId="0" applyFont="1" applyBorder="1" applyAlignment="1">
      <alignment horizontal="center" vertical="center" wrapText="1"/>
    </xf>
    <xf numFmtId="0" fontId="11" fillId="0" borderId="0" xfId="0" applyFont="1" applyBorder="1" applyAlignment="1">
      <alignment horizontal="right" vertical="center" wrapText="1"/>
    </xf>
    <xf numFmtId="165" fontId="11" fillId="0" borderId="0" xfId="0" applyNumberFormat="1" applyFont="1" applyBorder="1" applyAlignment="1">
      <alignment horizontal="left" vertical="center" wrapText="1"/>
    </xf>
    <xf numFmtId="0" fontId="11" fillId="0" borderId="7" xfId="0" applyFont="1" applyBorder="1" applyAlignment="1">
      <alignment horizontal="center" vertical="center" wrapText="1"/>
    </xf>
    <xf numFmtId="0" fontId="11" fillId="0" borderId="7" xfId="0" applyFont="1" applyBorder="1" applyAlignment="1">
      <alignment horizontal="right" vertical="center" wrapText="1"/>
    </xf>
    <xf numFmtId="165" fontId="11" fillId="0" borderId="7" xfId="0" applyNumberFormat="1" applyFont="1" applyBorder="1" applyAlignment="1">
      <alignment horizontal="left" vertical="center" wrapText="1"/>
    </xf>
    <xf numFmtId="0" fontId="12" fillId="10" borderId="2" xfId="0" applyFont="1" applyFill="1" applyBorder="1" applyAlignment="1">
      <alignment horizontal="center" vertical="center" wrapText="1"/>
    </xf>
    <xf numFmtId="0" fontId="10" fillId="10" borderId="2" xfId="0" applyFont="1" applyFill="1" applyBorder="1" applyAlignment="1">
      <alignment horizontal="center" vertical="center" wrapText="1"/>
    </xf>
    <xf numFmtId="0" fontId="10" fillId="10" borderId="2" xfId="0" applyFont="1" applyFill="1" applyBorder="1" applyAlignment="1">
      <alignment vertical="center" wrapText="1"/>
    </xf>
    <xf numFmtId="166" fontId="10" fillId="10" borderId="2" xfId="1" applyFont="1" applyFill="1" applyBorder="1" applyAlignment="1" applyProtection="1">
      <alignment vertical="center" wrapText="1"/>
    </xf>
    <xf numFmtId="0" fontId="11" fillId="0" borderId="4" xfId="0" applyFont="1" applyBorder="1" applyAlignment="1">
      <alignment wrapText="1"/>
    </xf>
    <xf numFmtId="166" fontId="11" fillId="9" borderId="2" xfId="0" applyNumberFormat="1" applyFont="1" applyFill="1" applyBorder="1" applyAlignment="1">
      <alignment wrapText="1"/>
    </xf>
    <xf numFmtId="0" fontId="10" fillId="0" borderId="0" xfId="0" applyFont="1" applyAlignment="1">
      <alignment horizontal="center" wrapText="1"/>
    </xf>
    <xf numFmtId="0" fontId="12" fillId="9" borderId="2" xfId="0" applyFont="1" applyFill="1" applyBorder="1" applyAlignment="1">
      <alignment horizontal="center" vertical="center" wrapText="1"/>
    </xf>
    <xf numFmtId="0" fontId="10" fillId="10" borderId="6" xfId="0" applyFont="1" applyFill="1" applyBorder="1" applyAlignment="1" applyProtection="1">
      <alignment wrapText="1"/>
    </xf>
    <xf numFmtId="0" fontId="10" fillId="10" borderId="2" xfId="0" applyFont="1" applyFill="1" applyBorder="1" applyAlignment="1" applyProtection="1">
      <alignment wrapText="1"/>
    </xf>
    <xf numFmtId="0" fontId="12" fillId="10" borderId="2" xfId="0" applyFont="1" applyFill="1" applyBorder="1" applyAlignment="1" applyProtection="1">
      <alignment horizontal="center" vertical="center"/>
    </xf>
    <xf numFmtId="0" fontId="12" fillId="0" borderId="0" xfId="0" applyFont="1" applyBorder="1" applyAlignment="1" applyProtection="1">
      <alignment horizontal="center"/>
      <protection locked="0"/>
    </xf>
    <xf numFmtId="0" fontId="11" fillId="9" borderId="2" xfId="0" applyFont="1" applyFill="1" applyBorder="1" applyAlignment="1" applyProtection="1">
      <alignment horizontal="center"/>
    </xf>
    <xf numFmtId="0" fontId="12" fillId="0" borderId="3" xfId="0" applyFont="1" applyBorder="1" applyAlignment="1" applyProtection="1">
      <alignment horizontal="center" vertical="center"/>
      <protection locked="0"/>
    </xf>
    <xf numFmtId="0" fontId="13" fillId="0" borderId="2" xfId="0" applyFont="1" applyBorder="1" applyAlignment="1" applyProtection="1">
      <alignment vertical="top" wrapText="1"/>
      <protection locked="0"/>
    </xf>
    <xf numFmtId="0" fontId="13" fillId="0" borderId="2" xfId="0" applyFont="1" applyBorder="1" applyAlignment="1" applyProtection="1">
      <alignment horizontal="center" vertical="center" wrapText="1"/>
      <protection locked="0"/>
    </xf>
    <xf numFmtId="0" fontId="13" fillId="0" borderId="2" xfId="0" applyFont="1" applyBorder="1" applyAlignment="1" applyProtection="1">
      <alignment horizontal="center" vertical="center" shrinkToFit="1"/>
      <protection locked="0"/>
    </xf>
    <xf numFmtId="164" fontId="14" fillId="10" borderId="2" xfId="0" applyNumberFormat="1" applyFont="1" applyFill="1" applyBorder="1" applyAlignment="1" applyProtection="1">
      <alignment horizontal="center" vertical="center" shrinkToFit="1"/>
    </xf>
    <xf numFmtId="0" fontId="16" fillId="0" borderId="0" xfId="0" applyFont="1" applyBorder="1" applyAlignment="1">
      <alignment horizontal="center" vertical="center"/>
    </xf>
    <xf numFmtId="0" fontId="11" fillId="9" borderId="2" xfId="0" applyFont="1" applyFill="1" applyBorder="1" applyAlignment="1">
      <alignment horizontal="center" wrapText="1"/>
    </xf>
    <xf numFmtId="0" fontId="11" fillId="9" borderId="3" xfId="0" applyFont="1" applyFill="1" applyBorder="1" applyAlignment="1">
      <alignment horizontal="center" vertical="center" wrapText="1"/>
    </xf>
    <xf numFmtId="0" fontId="11" fillId="9" borderId="5" xfId="0" applyFont="1" applyFill="1" applyBorder="1" applyAlignment="1">
      <alignment horizontal="center" vertical="center" wrapText="1"/>
    </xf>
    <xf numFmtId="0" fontId="11" fillId="9" borderId="8" xfId="0" applyFont="1" applyFill="1" applyBorder="1" applyAlignment="1">
      <alignment horizontal="center" vertical="center" wrapText="1"/>
    </xf>
    <xf numFmtId="0" fontId="10" fillId="10" borderId="6" xfId="0" applyFont="1" applyFill="1" applyBorder="1" applyAlignment="1">
      <alignment horizontal="center" vertical="center" wrapText="1"/>
    </xf>
    <xf numFmtId="0" fontId="10" fillId="10" borderId="9" xfId="0" applyFont="1" applyFill="1" applyBorder="1" applyAlignment="1">
      <alignment horizontal="center" vertical="center" wrapText="1"/>
    </xf>
    <xf numFmtId="0" fontId="10" fillId="10" borderId="10" xfId="0" applyFont="1" applyFill="1" applyBorder="1" applyAlignment="1">
      <alignment horizontal="center" vertical="center" wrapText="1"/>
    </xf>
    <xf numFmtId="166" fontId="10" fillId="10" borderId="6" xfId="1" applyFont="1" applyFill="1" applyBorder="1" applyAlignment="1" applyProtection="1">
      <alignment horizontal="center" vertical="center" wrapText="1"/>
    </xf>
    <xf numFmtId="166" fontId="10" fillId="10" borderId="9" xfId="1" applyFont="1" applyFill="1" applyBorder="1" applyAlignment="1" applyProtection="1">
      <alignment horizontal="center" vertical="center" wrapText="1"/>
    </xf>
    <xf numFmtId="166" fontId="10" fillId="10" borderId="10" xfId="1" applyFont="1" applyFill="1" applyBorder="1" applyAlignment="1" applyProtection="1">
      <alignment horizontal="center" vertical="center" wrapText="1"/>
    </xf>
    <xf numFmtId="0" fontId="18" fillId="9" borderId="2" xfId="0" applyFont="1" applyFill="1" applyBorder="1" applyAlignment="1">
      <alignment horizontal="left" vertical="center" wrapText="1"/>
    </xf>
  </cellXfs>
  <cellStyles count="21">
    <cellStyle name="Accent 1 1" xfId="2"/>
    <cellStyle name="Accent 2 1" xfId="3"/>
    <cellStyle name="Accent 3 1" xfId="4"/>
    <cellStyle name="Accent 4" xfId="5"/>
    <cellStyle name="Bad 1" xfId="6"/>
    <cellStyle name="Error 1" xfId="7"/>
    <cellStyle name="Footnote 1" xfId="8"/>
    <cellStyle name="Good 1" xfId="9"/>
    <cellStyle name="Heading 1 1" xfId="10"/>
    <cellStyle name="Heading 2 1" xfId="11"/>
    <cellStyle name="Heading 3" xfId="12"/>
    <cellStyle name="Moeda" xfId="1" builtinId="4"/>
    <cellStyle name="Neutral 1" xfId="13"/>
    <cellStyle name="Normal" xfId="0" builtinId="0"/>
    <cellStyle name="Note 1" xfId="14"/>
    <cellStyle name="Resultado" xfId="15"/>
    <cellStyle name="Resultado2" xfId="16"/>
    <cellStyle name="Status 1" xfId="17"/>
    <cellStyle name="Text 1" xfId="18"/>
    <cellStyle name="Título1" xfId="19"/>
    <cellStyle name="Warning 1" xfId="20"/>
  </cellStyles>
  <dxfs count="0"/>
  <tableStyles count="0" defaultTableStyle="TableStyleMedium2" defaultPivotStyle="PivotStyleLight16"/>
  <colors>
    <indexedColors>
      <rgbColor rgb="FF000000"/>
      <rgbColor rgb="FFFFFFFF"/>
      <rgbColor rgb="FFCC0000"/>
      <rgbColor rgb="FF00FF00"/>
      <rgbColor rgb="FF0000FF"/>
      <rgbColor rgb="FFFFFF00"/>
      <rgbColor rgb="FFFF00FF"/>
      <rgbColor rgb="FF00FFFF"/>
      <rgbColor rgb="FF800000"/>
      <rgbColor rgb="FF006600"/>
      <rgbColor rgb="FF000080"/>
      <rgbColor rgb="FF996600"/>
      <rgbColor rgb="FF800080"/>
      <rgbColor rgb="FF008080"/>
      <rgbColor rgb="FFC4BD97"/>
      <rgbColor rgb="FF808080"/>
      <rgbColor rgb="FF9999FF"/>
      <rgbColor rgb="FF993366"/>
      <rgbColor rgb="FFFFFFCC"/>
      <rgbColor rgb="FFDDD9C3"/>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0" Type="http://schemas.openxmlformats.org/officeDocument/2006/relationships/worksheet" Target="worksheets/sheet20.xml"/><Relationship Id="rId41" Type="http://schemas.openxmlformats.org/officeDocument/2006/relationships/worksheet" Target="worksheets/sheet4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3371850</xdr:colOff>
      <xdr:row>0</xdr:row>
      <xdr:rowOff>0</xdr:rowOff>
    </xdr:from>
    <xdr:to>
      <xdr:col>3</xdr:col>
      <xdr:colOff>466725</xdr:colOff>
      <xdr:row>6</xdr:row>
      <xdr:rowOff>126301</xdr:rowOff>
    </xdr:to>
    <xdr:pic>
      <xdr:nvPicPr>
        <xdr:cNvPr id="3" name="Imagem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00575" y="0"/>
          <a:ext cx="2886075" cy="1097851"/>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E3" sqref="E3:E1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v>
      </c>
      <c r="B2" s="2" t="s">
        <v>2</v>
      </c>
      <c r="C2" s="2" t="s">
        <v>3</v>
      </c>
      <c r="D2" s="2" t="s">
        <v>4</v>
      </c>
      <c r="E2" s="3" t="s">
        <v>5</v>
      </c>
      <c r="F2" s="3" t="s">
        <v>6</v>
      </c>
      <c r="G2" s="2" t="s">
        <v>7</v>
      </c>
      <c r="H2" s="4" t="s">
        <v>8</v>
      </c>
      <c r="I2" s="5" t="s">
        <v>9</v>
      </c>
    </row>
    <row r="3" spans="1:9" ht="12.75" customHeight="1">
      <c r="A3" s="56"/>
      <c r="B3" s="57" t="s">
        <v>137</v>
      </c>
      <c r="C3" s="58" t="s">
        <v>138</v>
      </c>
      <c r="D3" s="59">
        <v>273</v>
      </c>
      <c r="E3" s="60">
        <f>IF(C20&lt;=25%,D20,MIN(E20:F20))</f>
        <v>30.51</v>
      </c>
      <c r="F3" s="60">
        <f>MIN(H3:H17)</f>
        <v>22.67</v>
      </c>
      <c r="G3" s="6" t="s">
        <v>154</v>
      </c>
      <c r="H3" s="7">
        <v>55</v>
      </c>
      <c r="I3" s="8" t="str">
        <f t="shared" ref="I3:I17" si="0">IF(H3="","",(IF($C$20&lt;25%,"N/A",IF(H3&lt;=($D$20+$A$20),H3,"Descartado"))))</f>
        <v>Descartado</v>
      </c>
    </row>
    <row r="4" spans="1:9">
      <c r="A4" s="56"/>
      <c r="B4" s="57"/>
      <c r="C4" s="58"/>
      <c r="D4" s="59"/>
      <c r="E4" s="60"/>
      <c r="F4" s="60"/>
      <c r="G4" s="6" t="s">
        <v>168</v>
      </c>
      <c r="H4" s="7">
        <v>22.67</v>
      </c>
      <c r="I4" s="8">
        <f t="shared" si="0"/>
        <v>22.67</v>
      </c>
    </row>
    <row r="5" spans="1:9">
      <c r="A5" s="56"/>
      <c r="B5" s="57"/>
      <c r="C5" s="58"/>
      <c r="D5" s="59"/>
      <c r="E5" s="60"/>
      <c r="F5" s="60"/>
      <c r="G5" s="6" t="s">
        <v>169</v>
      </c>
      <c r="H5" s="7">
        <v>38.35</v>
      </c>
      <c r="I5" s="8">
        <f t="shared" si="0"/>
        <v>38.35</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f>IF(B20&lt;2,"N/A",(STDEV(H3:H17)))</f>
        <v>16.167425068121791</v>
      </c>
      <c r="B20" s="19">
        <f>COUNT(H3:H17)</f>
        <v>3</v>
      </c>
      <c r="C20" s="20">
        <f>IF(B20&lt;2,"N/A",(A20/D20))</f>
        <v>0.41808702012210475</v>
      </c>
      <c r="D20" s="21">
        <f>ROUND(AVERAGE(H3:H17),2)</f>
        <v>38.67</v>
      </c>
      <c r="E20" s="22">
        <f>IFERROR(ROUND(IF(B20&lt;2,"N/A",(IF(C20&lt;=25%,"N/A",AVERAGE(I3:I17)))),2),"N/A")</f>
        <v>30.51</v>
      </c>
      <c r="F20" s="22">
        <f>ROUND(MEDIAN(H3:H17),2)</f>
        <v>38.35</v>
      </c>
      <c r="G20" s="23" t="str">
        <f>INDEX(G3:G17,MATCH(H20,H3:H17,0))</f>
        <v>MENOR LANCE DO PE51/20 DO TRE-BA ATUALIZ</v>
      </c>
      <c r="H20" s="24">
        <f>MIN(H3:H17)</f>
        <v>22.67</v>
      </c>
      <c r="I20" s="18"/>
    </row>
    <row r="21" spans="1:11">
      <c r="A21" s="25"/>
      <c r="B21" s="18"/>
      <c r="C21" s="26"/>
      <c r="D21" s="26"/>
      <c r="E21" s="26"/>
      <c r="F21" s="26"/>
      <c r="G21" s="18"/>
      <c r="H21" s="27"/>
      <c r="I21" s="28"/>
      <c r="J21" s="28"/>
      <c r="K21" s="28"/>
    </row>
    <row r="22" spans="1:11">
      <c r="B22" s="25"/>
      <c r="C22" s="25"/>
      <c r="D22" s="54"/>
      <c r="E22" s="54"/>
      <c r="F22" s="30"/>
      <c r="G22" s="31" t="s">
        <v>19</v>
      </c>
      <c r="H22" s="32">
        <f>IF(C20&lt;=25%,D20,MIN(E20:F20))</f>
        <v>30.51</v>
      </c>
    </row>
    <row r="23" spans="1:11">
      <c r="B23" s="25"/>
      <c r="C23" s="25"/>
      <c r="D23" s="54"/>
      <c r="E23" s="54"/>
      <c r="F23" s="33"/>
      <c r="G23" s="4" t="s">
        <v>20</v>
      </c>
      <c r="H23" s="24">
        <f>ROUND(H22,2)*D3</f>
        <v>8329.23</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4" sqref="G4:G5"/>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38</v>
      </c>
      <c r="B2" s="2" t="s">
        <v>2</v>
      </c>
      <c r="C2" s="2" t="s">
        <v>3</v>
      </c>
      <c r="D2" s="2" t="s">
        <v>4</v>
      </c>
      <c r="E2" s="3" t="s">
        <v>5</v>
      </c>
      <c r="F2" s="3" t="s">
        <v>6</v>
      </c>
      <c r="G2" s="2" t="s">
        <v>7</v>
      </c>
      <c r="H2" s="4" t="s">
        <v>8</v>
      </c>
      <c r="I2" s="5" t="s">
        <v>9</v>
      </c>
    </row>
    <row r="3" spans="1:9" ht="12.75" customHeight="1">
      <c r="A3" s="56"/>
      <c r="B3" s="57" t="s">
        <v>158</v>
      </c>
      <c r="C3" s="58" t="s">
        <v>3</v>
      </c>
      <c r="D3" s="59">
        <v>99</v>
      </c>
      <c r="E3" s="60">
        <f>IF(C20&lt;=25%,D20,MIN(E20:F20))</f>
        <v>178.54</v>
      </c>
      <c r="F3" s="60">
        <f>MIN(H3:H17)</f>
        <v>145.16</v>
      </c>
      <c r="G3" s="6" t="s">
        <v>156</v>
      </c>
      <c r="H3" s="7">
        <v>145.16</v>
      </c>
      <c r="I3" s="8" t="str">
        <f t="shared" ref="I3:I17" si="0">IF(H3="","",(IF($C$20&lt;25%,"N/A",IF(H3&lt;=($D$20+$A$20),H3,"Descartado"))))</f>
        <v>N/A</v>
      </c>
    </row>
    <row r="4" spans="1:9">
      <c r="A4" s="56"/>
      <c r="B4" s="57"/>
      <c r="C4" s="58"/>
      <c r="D4" s="59"/>
      <c r="E4" s="60"/>
      <c r="F4" s="60"/>
      <c r="G4" s="6" t="s">
        <v>166</v>
      </c>
      <c r="H4" s="7">
        <v>190</v>
      </c>
      <c r="I4" s="8" t="str">
        <f t="shared" si="0"/>
        <v>N/A</v>
      </c>
    </row>
    <row r="5" spans="1:9">
      <c r="A5" s="56"/>
      <c r="B5" s="57"/>
      <c r="C5" s="58"/>
      <c r="D5" s="59"/>
      <c r="E5" s="60"/>
      <c r="F5" s="60"/>
      <c r="G5" s="6" t="s">
        <v>167</v>
      </c>
      <c r="H5" s="7">
        <v>200.46</v>
      </c>
      <c r="I5" s="8" t="str">
        <f t="shared" si="0"/>
        <v>N/A</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f>IF(B20&lt;2,"N/A",(STDEV(H3:H17)))</f>
        <v>29.377222469117047</v>
      </c>
      <c r="B20" s="19">
        <f>COUNT(H3:H17)</f>
        <v>3</v>
      </c>
      <c r="C20" s="20">
        <f>IF(B20&lt;2,"N/A",(A20/D20))</f>
        <v>0.16454140511435561</v>
      </c>
      <c r="D20" s="21">
        <f>ROUND(AVERAGE(H3:H17),2)</f>
        <v>178.54</v>
      </c>
      <c r="E20" s="22" t="str">
        <f>IFERROR(ROUND(IF(B20&lt;2,"N/A",(IF(C20&lt;=25%,"N/A",AVERAGE(I3:I17)))),2),"N/A")</f>
        <v>N/A</v>
      </c>
      <c r="F20" s="22">
        <f>ROUND(MEDIAN(H3:H17),2)</f>
        <v>190</v>
      </c>
      <c r="G20" s="23" t="str">
        <f>INDEX(G3:G17,MATCH(H20,H3:H17,0))</f>
        <v>TJE locação de toldos ltda...</v>
      </c>
      <c r="H20" s="24">
        <f>MIN(H3:H17)</f>
        <v>145.16</v>
      </c>
      <c r="I20" s="18"/>
    </row>
    <row r="21" spans="1:11">
      <c r="A21" s="25"/>
      <c r="B21" s="18"/>
      <c r="C21" s="26"/>
      <c r="D21" s="26"/>
      <c r="E21" s="26"/>
      <c r="F21" s="26"/>
      <c r="G21" s="18"/>
      <c r="H21" s="27"/>
      <c r="I21" s="28"/>
      <c r="J21" s="28"/>
      <c r="K21" s="28"/>
    </row>
    <row r="22" spans="1:11">
      <c r="B22" s="25"/>
      <c r="C22" s="25"/>
      <c r="D22" s="54"/>
      <c r="E22" s="54"/>
      <c r="F22" s="30"/>
      <c r="G22" s="31" t="s">
        <v>19</v>
      </c>
      <c r="H22" s="32">
        <f>IF(C20&lt;=25%,D20,MIN(E20:F20))</f>
        <v>178.54</v>
      </c>
    </row>
    <row r="23" spans="1:11">
      <c r="B23" s="25"/>
      <c r="C23" s="25"/>
      <c r="D23" s="54"/>
      <c r="E23" s="54"/>
      <c r="F23" s="33"/>
      <c r="G23" s="4" t="s">
        <v>20</v>
      </c>
      <c r="H23" s="24">
        <f>ROUND(H22,2)*D3</f>
        <v>17675.46</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11" sqref="G11"/>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39</v>
      </c>
      <c r="B2" s="2" t="s">
        <v>2</v>
      </c>
      <c r="C2" s="2" t="s">
        <v>3</v>
      </c>
      <c r="D2" s="2" t="s">
        <v>4</v>
      </c>
      <c r="E2" s="3" t="s">
        <v>5</v>
      </c>
      <c r="F2" s="3" t="s">
        <v>6</v>
      </c>
      <c r="G2" s="2" t="s">
        <v>7</v>
      </c>
      <c r="H2" s="4" t="s">
        <v>8</v>
      </c>
      <c r="I2" s="5" t="s">
        <v>9</v>
      </c>
    </row>
    <row r="3" spans="1:9" ht="12.75" customHeight="1">
      <c r="A3" s="56"/>
      <c r="B3" s="57" t="s">
        <v>159</v>
      </c>
      <c r="C3" s="58" t="s">
        <v>3</v>
      </c>
      <c r="D3" s="59">
        <v>156</v>
      </c>
      <c r="E3" s="60">
        <f>IF(C20&lt;=25%,D20,MIN(E20:F20))</f>
        <v>30</v>
      </c>
      <c r="F3" s="60">
        <f>MIN(H3:H17)</f>
        <v>20</v>
      </c>
      <c r="G3" s="6" t="s">
        <v>154</v>
      </c>
      <c r="H3" s="7">
        <v>20</v>
      </c>
      <c r="I3" s="8">
        <f t="shared" ref="I3:I17" si="0">IF(H3="","",(IF($C$20&lt;25%,"N/A",IF(H3&lt;=($D$20+$A$20),H3,"Descartado"))))</f>
        <v>20</v>
      </c>
    </row>
    <row r="4" spans="1:9">
      <c r="A4" s="56"/>
      <c r="B4" s="57"/>
      <c r="C4" s="58"/>
      <c r="D4" s="59"/>
      <c r="E4" s="60"/>
      <c r="F4" s="60"/>
      <c r="G4" s="6" t="s">
        <v>156</v>
      </c>
      <c r="H4" s="7">
        <v>40</v>
      </c>
      <c r="I4" s="8">
        <f t="shared" si="0"/>
        <v>40</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f>IF(B20&lt;2,"N/A",(STDEV(H3:H17)))</f>
        <v>14.142135623730951</v>
      </c>
      <c r="B20" s="19">
        <f>COUNT(H3:H17)</f>
        <v>2</v>
      </c>
      <c r="C20" s="20">
        <f>IF(B20&lt;2,"N/A",(A20/D20))</f>
        <v>0.47140452079103168</v>
      </c>
      <c r="D20" s="21">
        <f>ROUND(AVERAGE(H3:H17),2)</f>
        <v>30</v>
      </c>
      <c r="E20" s="22">
        <f>IFERROR(ROUND(IF(B20&lt;2,"N/A",(IF(C20&lt;=25%,"N/A",AVERAGE(I3:I17)))),2),"N/A")</f>
        <v>30</v>
      </c>
      <c r="F20" s="22">
        <f>ROUND(MEDIAN(H3:H17),2)</f>
        <v>30</v>
      </c>
      <c r="G20" s="23" t="str">
        <f>INDEX(G3:G17,MATCH(H20,H3:H17,0))</f>
        <v>Detalhes locação</v>
      </c>
      <c r="H20" s="24">
        <f>MIN(H3:H17)</f>
        <v>20</v>
      </c>
      <c r="I20" s="18"/>
    </row>
    <row r="21" spans="1:11">
      <c r="A21" s="25"/>
      <c r="B21" s="18"/>
      <c r="C21" s="26"/>
      <c r="D21" s="26"/>
      <c r="E21" s="26"/>
      <c r="F21" s="26"/>
      <c r="G21" s="18"/>
      <c r="H21" s="27"/>
      <c r="I21" s="28"/>
      <c r="J21" s="28"/>
      <c r="K21" s="28"/>
    </row>
    <row r="22" spans="1:11">
      <c r="B22" s="25"/>
      <c r="C22" s="25"/>
      <c r="D22" s="54"/>
      <c r="E22" s="54"/>
      <c r="F22" s="30"/>
      <c r="G22" s="31" t="s">
        <v>19</v>
      </c>
      <c r="H22" s="32">
        <f>IF(C20&lt;=25%,D20,MIN(E20:F20))</f>
        <v>30</v>
      </c>
    </row>
    <row r="23" spans="1:11">
      <c r="B23" s="25"/>
      <c r="C23" s="25"/>
      <c r="D23" s="54"/>
      <c r="E23" s="54"/>
      <c r="F23" s="33"/>
      <c r="G23" s="4" t="s">
        <v>20</v>
      </c>
      <c r="H23" s="24">
        <f>ROUND(H22,2)*D3</f>
        <v>4680</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1" sqref="G11"/>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40</v>
      </c>
      <c r="B2" s="2" t="s">
        <v>2</v>
      </c>
      <c r="C2" s="2" t="s">
        <v>3</v>
      </c>
      <c r="D2" s="2" t="s">
        <v>4</v>
      </c>
      <c r="E2" s="3" t="s">
        <v>5</v>
      </c>
      <c r="F2" s="3" t="s">
        <v>6</v>
      </c>
      <c r="G2" s="2" t="s">
        <v>7</v>
      </c>
      <c r="H2" s="4" t="s">
        <v>8</v>
      </c>
      <c r="I2" s="5" t="s">
        <v>9</v>
      </c>
    </row>
    <row r="3" spans="1:9" ht="12.75" customHeight="1">
      <c r="A3" s="56"/>
      <c r="B3" s="57" t="s">
        <v>145</v>
      </c>
      <c r="C3" s="58" t="s">
        <v>3</v>
      </c>
      <c r="D3" s="59">
        <v>265</v>
      </c>
      <c r="E3" s="60">
        <f>IF(C20&lt;=25%,D20,MIN(E20:F20))</f>
        <v>11</v>
      </c>
      <c r="F3" s="60">
        <f>MIN(H3:H17)</f>
        <v>10</v>
      </c>
      <c r="G3" s="6" t="s">
        <v>154</v>
      </c>
      <c r="H3" s="7">
        <v>10</v>
      </c>
      <c r="I3" s="8" t="str">
        <f t="shared" ref="I3:I17" si="0">IF(H3="","",(IF($C$20&lt;25%,"N/A",IF(H3&lt;=($D$20+$A$20),H3,"Descartado"))))</f>
        <v>N/A</v>
      </c>
    </row>
    <row r="4" spans="1:9">
      <c r="A4" s="56"/>
      <c r="B4" s="57"/>
      <c r="C4" s="58"/>
      <c r="D4" s="59"/>
      <c r="E4" s="60"/>
      <c r="F4" s="60"/>
      <c r="G4" s="6" t="s">
        <v>156</v>
      </c>
      <c r="H4" s="7">
        <v>12</v>
      </c>
      <c r="I4" s="8" t="str">
        <f t="shared" si="0"/>
        <v>N/A</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f>IF(B20&lt;2,"N/A",(STDEV(H3:H17)))</f>
        <v>1.4142135623730951</v>
      </c>
      <c r="B20" s="19">
        <f>COUNT(H3:H17)</f>
        <v>2</v>
      </c>
      <c r="C20" s="20">
        <f>IF(B20&lt;2,"N/A",(A20/D20))</f>
        <v>0.12856486930664501</v>
      </c>
      <c r="D20" s="21">
        <f>ROUND(AVERAGE(H3:H17),2)</f>
        <v>11</v>
      </c>
      <c r="E20" s="22" t="str">
        <f>IFERROR(ROUND(IF(B20&lt;2,"N/A",(IF(C20&lt;=25%,"N/A",AVERAGE(I3:I17)))),2),"N/A")</f>
        <v>N/A</v>
      </c>
      <c r="F20" s="22">
        <f>ROUND(MEDIAN(H3:H17),2)</f>
        <v>11</v>
      </c>
      <c r="G20" s="23" t="str">
        <f>INDEX(G3:G17,MATCH(H20,H3:H17,0))</f>
        <v>Detalhes locação</v>
      </c>
      <c r="H20" s="24">
        <f>MIN(H3:H17)</f>
        <v>10</v>
      </c>
      <c r="I20" s="18"/>
    </row>
    <row r="21" spans="1:11">
      <c r="A21" s="25"/>
      <c r="B21" s="18"/>
      <c r="C21" s="26"/>
      <c r="D21" s="26"/>
      <c r="E21" s="26"/>
      <c r="F21" s="26"/>
      <c r="G21" s="18"/>
      <c r="H21" s="27"/>
      <c r="I21" s="28"/>
      <c r="J21" s="28"/>
      <c r="K21" s="28"/>
    </row>
    <row r="22" spans="1:11">
      <c r="B22" s="25"/>
      <c r="C22" s="25"/>
      <c r="D22" s="54"/>
      <c r="E22" s="54"/>
      <c r="F22" s="30"/>
      <c r="G22" s="31" t="s">
        <v>19</v>
      </c>
      <c r="H22" s="32">
        <f>IF(C20&lt;=25%,D20,MIN(E20:F20))</f>
        <v>11</v>
      </c>
    </row>
    <row r="23" spans="1:11">
      <c r="B23" s="25"/>
      <c r="C23" s="25"/>
      <c r="D23" s="54"/>
      <c r="E23" s="54"/>
      <c r="F23" s="33"/>
      <c r="G23" s="4" t="s">
        <v>20</v>
      </c>
      <c r="H23" s="24">
        <f>ROUND(H22,2)*D3</f>
        <v>2915</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H10" sqref="H10"/>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41</v>
      </c>
      <c r="B2" s="2" t="s">
        <v>2</v>
      </c>
      <c r="C2" s="2" t="s">
        <v>3</v>
      </c>
      <c r="D2" s="2" t="s">
        <v>4</v>
      </c>
      <c r="E2" s="3" t="s">
        <v>5</v>
      </c>
      <c r="F2" s="3" t="s">
        <v>6</v>
      </c>
      <c r="G2" s="2" t="s">
        <v>7</v>
      </c>
      <c r="H2" s="4" t="s">
        <v>8</v>
      </c>
      <c r="I2" s="5" t="s">
        <v>9</v>
      </c>
    </row>
    <row r="3" spans="1:9" ht="12.75" customHeight="1">
      <c r="A3" s="56"/>
      <c r="B3" s="57" t="s">
        <v>148</v>
      </c>
      <c r="C3" s="58" t="s">
        <v>3</v>
      </c>
      <c r="D3" s="59">
        <v>5</v>
      </c>
      <c r="E3" s="60">
        <f>IF(C20&lt;=25%,D20,MIN(E20:F20))</f>
        <v>265.63</v>
      </c>
      <c r="F3" s="60">
        <f>MIN(H3:H17)</f>
        <v>230</v>
      </c>
      <c r="G3" s="6" t="s">
        <v>156</v>
      </c>
      <c r="H3" s="7">
        <v>1800</v>
      </c>
      <c r="I3" s="8" t="str">
        <f t="shared" ref="I3:I17" si="0">IF(H3="","",(IF($C$20&lt;25%,"N/A",IF(H3&lt;=($D$20+$A$20),H3,"Descartado"))))</f>
        <v>Descartado</v>
      </c>
    </row>
    <row r="4" spans="1:9">
      <c r="A4" s="56"/>
      <c r="B4" s="57"/>
      <c r="C4" s="58"/>
      <c r="D4" s="59"/>
      <c r="E4" s="60"/>
      <c r="F4" s="60"/>
      <c r="G4" s="6" t="s">
        <v>170</v>
      </c>
      <c r="H4" s="7">
        <v>230</v>
      </c>
      <c r="I4" s="8">
        <f t="shared" si="0"/>
        <v>230</v>
      </c>
    </row>
    <row r="5" spans="1:9">
      <c r="A5" s="56"/>
      <c r="B5" s="57"/>
      <c r="C5" s="58"/>
      <c r="D5" s="59"/>
      <c r="E5" s="60"/>
      <c r="F5" s="60"/>
      <c r="G5" s="6" t="s">
        <v>171</v>
      </c>
      <c r="H5" s="7">
        <v>264.57</v>
      </c>
      <c r="I5" s="8">
        <f t="shared" si="0"/>
        <v>264.57</v>
      </c>
    </row>
    <row r="6" spans="1:9">
      <c r="A6" s="56"/>
      <c r="B6" s="57"/>
      <c r="C6" s="58"/>
      <c r="D6" s="59"/>
      <c r="E6" s="60"/>
      <c r="F6" s="60"/>
      <c r="G6" s="6" t="s">
        <v>172</v>
      </c>
      <c r="H6" s="7">
        <v>265.63</v>
      </c>
      <c r="I6" s="8">
        <f t="shared" si="0"/>
        <v>265.63</v>
      </c>
    </row>
    <row r="7" spans="1:9">
      <c r="A7" s="56"/>
      <c r="B7" s="57"/>
      <c r="C7" s="58"/>
      <c r="D7" s="59"/>
      <c r="E7" s="60"/>
      <c r="F7" s="60"/>
      <c r="G7" s="6" t="s">
        <v>173</v>
      </c>
      <c r="H7" s="7">
        <v>317.69</v>
      </c>
      <c r="I7" s="8">
        <f t="shared" si="0"/>
        <v>317.69</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f>IF(B20&lt;2,"N/A",(STDEV(H3:H17)))</f>
        <v>685.18854111113092</v>
      </c>
      <c r="B20" s="19">
        <f>COUNT(H3:H17)</f>
        <v>5</v>
      </c>
      <c r="C20" s="20">
        <f>IF(B20&lt;2,"N/A",(A20/D20))</f>
        <v>1.1904314623703585</v>
      </c>
      <c r="D20" s="21">
        <f>ROUND(AVERAGE(H3:H17),2)</f>
        <v>575.58000000000004</v>
      </c>
      <c r="E20" s="22">
        <f>IFERROR(ROUND(IF(B20&lt;2,"N/A",(IF(C20&lt;=25%,"N/A",AVERAGE(I3:I17)))),2),"N/A")</f>
        <v>269.47000000000003</v>
      </c>
      <c r="F20" s="22">
        <f>ROUND(MEDIAN(H3:H17),2)</f>
        <v>265.63</v>
      </c>
      <c r="G20" s="23" t="str">
        <f>INDEX(G3:G17,MATCH(H20,H3:H17,0))</f>
        <v>MENOR LANCE DO PE 28/22 DESTE TRIBUNAL</v>
      </c>
      <c r="H20" s="24">
        <f>MIN(H3:H17)</f>
        <v>230</v>
      </c>
      <c r="I20" s="18"/>
    </row>
    <row r="21" spans="1:11">
      <c r="A21" s="25"/>
      <c r="B21" s="18"/>
      <c r="C21" s="26"/>
      <c r="D21" s="26"/>
      <c r="E21" s="26"/>
      <c r="F21" s="26"/>
      <c r="G21" s="18"/>
      <c r="H21" s="27"/>
      <c r="I21" s="28"/>
      <c r="J21" s="28"/>
      <c r="K21" s="28"/>
    </row>
    <row r="22" spans="1:11">
      <c r="B22" s="25"/>
      <c r="C22" s="25"/>
      <c r="D22" s="54"/>
      <c r="E22" s="54"/>
      <c r="F22" s="30"/>
      <c r="G22" s="31" t="s">
        <v>19</v>
      </c>
      <c r="H22" s="32">
        <f>IF(C20&lt;=25%,D20,MIN(E20:F20))</f>
        <v>265.63</v>
      </c>
    </row>
    <row r="23" spans="1:11">
      <c r="B23" s="25"/>
      <c r="C23" s="25"/>
      <c r="D23" s="54"/>
      <c r="E23" s="54"/>
      <c r="F23" s="33"/>
      <c r="G23" s="4" t="s">
        <v>20</v>
      </c>
      <c r="H23" s="24">
        <f>ROUND(H22,2)*D3</f>
        <v>1328.15</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4" sqref="G4"/>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42</v>
      </c>
      <c r="B2" s="2" t="s">
        <v>2</v>
      </c>
      <c r="C2" s="2" t="s">
        <v>3</v>
      </c>
      <c r="D2" s="2" t="s">
        <v>4</v>
      </c>
      <c r="E2" s="3" t="s">
        <v>5</v>
      </c>
      <c r="F2" s="3" t="s">
        <v>6</v>
      </c>
      <c r="G2" s="2" t="s">
        <v>7</v>
      </c>
      <c r="H2" s="4" t="s">
        <v>8</v>
      </c>
      <c r="I2" s="5" t="s">
        <v>9</v>
      </c>
    </row>
    <row r="3" spans="1:9" ht="12.75" customHeight="1">
      <c r="A3" s="56"/>
      <c r="B3" s="57" t="s">
        <v>149</v>
      </c>
      <c r="C3" s="58" t="s">
        <v>146</v>
      </c>
      <c r="D3" s="59">
        <v>75</v>
      </c>
      <c r="E3" s="60">
        <f>IF(C20&lt;=25%,D20,MIN(E20:F20))</f>
        <v>40</v>
      </c>
      <c r="F3" s="60">
        <f>MIN(H3:H17)</f>
        <v>34.799999999999997</v>
      </c>
      <c r="G3" s="6" t="s">
        <v>156</v>
      </c>
      <c r="H3" s="7">
        <v>300</v>
      </c>
      <c r="I3" s="8" t="str">
        <f t="shared" ref="I3:I17" si="0">IF(H3="","",(IF($C$20&lt;25%,"N/A",IF(H3&lt;=($D$20+$A$20),H3,"Descartado"))))</f>
        <v>Descartado</v>
      </c>
    </row>
    <row r="4" spans="1:9">
      <c r="A4" s="56"/>
      <c r="B4" s="57"/>
      <c r="C4" s="58"/>
      <c r="D4" s="59"/>
      <c r="E4" s="60"/>
      <c r="F4" s="60"/>
      <c r="G4" s="6" t="s">
        <v>176</v>
      </c>
      <c r="H4" s="7">
        <v>40</v>
      </c>
      <c r="I4" s="8">
        <f t="shared" si="0"/>
        <v>40</v>
      </c>
    </row>
    <row r="5" spans="1:9">
      <c r="A5" s="56"/>
      <c r="B5" s="57"/>
      <c r="C5" s="58"/>
      <c r="D5" s="59"/>
      <c r="E5" s="60"/>
      <c r="F5" s="60"/>
      <c r="G5" s="6" t="s">
        <v>177</v>
      </c>
      <c r="H5" s="7">
        <v>34.799999999999997</v>
      </c>
      <c r="I5" s="8">
        <f t="shared" si="0"/>
        <v>34.799999999999997</v>
      </c>
    </row>
    <row r="6" spans="1:9">
      <c r="A6" s="56"/>
      <c r="B6" s="57"/>
      <c r="C6" s="58"/>
      <c r="D6" s="59"/>
      <c r="E6" s="60"/>
      <c r="F6" s="60"/>
      <c r="G6" s="6" t="s">
        <v>178</v>
      </c>
      <c r="H6" s="7">
        <v>38.81</v>
      </c>
      <c r="I6" s="8">
        <f t="shared" si="0"/>
        <v>38.81</v>
      </c>
    </row>
    <row r="7" spans="1:9">
      <c r="A7" s="56"/>
      <c r="B7" s="57"/>
      <c r="C7" s="58"/>
      <c r="D7" s="59"/>
      <c r="E7" s="60"/>
      <c r="F7" s="60"/>
      <c r="G7" s="6" t="s">
        <v>179</v>
      </c>
      <c r="H7" s="7">
        <v>90.51</v>
      </c>
      <c r="I7" s="8">
        <f t="shared" si="0"/>
        <v>90.51</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f>IF(B20&lt;2,"N/A",(STDEV(H3:H17)))</f>
        <v>113.6682907850734</v>
      </c>
      <c r="B20" s="19">
        <f>COUNT(H3:H17)</f>
        <v>5</v>
      </c>
      <c r="C20" s="20">
        <f>IF(B20&lt;2,"N/A",(A20/D20))</f>
        <v>1.1274379169318924</v>
      </c>
      <c r="D20" s="21">
        <f>ROUND(AVERAGE(H3:H17),2)</f>
        <v>100.82</v>
      </c>
      <c r="E20" s="22">
        <f>IFERROR(ROUND(IF(B20&lt;2,"N/A",(IF(C20&lt;=25%,"N/A",AVERAGE(I3:I17)))),2),"N/A")</f>
        <v>51.03</v>
      </c>
      <c r="F20" s="22">
        <f>ROUND(MEDIAN(H3:H17),2)</f>
        <v>40</v>
      </c>
      <c r="G20" s="23" t="str">
        <f>INDEX(G3:G17,MATCH(H20,H3:H17,0))</f>
        <v>01 MENOR PREÇO DO PE 51-20 - ATUALIZADO</v>
      </c>
      <c r="H20" s="24">
        <f>MIN(H3:H17)</f>
        <v>34.799999999999997</v>
      </c>
      <c r="I20" s="18"/>
    </row>
    <row r="21" spans="1:11">
      <c r="A21" s="25"/>
      <c r="B21" s="18"/>
      <c r="C21" s="26"/>
      <c r="D21" s="26"/>
      <c r="E21" s="26"/>
      <c r="F21" s="26"/>
      <c r="G21" s="18"/>
      <c r="H21" s="27"/>
      <c r="I21" s="28"/>
      <c r="J21" s="28"/>
      <c r="K21" s="28"/>
    </row>
    <row r="22" spans="1:11">
      <c r="B22" s="25"/>
      <c r="C22" s="25"/>
      <c r="D22" s="54"/>
      <c r="E22" s="54"/>
      <c r="F22" s="30"/>
      <c r="G22" s="31" t="s">
        <v>19</v>
      </c>
      <c r="H22" s="32">
        <f>IF(C20&lt;=25%,D20,MIN(E20:F20))</f>
        <v>40</v>
      </c>
    </row>
    <row r="23" spans="1:11">
      <c r="B23" s="25"/>
      <c r="C23" s="25"/>
      <c r="D23" s="54"/>
      <c r="E23" s="54"/>
      <c r="F23" s="33"/>
      <c r="G23" s="4" t="s">
        <v>20</v>
      </c>
      <c r="H23" s="24">
        <f>ROUND(H22,2)*D3</f>
        <v>3000</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4" sqref="G4"/>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43</v>
      </c>
      <c r="B2" s="2" t="s">
        <v>2</v>
      </c>
      <c r="C2" s="2" t="s">
        <v>3</v>
      </c>
      <c r="D2" s="2" t="s">
        <v>4</v>
      </c>
      <c r="E2" s="3" t="s">
        <v>5</v>
      </c>
      <c r="F2" s="3" t="s">
        <v>6</v>
      </c>
      <c r="G2" s="2" t="s">
        <v>7</v>
      </c>
      <c r="H2" s="4" t="s">
        <v>8</v>
      </c>
      <c r="I2" s="5" t="s">
        <v>9</v>
      </c>
    </row>
    <row r="3" spans="1:9" ht="12.75" customHeight="1">
      <c r="A3" s="56"/>
      <c r="B3" s="57" t="s">
        <v>150</v>
      </c>
      <c r="C3" s="58" t="s">
        <v>3</v>
      </c>
      <c r="D3" s="59">
        <v>17</v>
      </c>
      <c r="E3" s="60">
        <f>IF(C20&lt;=25%,D20,MIN(E20:F20))</f>
        <v>85</v>
      </c>
      <c r="F3" s="60">
        <f>MIN(H3:H17)</f>
        <v>70</v>
      </c>
      <c r="G3" s="6" t="s">
        <v>156</v>
      </c>
      <c r="H3" s="7">
        <v>100</v>
      </c>
      <c r="I3" s="8" t="str">
        <f t="shared" ref="I3:I17" si="0">IF(H3="","",(IF($C$20&lt;25%,"N/A",IF(H3&lt;=($D$20+$A$20),H3,"Descartado"))))</f>
        <v>N/A</v>
      </c>
    </row>
    <row r="4" spans="1:9">
      <c r="A4" s="56"/>
      <c r="B4" s="57"/>
      <c r="C4" s="58"/>
      <c r="D4" s="59"/>
      <c r="E4" s="60"/>
      <c r="F4" s="60"/>
      <c r="G4" s="6" t="s">
        <v>176</v>
      </c>
      <c r="H4" s="7">
        <v>70</v>
      </c>
      <c r="I4" s="8" t="str">
        <f t="shared" si="0"/>
        <v>N/A</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f>IF(B20&lt;2,"N/A",(STDEV(H3:H17)))</f>
        <v>21.213203435596427</v>
      </c>
      <c r="B20" s="19">
        <f>COUNT(H3:H17)</f>
        <v>2</v>
      </c>
      <c r="C20" s="20">
        <f>IF(B20&lt;2,"N/A",(A20/D20))</f>
        <v>0.24956709924231091</v>
      </c>
      <c r="D20" s="21">
        <f>ROUND(AVERAGE(H3:H17),2)</f>
        <v>85</v>
      </c>
      <c r="E20" s="22" t="str">
        <f>IFERROR(ROUND(IF(B20&lt;2,"N/A",(IF(C20&lt;=25%,"N/A",AVERAGE(I3:I17)))),2),"N/A")</f>
        <v>N/A</v>
      </c>
      <c r="F20" s="22">
        <f>ROUND(MEDIAN(H3:H17),2)</f>
        <v>85</v>
      </c>
      <c r="G20" s="23" t="str">
        <f>INDEX(G3:G17,MATCH(H20,H3:H17,0))</f>
        <v>MENOR PREÇO DO PE 28/22 DESTE TRIBUNAL</v>
      </c>
      <c r="H20" s="24">
        <f>MIN(H3:H17)</f>
        <v>70</v>
      </c>
      <c r="I20" s="18"/>
    </row>
    <row r="21" spans="1:11">
      <c r="A21" s="25"/>
      <c r="B21" s="18"/>
      <c r="C21" s="26"/>
      <c r="D21" s="26"/>
      <c r="E21" s="26"/>
      <c r="F21" s="26"/>
      <c r="G21" s="18"/>
      <c r="H21" s="27"/>
      <c r="I21" s="28"/>
      <c r="J21" s="28"/>
      <c r="K21" s="28"/>
    </row>
    <row r="22" spans="1:11">
      <c r="B22" s="25"/>
      <c r="C22" s="25"/>
      <c r="D22" s="54"/>
      <c r="E22" s="54"/>
      <c r="F22" s="30"/>
      <c r="G22" s="31" t="s">
        <v>19</v>
      </c>
      <c r="H22" s="32">
        <f>IF(C20&lt;=25%,D20,MIN(E20:F20))</f>
        <v>85</v>
      </c>
    </row>
    <row r="23" spans="1:11">
      <c r="B23" s="25"/>
      <c r="C23" s="25"/>
      <c r="D23" s="54"/>
      <c r="E23" s="54"/>
      <c r="F23" s="33"/>
      <c r="G23" s="4" t="s">
        <v>20</v>
      </c>
      <c r="H23" s="24">
        <f>ROUND(H22,2)*D3</f>
        <v>1445</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H8" sqref="H8"/>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44</v>
      </c>
      <c r="B2" s="2" t="s">
        <v>2</v>
      </c>
      <c r="C2" s="2" t="s">
        <v>3</v>
      </c>
      <c r="D2" s="2" t="s">
        <v>4</v>
      </c>
      <c r="E2" s="3" t="s">
        <v>5</v>
      </c>
      <c r="F2" s="3" t="s">
        <v>6</v>
      </c>
      <c r="G2" s="2" t="s">
        <v>7</v>
      </c>
      <c r="H2" s="4" t="s">
        <v>8</v>
      </c>
      <c r="I2" s="5" t="s">
        <v>9</v>
      </c>
    </row>
    <row r="3" spans="1:9" ht="12.75" customHeight="1">
      <c r="A3" s="56"/>
      <c r="B3" s="57" t="s">
        <v>151</v>
      </c>
      <c r="C3" s="58" t="s">
        <v>138</v>
      </c>
      <c r="D3" s="59">
        <v>35</v>
      </c>
      <c r="E3" s="60">
        <f>IF(C20&lt;=25%,D20,MIN(E20:F20))</f>
        <v>137.5</v>
      </c>
      <c r="F3" s="60">
        <f>MIN(H3:H17)</f>
        <v>75</v>
      </c>
      <c r="G3" s="6" t="s">
        <v>156</v>
      </c>
      <c r="H3" s="7">
        <v>200</v>
      </c>
      <c r="I3" s="8">
        <f t="shared" ref="I3:I17" si="0">IF(H3="","",(IF($C$20&lt;25%,"N/A",IF(H3&lt;=($D$20+$A$20),H3,"Descartado"))))</f>
        <v>200</v>
      </c>
    </row>
    <row r="4" spans="1:9">
      <c r="A4" s="56"/>
      <c r="B4" s="57"/>
      <c r="C4" s="58"/>
      <c r="D4" s="59"/>
      <c r="E4" s="60"/>
      <c r="F4" s="60"/>
      <c r="G4" s="6" t="s">
        <v>176</v>
      </c>
      <c r="H4" s="7">
        <v>75</v>
      </c>
      <c r="I4" s="8">
        <f t="shared" si="0"/>
        <v>75</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f>IF(B20&lt;2,"N/A",(STDEV(H3:H17)))</f>
        <v>88.388347648318444</v>
      </c>
      <c r="B20" s="19">
        <f>COUNT(H3:H17)</f>
        <v>2</v>
      </c>
      <c r="C20" s="20">
        <f>IF(B20&lt;2,"N/A",(A20/D20))</f>
        <v>0.64282434653322507</v>
      </c>
      <c r="D20" s="21">
        <f>ROUND(AVERAGE(H3:H17),2)</f>
        <v>137.5</v>
      </c>
      <c r="E20" s="22">
        <f>IFERROR(ROUND(IF(B20&lt;2,"N/A",(IF(C20&lt;=25%,"N/A",AVERAGE(I3:I17)))),2),"N/A")</f>
        <v>137.5</v>
      </c>
      <c r="F20" s="22">
        <f>ROUND(MEDIAN(H3:H17),2)</f>
        <v>137.5</v>
      </c>
      <c r="G20" s="23" t="str">
        <f>INDEX(G3:G17,MATCH(H20,H3:H17,0))</f>
        <v>MENOR PREÇO DO PE 28/22 DESTE TRIBUNAL</v>
      </c>
      <c r="H20" s="24">
        <f>MIN(H3:H17)</f>
        <v>75</v>
      </c>
      <c r="I20" s="18"/>
    </row>
    <row r="21" spans="1:11">
      <c r="A21" s="25"/>
      <c r="B21" s="18"/>
      <c r="C21" s="26"/>
      <c r="D21" s="26"/>
      <c r="E21" s="26"/>
      <c r="F21" s="26"/>
      <c r="G21" s="18"/>
      <c r="H21" s="27"/>
      <c r="I21" s="28"/>
      <c r="J21" s="28"/>
      <c r="K21" s="28"/>
    </row>
    <row r="22" spans="1:11">
      <c r="B22" s="25"/>
      <c r="C22" s="25"/>
      <c r="D22" s="54"/>
      <c r="E22" s="54"/>
      <c r="F22" s="30"/>
      <c r="G22" s="31" t="s">
        <v>19</v>
      </c>
      <c r="H22" s="32">
        <f>IF(C20&lt;=25%,D20,MIN(E20:F20))</f>
        <v>137.5</v>
      </c>
    </row>
    <row r="23" spans="1:11">
      <c r="B23" s="25"/>
      <c r="C23" s="25"/>
      <c r="D23" s="54"/>
      <c r="E23" s="54"/>
      <c r="F23" s="33"/>
      <c r="G23" s="4" t="s">
        <v>20</v>
      </c>
      <c r="H23" s="24">
        <f>ROUND(H22,2)*D3</f>
        <v>4812.5</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H7" sqref="H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45</v>
      </c>
      <c r="B2" s="2" t="s">
        <v>2</v>
      </c>
      <c r="C2" s="2" t="s">
        <v>3</v>
      </c>
      <c r="D2" s="2" t="s">
        <v>4</v>
      </c>
      <c r="E2" s="3" t="s">
        <v>5</v>
      </c>
      <c r="F2" s="3" t="s">
        <v>6</v>
      </c>
      <c r="G2" s="2" t="s">
        <v>7</v>
      </c>
      <c r="H2" s="4" t="s">
        <v>8</v>
      </c>
      <c r="I2" s="5" t="s">
        <v>9</v>
      </c>
    </row>
    <row r="3" spans="1:9" ht="12.75" customHeight="1">
      <c r="A3" s="56"/>
      <c r="B3" s="57" t="s">
        <v>152</v>
      </c>
      <c r="C3" s="58" t="s">
        <v>138</v>
      </c>
      <c r="D3" s="59">
        <v>15</v>
      </c>
      <c r="E3" s="60">
        <f>IF(C20&lt;=25%,D20,MIN(E20:F20))</f>
        <v>104.44</v>
      </c>
      <c r="F3" s="60">
        <f>MIN(H3:H17)</f>
        <v>90</v>
      </c>
      <c r="G3" s="6" t="s">
        <v>156</v>
      </c>
      <c r="H3" s="7">
        <v>500</v>
      </c>
      <c r="I3" s="8" t="str">
        <f t="shared" ref="I3:I17" si="0">IF(H3="","",(IF($C$20&lt;25%,"N/A",IF(H3&lt;=($D$20+$A$20),H3,"Descartado"))))</f>
        <v>Descartado</v>
      </c>
    </row>
    <row r="4" spans="1:9">
      <c r="A4" s="56"/>
      <c r="B4" s="57"/>
      <c r="C4" s="58"/>
      <c r="D4" s="59"/>
      <c r="E4" s="60"/>
      <c r="F4" s="60"/>
      <c r="G4" s="6" t="s">
        <v>176</v>
      </c>
      <c r="H4" s="7">
        <v>90</v>
      </c>
      <c r="I4" s="8">
        <f t="shared" si="0"/>
        <v>90</v>
      </c>
    </row>
    <row r="5" spans="1:9">
      <c r="A5" s="56"/>
      <c r="B5" s="57"/>
      <c r="C5" s="58"/>
      <c r="D5" s="59"/>
      <c r="E5" s="60"/>
      <c r="F5" s="60"/>
      <c r="G5" s="6" t="s">
        <v>180</v>
      </c>
      <c r="H5" s="7">
        <v>100.87</v>
      </c>
      <c r="I5" s="8">
        <f t="shared" si="0"/>
        <v>100.87</v>
      </c>
    </row>
    <row r="6" spans="1:9">
      <c r="A6" s="56"/>
      <c r="B6" s="57"/>
      <c r="C6" s="58"/>
      <c r="D6" s="59"/>
      <c r="E6" s="60"/>
      <c r="F6" s="60"/>
      <c r="G6" s="6" t="s">
        <v>181</v>
      </c>
      <c r="H6" s="7">
        <v>122.44</v>
      </c>
      <c r="I6" s="8">
        <f t="shared" si="0"/>
        <v>122.44</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f>IF(B20&lt;2,"N/A",(STDEV(H3:H17)))</f>
        <v>198.24061261927804</v>
      </c>
      <c r="B20" s="19">
        <f>COUNT(H3:H17)</f>
        <v>4</v>
      </c>
      <c r="C20" s="20">
        <f>IF(B20&lt;2,"N/A",(A20/D20))</f>
        <v>0.97496981566555863</v>
      </c>
      <c r="D20" s="21">
        <f>ROUND(AVERAGE(H3:H17),2)</f>
        <v>203.33</v>
      </c>
      <c r="E20" s="22">
        <f>IFERROR(ROUND(IF(B20&lt;2,"N/A",(IF(C20&lt;=25%,"N/A",AVERAGE(I3:I17)))),2),"N/A")</f>
        <v>104.44</v>
      </c>
      <c r="F20" s="22">
        <f>ROUND(MEDIAN(H3:H17),2)</f>
        <v>111.66</v>
      </c>
      <c r="G20" s="23" t="str">
        <f>INDEX(G3:G17,MATCH(H20,H3:H17,0))</f>
        <v>MENOR PREÇO DO PE 28/22 DESTE TRIBUNAL</v>
      </c>
      <c r="H20" s="24">
        <f>MIN(H3:H17)</f>
        <v>90</v>
      </c>
      <c r="I20" s="18"/>
    </row>
    <row r="21" spans="1:11">
      <c r="A21" s="25"/>
      <c r="B21" s="18"/>
      <c r="C21" s="26"/>
      <c r="D21" s="26"/>
      <c r="E21" s="26"/>
      <c r="F21" s="26"/>
      <c r="G21" s="18"/>
      <c r="H21" s="27"/>
      <c r="I21" s="28"/>
      <c r="J21" s="28"/>
      <c r="K21" s="28"/>
    </row>
    <row r="22" spans="1:11">
      <c r="B22" s="25"/>
      <c r="C22" s="25"/>
      <c r="D22" s="54"/>
      <c r="E22" s="54"/>
      <c r="F22" s="30"/>
      <c r="G22" s="31" t="s">
        <v>19</v>
      </c>
      <c r="H22" s="32">
        <f>IF(C20&lt;=25%,D20,MIN(E20:F20))</f>
        <v>104.44</v>
      </c>
    </row>
    <row r="23" spans="1:11">
      <c r="B23" s="25"/>
      <c r="C23" s="25"/>
      <c r="D23" s="54"/>
      <c r="E23" s="54"/>
      <c r="F23" s="33"/>
      <c r="G23" s="4" t="s">
        <v>20</v>
      </c>
      <c r="H23" s="24">
        <f>ROUND(H22,2)*D3</f>
        <v>1566.6</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A7" zoomScaleNormal="100" workbookViewId="0">
      <selection activeCell="G9" sqref="G9"/>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46</v>
      </c>
      <c r="B2" s="2" t="s">
        <v>2</v>
      </c>
      <c r="C2" s="2" t="s">
        <v>3</v>
      </c>
      <c r="D2" s="2" t="s">
        <v>4</v>
      </c>
      <c r="E2" s="3" t="s">
        <v>5</v>
      </c>
      <c r="F2" s="3" t="s">
        <v>6</v>
      </c>
      <c r="G2" s="2" t="s">
        <v>7</v>
      </c>
      <c r="H2" s="4" t="s">
        <v>8</v>
      </c>
      <c r="I2" s="5" t="s">
        <v>9</v>
      </c>
    </row>
    <row r="3" spans="1:9" ht="12.75" customHeight="1">
      <c r="A3" s="56"/>
      <c r="B3" s="57" t="s">
        <v>153</v>
      </c>
      <c r="C3" s="58" t="s">
        <v>146</v>
      </c>
      <c r="D3" s="59">
        <v>75</v>
      </c>
      <c r="E3" s="60">
        <f>IF(C20&lt;=25%,D20,MIN(E20:F20))</f>
        <v>128.5</v>
      </c>
      <c r="F3" s="60">
        <f>MIN(H3:H17)</f>
        <v>22</v>
      </c>
      <c r="G3" s="6" t="s">
        <v>156</v>
      </c>
      <c r="H3" s="7">
        <v>22</v>
      </c>
      <c r="I3" s="8">
        <f t="shared" ref="I3:I17" si="0">IF(H3="","",(IF($C$20&lt;25%,"N/A",IF(H3&lt;=($D$20+$A$20),H3,"Descartado"))))</f>
        <v>22</v>
      </c>
    </row>
    <row r="4" spans="1:9">
      <c r="A4" s="56"/>
      <c r="B4" s="57"/>
      <c r="C4" s="58"/>
      <c r="D4" s="59"/>
      <c r="E4" s="60"/>
      <c r="F4" s="60"/>
      <c r="G4" s="6" t="s">
        <v>176</v>
      </c>
      <c r="H4" s="7">
        <v>100</v>
      </c>
      <c r="I4" s="8">
        <f t="shared" si="0"/>
        <v>100</v>
      </c>
    </row>
    <row r="5" spans="1:9">
      <c r="A5" s="56"/>
      <c r="B5" s="57"/>
      <c r="C5" s="58"/>
      <c r="D5" s="59"/>
      <c r="E5" s="60"/>
      <c r="F5" s="60"/>
      <c r="G5" s="6" t="s">
        <v>182</v>
      </c>
      <c r="H5" s="7">
        <v>192</v>
      </c>
      <c r="I5" s="8">
        <f t="shared" si="0"/>
        <v>192</v>
      </c>
    </row>
    <row r="6" spans="1:9">
      <c r="A6" s="56"/>
      <c r="B6" s="57"/>
      <c r="C6" s="58"/>
      <c r="D6" s="59"/>
      <c r="E6" s="60"/>
      <c r="F6" s="60"/>
      <c r="G6" s="6" t="s">
        <v>183</v>
      </c>
      <c r="H6" s="7">
        <v>200</v>
      </c>
      <c r="I6" s="8">
        <f t="shared" si="0"/>
        <v>200</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f>IF(B20&lt;2,"N/A",(STDEV(H3:H17)))</f>
        <v>84.25951973911711</v>
      </c>
      <c r="B20" s="19">
        <f>COUNT(H3:H17)</f>
        <v>4</v>
      </c>
      <c r="C20" s="20">
        <f>IF(B20&lt;2,"N/A",(A20/D20))</f>
        <v>0.65571610691919935</v>
      </c>
      <c r="D20" s="21">
        <f>ROUND(AVERAGE(H3:H17),2)</f>
        <v>128.5</v>
      </c>
      <c r="E20" s="22">
        <f>IFERROR(ROUND(IF(B20&lt;2,"N/A",(IF(C20&lt;=25%,"N/A",AVERAGE(I3:I17)))),2),"N/A")</f>
        <v>128.5</v>
      </c>
      <c r="F20" s="22">
        <f>ROUND(MEDIAN(H3:H17),2)</f>
        <v>146</v>
      </c>
      <c r="G20" s="23" t="str">
        <f>INDEX(G3:G17,MATCH(H20,H3:H17,0))</f>
        <v>TJE locação de toldos ltda...</v>
      </c>
      <c r="H20" s="24">
        <f>MIN(H3:H17)</f>
        <v>22</v>
      </c>
      <c r="I20" s="18"/>
    </row>
    <row r="21" spans="1:11">
      <c r="A21" s="25"/>
      <c r="B21" s="18"/>
      <c r="C21" s="26"/>
      <c r="D21" s="26"/>
      <c r="E21" s="26"/>
      <c r="F21" s="26"/>
      <c r="G21" s="18"/>
      <c r="H21" s="27"/>
      <c r="I21" s="28"/>
      <c r="J21" s="28"/>
      <c r="K21" s="28"/>
    </row>
    <row r="22" spans="1:11">
      <c r="B22" s="25"/>
      <c r="C22" s="25"/>
      <c r="D22" s="54"/>
      <c r="E22" s="54"/>
      <c r="F22" s="30"/>
      <c r="G22" s="31" t="s">
        <v>19</v>
      </c>
      <c r="H22" s="32">
        <f>IF(C20&lt;=25%,D20,MIN(E20:F20))</f>
        <v>128.5</v>
      </c>
    </row>
    <row r="23" spans="1:11">
      <c r="B23" s="25"/>
      <c r="C23" s="25"/>
      <c r="D23" s="54"/>
      <c r="E23" s="54"/>
      <c r="F23" s="33"/>
      <c r="G23" s="4" t="s">
        <v>20</v>
      </c>
      <c r="H23" s="24">
        <f>ROUND(H22,2)*D3</f>
        <v>9637.5</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2" sqref="G12"/>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51</v>
      </c>
      <c r="B2" s="2" t="s">
        <v>2</v>
      </c>
      <c r="C2" s="2" t="s">
        <v>3</v>
      </c>
      <c r="D2" s="2" t="s">
        <v>4</v>
      </c>
      <c r="E2" s="3" t="s">
        <v>5</v>
      </c>
      <c r="F2" s="3" t="s">
        <v>6</v>
      </c>
      <c r="G2" s="2" t="s">
        <v>7</v>
      </c>
      <c r="H2" s="4" t="s">
        <v>8</v>
      </c>
      <c r="I2" s="5" t="s">
        <v>9</v>
      </c>
    </row>
    <row r="3" spans="1:9" ht="12.75" customHeight="1">
      <c r="A3" s="56"/>
      <c r="B3" s="57" t="s">
        <v>52</v>
      </c>
      <c r="C3" s="58" t="s">
        <v>10</v>
      </c>
      <c r="D3" s="59">
        <v>200</v>
      </c>
      <c r="E3" s="60">
        <f>IF(C20&lt;=25%,D20,MIN(E20:F20))</f>
        <v>9.42</v>
      </c>
      <c r="F3" s="60">
        <f>MIN(H3:H17)</f>
        <v>6.9</v>
      </c>
      <c r="G3" s="6" t="s">
        <v>53</v>
      </c>
      <c r="H3" s="7">
        <v>6.9</v>
      </c>
      <c r="I3" s="8" t="str">
        <f t="shared" ref="I3:I17" si="0">IF(H3="","",(IF($C$20&lt;25%,"N/A",IF(H3&lt;=($D$20+$A$20),H3,"Descartado"))))</f>
        <v>N/A</v>
      </c>
    </row>
    <row r="4" spans="1:9">
      <c r="A4" s="56"/>
      <c r="B4" s="57"/>
      <c r="C4" s="58"/>
      <c r="D4" s="59"/>
      <c r="E4" s="60"/>
      <c r="F4" s="60"/>
      <c r="G4" s="6" t="s">
        <v>54</v>
      </c>
      <c r="H4" s="7">
        <v>7.8</v>
      </c>
      <c r="I4" s="8" t="str">
        <f t="shared" si="0"/>
        <v>N/A</v>
      </c>
    </row>
    <row r="5" spans="1:9">
      <c r="A5" s="56"/>
      <c r="B5" s="57"/>
      <c r="C5" s="58"/>
      <c r="D5" s="59"/>
      <c r="E5" s="60"/>
      <c r="F5" s="60"/>
      <c r="G5" s="6" t="s">
        <v>55</v>
      </c>
      <c r="H5" s="7">
        <v>7.88</v>
      </c>
      <c r="I5" s="8" t="str">
        <f t="shared" si="0"/>
        <v>N/A</v>
      </c>
    </row>
    <row r="6" spans="1:9">
      <c r="A6" s="56"/>
      <c r="B6" s="57"/>
      <c r="C6" s="58"/>
      <c r="D6" s="59"/>
      <c r="E6" s="60"/>
      <c r="F6" s="60"/>
      <c r="G6" s="6" t="s">
        <v>56</v>
      </c>
      <c r="H6" s="7">
        <v>8.1999999999999993</v>
      </c>
      <c r="I6" s="8" t="str">
        <f t="shared" si="0"/>
        <v>N/A</v>
      </c>
    </row>
    <row r="7" spans="1:9">
      <c r="A7" s="56"/>
      <c r="B7" s="57"/>
      <c r="C7" s="58"/>
      <c r="D7" s="59"/>
      <c r="E7" s="60"/>
      <c r="F7" s="60"/>
      <c r="G7" s="6" t="s">
        <v>47</v>
      </c>
      <c r="H7" s="7">
        <v>9.98</v>
      </c>
      <c r="I7" s="8" t="str">
        <f t="shared" si="0"/>
        <v>N/A</v>
      </c>
    </row>
    <row r="8" spans="1:9">
      <c r="A8" s="56"/>
      <c r="B8" s="57"/>
      <c r="C8" s="58"/>
      <c r="D8" s="59"/>
      <c r="E8" s="60"/>
      <c r="F8" s="60"/>
      <c r="G8" s="6" t="s">
        <v>34</v>
      </c>
      <c r="H8" s="7">
        <v>10</v>
      </c>
      <c r="I8" s="8" t="str">
        <f t="shared" si="0"/>
        <v>N/A</v>
      </c>
    </row>
    <row r="9" spans="1:9">
      <c r="A9" s="56"/>
      <c r="B9" s="57"/>
      <c r="C9" s="58"/>
      <c r="D9" s="59"/>
      <c r="E9" s="60"/>
      <c r="F9" s="60"/>
      <c r="G9" s="6" t="s">
        <v>57</v>
      </c>
      <c r="H9" s="7">
        <v>10.28</v>
      </c>
      <c r="I9" s="8" t="str">
        <f t="shared" si="0"/>
        <v>N/A</v>
      </c>
    </row>
    <row r="10" spans="1:9">
      <c r="A10" s="56"/>
      <c r="B10" s="57"/>
      <c r="C10" s="58"/>
      <c r="D10" s="59"/>
      <c r="E10" s="60"/>
      <c r="F10" s="60"/>
      <c r="G10" s="6" t="s">
        <v>58</v>
      </c>
      <c r="H10" s="7">
        <v>11.26</v>
      </c>
      <c r="I10" s="8" t="str">
        <f t="shared" si="0"/>
        <v>N/A</v>
      </c>
    </row>
    <row r="11" spans="1:9">
      <c r="A11" s="56"/>
      <c r="B11" s="57"/>
      <c r="C11" s="58"/>
      <c r="D11" s="59"/>
      <c r="E11" s="60"/>
      <c r="F11" s="60"/>
      <c r="G11" s="6" t="s">
        <v>59</v>
      </c>
      <c r="H11" s="7">
        <v>12.45</v>
      </c>
      <c r="I11" s="8" t="str">
        <f t="shared" si="0"/>
        <v>N/A</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f>IF(B20&lt;2,"N/A",(STDEV(H3:H17)))</f>
        <v>1.829986338746822</v>
      </c>
      <c r="B20" s="19">
        <f>COUNT(H3:H17)</f>
        <v>9</v>
      </c>
      <c r="C20" s="20">
        <f>IF(B20&lt;2,"N/A",(A20/D20))</f>
        <v>0.19426606568437602</v>
      </c>
      <c r="D20" s="21">
        <f>ROUND(AVERAGE(H3:H17),2)</f>
        <v>9.42</v>
      </c>
      <c r="E20" s="22" t="str">
        <f>IFERROR(ROUND(IF(B20&lt;2,"N/A",(IF(C20&lt;=25%,"N/A",AVERAGE(I3:I17)))),2),"N/A")</f>
        <v>N/A</v>
      </c>
      <c r="F20" s="22">
        <f>ROUND(MEDIAN(H3:H17),2)</f>
        <v>9.98</v>
      </c>
      <c r="G20" s="23" t="str">
        <f>INDEX(G3:G17,MATCH(H20,H3:H17,0))</f>
        <v>AAZ COMERCIAL EIRELI</v>
      </c>
      <c r="H20" s="24">
        <f>MIN(H3:H17)</f>
        <v>6.9</v>
      </c>
      <c r="I20" s="18"/>
    </row>
    <row r="21" spans="1:11">
      <c r="A21" s="25"/>
      <c r="B21" s="18"/>
      <c r="C21" s="26"/>
      <c r="D21" s="26"/>
      <c r="E21" s="26"/>
      <c r="F21" s="26"/>
      <c r="G21" s="18"/>
      <c r="H21" s="27"/>
      <c r="I21" s="28"/>
      <c r="J21" s="28"/>
      <c r="K21" s="28"/>
    </row>
    <row r="22" spans="1:11">
      <c r="B22" s="25"/>
      <c r="C22" s="25"/>
      <c r="D22" s="54"/>
      <c r="E22" s="54"/>
      <c r="F22" s="30"/>
      <c r="G22" s="31" t="s">
        <v>19</v>
      </c>
      <c r="H22" s="32">
        <f>IF(C20&lt;=25%,D20,MIN(E20:F20))</f>
        <v>9.42</v>
      </c>
    </row>
    <row r="23" spans="1:11">
      <c r="B23" s="25"/>
      <c r="C23" s="25"/>
      <c r="D23" s="54"/>
      <c r="E23" s="54"/>
      <c r="F23" s="33"/>
      <c r="G23" s="4" t="s">
        <v>20</v>
      </c>
      <c r="H23" s="24">
        <f>ROUND(H22,2)*D3</f>
        <v>1884</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4" sqref="G4:G5"/>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28</v>
      </c>
      <c r="B2" s="2" t="s">
        <v>2</v>
      </c>
      <c r="C2" s="2" t="s">
        <v>3</v>
      </c>
      <c r="D2" s="2" t="s">
        <v>4</v>
      </c>
      <c r="E2" s="3" t="s">
        <v>5</v>
      </c>
      <c r="F2" s="3" t="s">
        <v>6</v>
      </c>
      <c r="G2" s="2" t="s">
        <v>7</v>
      </c>
      <c r="H2" s="4" t="s">
        <v>8</v>
      </c>
      <c r="I2" s="5" t="s">
        <v>9</v>
      </c>
    </row>
    <row r="3" spans="1:9" ht="12.75" customHeight="1">
      <c r="A3" s="56"/>
      <c r="B3" s="57" t="s">
        <v>139</v>
      </c>
      <c r="C3" s="58" t="s">
        <v>3</v>
      </c>
      <c r="D3" s="59">
        <v>20</v>
      </c>
      <c r="E3" s="60">
        <f>IF(C20&lt;=25%,D20,MIN(E20:F20))</f>
        <v>129.11000000000001</v>
      </c>
      <c r="F3" s="60">
        <f>MIN(H3:H17)</f>
        <v>119.96</v>
      </c>
      <c r="G3" s="6" t="s">
        <v>156</v>
      </c>
      <c r="H3" s="7">
        <v>350</v>
      </c>
      <c r="I3" s="8" t="str">
        <f t="shared" ref="I3:I17" si="0">IF(H3="","",(IF($C$20&lt;25%,"N/A",IF(H3&lt;=($D$20+$A$20),H3,"Descartado"))))</f>
        <v>Descartado</v>
      </c>
    </row>
    <row r="4" spans="1:9">
      <c r="A4" s="56"/>
      <c r="B4" s="57"/>
      <c r="C4" s="58"/>
      <c r="D4" s="59"/>
      <c r="E4" s="60"/>
      <c r="F4" s="60"/>
      <c r="G4" s="6" t="s">
        <v>164</v>
      </c>
      <c r="H4" s="7">
        <v>119.96</v>
      </c>
      <c r="I4" s="8">
        <f t="shared" si="0"/>
        <v>119.96</v>
      </c>
    </row>
    <row r="5" spans="1:9">
      <c r="A5" s="56"/>
      <c r="B5" s="57"/>
      <c r="C5" s="58"/>
      <c r="D5" s="59"/>
      <c r="E5" s="60"/>
      <c r="F5" s="60"/>
      <c r="G5" s="6" t="s">
        <v>165</v>
      </c>
      <c r="H5" s="7">
        <v>138.26</v>
      </c>
      <c r="I5" s="8">
        <f t="shared" si="0"/>
        <v>138.26</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f>IF(B20&lt;2,"N/A",(STDEV(H3:H17)))</f>
        <v>127.85872359757073</v>
      </c>
      <c r="B20" s="19">
        <f>COUNT(H3:H17)</f>
        <v>3</v>
      </c>
      <c r="C20" s="20">
        <f>IF(B20&lt;2,"N/A",(A20/D20))</f>
        <v>0.63065366280739232</v>
      </c>
      <c r="D20" s="21">
        <f>ROUND(AVERAGE(H3:H17),2)</f>
        <v>202.74</v>
      </c>
      <c r="E20" s="22">
        <f>IFERROR(ROUND(IF(B20&lt;2,"N/A",(IF(C20&lt;=25%,"N/A",AVERAGE(I3:I17)))),2),"N/A")</f>
        <v>129.11000000000001</v>
      </c>
      <c r="F20" s="22">
        <f>ROUND(MEDIAN(H3:H17),2)</f>
        <v>138.26</v>
      </c>
      <c r="G20" s="23" t="str">
        <f>INDEX(G3:G17,MATCH(H20,H3:H17,0))</f>
        <v>MENOR LANCE DO PE30/20 DO TER-BA ATUALIZ</v>
      </c>
      <c r="H20" s="24">
        <f>MIN(H3:H17)</f>
        <v>119.96</v>
      </c>
      <c r="I20" s="18"/>
    </row>
    <row r="21" spans="1:11">
      <c r="A21" s="25"/>
      <c r="B21" s="18"/>
      <c r="C21" s="26"/>
      <c r="D21" s="26"/>
      <c r="E21" s="26"/>
      <c r="F21" s="26"/>
      <c r="G21" s="18"/>
      <c r="H21" s="27"/>
      <c r="I21" s="28"/>
      <c r="J21" s="28"/>
      <c r="K21" s="28"/>
    </row>
    <row r="22" spans="1:11">
      <c r="B22" s="25"/>
      <c r="C22" s="25"/>
      <c r="D22" s="54"/>
      <c r="E22" s="54"/>
      <c r="F22" s="30"/>
      <c r="G22" s="31" t="s">
        <v>19</v>
      </c>
      <c r="H22" s="32">
        <f>IF(C20&lt;=25%,D20,MIN(E20:F20))</f>
        <v>129.11000000000001</v>
      </c>
    </row>
    <row r="23" spans="1:11">
      <c r="B23" s="25"/>
      <c r="C23" s="25"/>
      <c r="D23" s="54"/>
      <c r="E23" s="54"/>
      <c r="F23" s="33"/>
      <c r="G23" s="4" t="s">
        <v>20</v>
      </c>
      <c r="H23" s="24">
        <f>ROUND(H22,2)*D3</f>
        <v>2582.2000000000003</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2" sqref="G12"/>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60</v>
      </c>
      <c r="B2" s="2" t="s">
        <v>2</v>
      </c>
      <c r="C2" s="2" t="s">
        <v>3</v>
      </c>
      <c r="D2" s="2" t="s">
        <v>4</v>
      </c>
      <c r="E2" s="3" t="s">
        <v>5</v>
      </c>
      <c r="F2" s="3" t="s">
        <v>6</v>
      </c>
      <c r="G2" s="2" t="s">
        <v>7</v>
      </c>
      <c r="H2" s="4" t="s">
        <v>8</v>
      </c>
      <c r="I2" s="5" t="s">
        <v>9</v>
      </c>
    </row>
    <row r="3" spans="1:9" ht="12.75" customHeight="1">
      <c r="A3" s="56"/>
      <c r="B3" s="57" t="s">
        <v>61</v>
      </c>
      <c r="C3" s="58" t="s">
        <v>10</v>
      </c>
      <c r="D3" s="59">
        <v>400</v>
      </c>
      <c r="E3" s="60">
        <f>IF(C20&lt;=25%,D20,MIN(E20:F20))</f>
        <v>30.5</v>
      </c>
      <c r="F3" s="60">
        <f>MIN(H3:H17)</f>
        <v>27.98</v>
      </c>
      <c r="G3" s="6" t="s">
        <v>47</v>
      </c>
      <c r="H3" s="7">
        <v>27.98</v>
      </c>
      <c r="I3" s="8">
        <f t="shared" ref="I3:I17" si="0">IF(H3="","",(IF($C$20&lt;25%,"N/A",IF(H3&lt;=($D$20+$A$20),H3,"Descartado"))))</f>
        <v>27.98</v>
      </c>
    </row>
    <row r="4" spans="1:9">
      <c r="A4" s="56"/>
      <c r="B4" s="57"/>
      <c r="C4" s="58"/>
      <c r="D4" s="59"/>
      <c r="E4" s="60"/>
      <c r="F4" s="60"/>
      <c r="G4" s="6" t="s">
        <v>48</v>
      </c>
      <c r="H4" s="7">
        <v>29.45</v>
      </c>
      <c r="I4" s="8">
        <f t="shared" si="0"/>
        <v>29.45</v>
      </c>
    </row>
    <row r="5" spans="1:9">
      <c r="A5" s="56"/>
      <c r="B5" s="57"/>
      <c r="C5" s="58"/>
      <c r="D5" s="59"/>
      <c r="E5" s="60"/>
      <c r="F5" s="60"/>
      <c r="G5" s="6" t="s">
        <v>62</v>
      </c>
      <c r="H5" s="7">
        <v>31.56</v>
      </c>
      <c r="I5" s="8">
        <f t="shared" si="0"/>
        <v>31.56</v>
      </c>
    </row>
    <row r="6" spans="1:9">
      <c r="A6" s="56"/>
      <c r="B6" s="57"/>
      <c r="C6" s="58"/>
      <c r="D6" s="59"/>
      <c r="E6" s="60"/>
      <c r="F6" s="60"/>
      <c r="G6" s="6" t="s">
        <v>63</v>
      </c>
      <c r="H6" s="7">
        <v>33</v>
      </c>
      <c r="I6" s="8">
        <f t="shared" si="0"/>
        <v>33</v>
      </c>
    </row>
    <row r="7" spans="1:9">
      <c r="A7" s="56"/>
      <c r="B7" s="57"/>
      <c r="C7" s="58"/>
      <c r="D7" s="59"/>
      <c r="E7" s="60"/>
      <c r="F7" s="60"/>
      <c r="G7" s="6" t="s">
        <v>64</v>
      </c>
      <c r="H7" s="7">
        <v>52.9</v>
      </c>
      <c r="I7" s="8" t="str">
        <f t="shared" si="0"/>
        <v>Descartado</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f>IF(B20&lt;2,"N/A",(STDEV(H3:H17)))</f>
        <v>10.202010586154099</v>
      </c>
      <c r="B20" s="19">
        <f>COUNT(H3:H17)</f>
        <v>5</v>
      </c>
      <c r="C20" s="20">
        <f>IF(B20&lt;2,"N/A",(A20/D20))</f>
        <v>0.29165267541892798</v>
      </c>
      <c r="D20" s="21">
        <f>ROUND(AVERAGE(H3:H17),2)</f>
        <v>34.979999999999997</v>
      </c>
      <c r="E20" s="22">
        <f>IFERROR(ROUND(IF(B20&lt;2,"N/A",(IF(C20&lt;=25%,"N/A",AVERAGE(I3:I17)))),2),"N/A")</f>
        <v>30.5</v>
      </c>
      <c r="F20" s="22">
        <f>ROUND(MEDIAN(H3:H17),2)</f>
        <v>31.56</v>
      </c>
      <c r="G20" s="23" t="str">
        <f>INDEX(G3:G17,MATCH(H20,H3:H17,0))</f>
        <v>EASYTECH INFORMATICA E SERVICOS LTDA</v>
      </c>
      <c r="H20" s="24">
        <f>MIN(H3:H17)</f>
        <v>27.98</v>
      </c>
      <c r="I20" s="18"/>
    </row>
    <row r="21" spans="1:11">
      <c r="A21" s="25"/>
      <c r="B21" s="18"/>
      <c r="C21" s="26"/>
      <c r="D21" s="26"/>
      <c r="E21" s="26"/>
      <c r="F21" s="26"/>
      <c r="G21" s="18"/>
      <c r="H21" s="27"/>
      <c r="I21" s="28"/>
      <c r="J21" s="28"/>
      <c r="K21" s="28"/>
    </row>
    <row r="22" spans="1:11">
      <c r="B22" s="25"/>
      <c r="C22" s="25"/>
      <c r="D22" s="54"/>
      <c r="E22" s="54"/>
      <c r="F22" s="30"/>
      <c r="G22" s="31" t="s">
        <v>19</v>
      </c>
      <c r="H22" s="32">
        <f>IF(C20&lt;=25%,D20,MIN(E20:F20))</f>
        <v>30.5</v>
      </c>
    </row>
    <row r="23" spans="1:11">
      <c r="B23" s="25"/>
      <c r="C23" s="25"/>
      <c r="D23" s="54"/>
      <c r="E23" s="54"/>
      <c r="F23" s="33"/>
      <c r="G23" s="4" t="s">
        <v>20</v>
      </c>
      <c r="H23" s="24">
        <f>ROUND(H22,2)*D3</f>
        <v>12200</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2" sqref="G12"/>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65</v>
      </c>
      <c r="B2" s="2" t="s">
        <v>2</v>
      </c>
      <c r="C2" s="2" t="s">
        <v>3</v>
      </c>
      <c r="D2" s="2" t="s">
        <v>4</v>
      </c>
      <c r="E2" s="3" t="s">
        <v>5</v>
      </c>
      <c r="F2" s="3" t="s">
        <v>6</v>
      </c>
      <c r="G2" s="2" t="s">
        <v>7</v>
      </c>
      <c r="H2" s="4" t="s">
        <v>8</v>
      </c>
      <c r="I2" s="5" t="s">
        <v>9</v>
      </c>
    </row>
    <row r="3" spans="1:9" ht="12.75" customHeight="1">
      <c r="A3" s="56"/>
      <c r="B3" s="57" t="s">
        <v>66</v>
      </c>
      <c r="C3" s="58" t="s">
        <v>10</v>
      </c>
      <c r="D3" s="59">
        <v>500</v>
      </c>
      <c r="E3" s="60">
        <f>IF(C20&lt;=25%,D20,MIN(E20:F20))</f>
        <v>21.57</v>
      </c>
      <c r="F3" s="60">
        <f>MIN(H3:H17)</f>
        <v>19.899999999999999</v>
      </c>
      <c r="G3" s="6" t="s">
        <v>67</v>
      </c>
      <c r="H3" s="7">
        <v>19.899999999999999</v>
      </c>
      <c r="I3" s="8">
        <f t="shared" ref="I3:I17" si="0">IF(H3="","",(IF($C$20&lt;25%,"N/A",IF(H3&lt;=($D$20+$A$20),H3,"Descartado"))))</f>
        <v>19.899999999999999</v>
      </c>
    </row>
    <row r="4" spans="1:9">
      <c r="A4" s="56"/>
      <c r="B4" s="57"/>
      <c r="C4" s="58"/>
      <c r="D4" s="59"/>
      <c r="E4" s="60"/>
      <c r="F4" s="60"/>
      <c r="G4" s="6" t="s">
        <v>49</v>
      </c>
      <c r="H4" s="7">
        <v>22</v>
      </c>
      <c r="I4" s="8">
        <f t="shared" si="0"/>
        <v>22</v>
      </c>
    </row>
    <row r="5" spans="1:9">
      <c r="A5" s="56"/>
      <c r="B5" s="57"/>
      <c r="C5" s="58"/>
      <c r="D5" s="59"/>
      <c r="E5" s="60"/>
      <c r="F5" s="60"/>
      <c r="G5" s="6" t="s">
        <v>68</v>
      </c>
      <c r="H5" s="7">
        <v>22.8</v>
      </c>
      <c r="I5" s="8">
        <f t="shared" si="0"/>
        <v>22.8</v>
      </c>
    </row>
    <row r="6" spans="1:9">
      <c r="A6" s="56"/>
      <c r="B6" s="57"/>
      <c r="C6" s="58"/>
      <c r="D6" s="59"/>
      <c r="E6" s="60"/>
      <c r="F6" s="60"/>
      <c r="G6" s="6" t="s">
        <v>69</v>
      </c>
      <c r="H6" s="7">
        <v>35.64</v>
      </c>
      <c r="I6" s="8" t="str">
        <f t="shared" si="0"/>
        <v>Descartado</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f>IF(B20&lt;2,"N/A",(STDEV(H3:H17)))</f>
        <v>7.1421448692485416</v>
      </c>
      <c r="B20" s="19">
        <f>COUNT(H3:H17)</f>
        <v>4</v>
      </c>
      <c r="C20" s="20">
        <f>IF(B20&lt;2,"N/A",(A20/D20))</f>
        <v>0.28466101511552577</v>
      </c>
      <c r="D20" s="21">
        <f>ROUND(AVERAGE(H3:H17),2)</f>
        <v>25.09</v>
      </c>
      <c r="E20" s="22">
        <f>IFERROR(ROUND(IF(B20&lt;2,"N/A",(IF(C20&lt;=25%,"N/A",AVERAGE(I3:I17)))),2),"N/A")</f>
        <v>21.57</v>
      </c>
      <c r="F20" s="22">
        <f>ROUND(MEDIAN(H3:H17),2)</f>
        <v>22.4</v>
      </c>
      <c r="G20" s="23" t="str">
        <f>INDEX(G3:G17,MATCH(H20,H3:H17,0))</f>
        <v>MARIA DE FATIMA DA SILVA NUNES</v>
      </c>
      <c r="H20" s="24">
        <f>MIN(H3:H17)</f>
        <v>19.899999999999999</v>
      </c>
      <c r="I20" s="18"/>
    </row>
    <row r="21" spans="1:11">
      <c r="A21" s="25"/>
      <c r="B21" s="18"/>
      <c r="C21" s="26"/>
      <c r="D21" s="26"/>
      <c r="E21" s="26"/>
      <c r="F21" s="26"/>
      <c r="G21" s="18"/>
      <c r="H21" s="27"/>
      <c r="I21" s="28"/>
      <c r="J21" s="28"/>
      <c r="K21" s="28"/>
    </row>
    <row r="22" spans="1:11">
      <c r="B22" s="25"/>
      <c r="C22" s="25"/>
      <c r="D22" s="54"/>
      <c r="E22" s="54"/>
      <c r="F22" s="30"/>
      <c r="G22" s="31" t="s">
        <v>19</v>
      </c>
      <c r="H22" s="32">
        <f>IF(C20&lt;=25%,D20,MIN(E20:F20))</f>
        <v>21.57</v>
      </c>
    </row>
    <row r="23" spans="1:11">
      <c r="B23" s="25"/>
      <c r="C23" s="25"/>
      <c r="D23" s="54"/>
      <c r="E23" s="54"/>
      <c r="F23" s="33"/>
      <c r="G23" s="4" t="s">
        <v>20</v>
      </c>
      <c r="H23" s="24">
        <f>ROUND(H22,2)*D3</f>
        <v>10785</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12" sqref="G12"/>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70</v>
      </c>
      <c r="B2" s="2" t="s">
        <v>2</v>
      </c>
      <c r="C2" s="2" t="s">
        <v>3</v>
      </c>
      <c r="D2" s="2" t="s">
        <v>4</v>
      </c>
      <c r="E2" s="3" t="s">
        <v>5</v>
      </c>
      <c r="F2" s="3" t="s">
        <v>6</v>
      </c>
      <c r="G2" s="2" t="s">
        <v>7</v>
      </c>
      <c r="H2" s="4" t="s">
        <v>8</v>
      </c>
      <c r="I2" s="5" t="s">
        <v>9</v>
      </c>
    </row>
    <row r="3" spans="1:9" ht="12.75" customHeight="1">
      <c r="A3" s="56"/>
      <c r="B3" s="57" t="s">
        <v>71</v>
      </c>
      <c r="C3" s="58" t="s">
        <v>10</v>
      </c>
      <c r="D3" s="59">
        <v>500</v>
      </c>
      <c r="E3" s="60">
        <f>IF(C20&lt;=25%,D20,MIN(E20:F20))</f>
        <v>41.34</v>
      </c>
      <c r="F3" s="60">
        <f>MIN(H3:H17)</f>
        <v>28.98</v>
      </c>
      <c r="G3" s="34" t="s">
        <v>72</v>
      </c>
      <c r="H3" s="7">
        <v>28.98</v>
      </c>
      <c r="I3" s="8">
        <f t="shared" ref="I3:I17" si="0">IF(H3="","",(IF($C$20&lt;25%,"N/A",IF(H3&lt;=($D$20+$A$20),H3,"Descartado"))))</f>
        <v>28.98</v>
      </c>
    </row>
    <row r="4" spans="1:9">
      <c r="A4" s="56"/>
      <c r="B4" s="57"/>
      <c r="C4" s="58"/>
      <c r="D4" s="59"/>
      <c r="E4" s="60"/>
      <c r="F4" s="60"/>
      <c r="G4" s="6" t="s">
        <v>73</v>
      </c>
      <c r="H4" s="7">
        <v>53.69</v>
      </c>
      <c r="I4" s="8">
        <f t="shared" si="0"/>
        <v>53.69</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f>IF(B20&lt;2,"N/A",(STDEV(H3:H17)))</f>
        <v>17.472608563119575</v>
      </c>
      <c r="B20" s="19">
        <f>COUNT(H3:H17)</f>
        <v>2</v>
      </c>
      <c r="C20" s="20">
        <f>IF(B20&lt;2,"N/A",(A20/D20))</f>
        <v>0.42265623036089922</v>
      </c>
      <c r="D20" s="21">
        <f>ROUND(AVERAGE(H3:H17),2)</f>
        <v>41.34</v>
      </c>
      <c r="E20" s="22">
        <f>IFERROR(ROUND(IF(B20&lt;2,"N/A",(IF(C20&lt;=25%,"N/A",AVERAGE(I3:I17)))),2),"N/A")</f>
        <v>41.34</v>
      </c>
      <c r="F20" s="22">
        <f>ROUND(MEDIAN(H3:H17),2)</f>
        <v>41.34</v>
      </c>
      <c r="G20" s="23" t="str">
        <f>INDEX(G3:G17,MATCH(H20,H3:H17,0))</f>
        <v>ELETROQUIP COMERCIO E LICITACOES LTDA</v>
      </c>
      <c r="H20" s="24">
        <f>MIN(H3:H17)</f>
        <v>28.98</v>
      </c>
      <c r="I20" s="18"/>
    </row>
    <row r="21" spans="1:11">
      <c r="A21" s="25"/>
      <c r="B21" s="18"/>
      <c r="C21" s="26"/>
      <c r="D21" s="26"/>
      <c r="E21" s="26"/>
      <c r="F21" s="26"/>
      <c r="G21" s="18"/>
      <c r="H21" s="27"/>
      <c r="I21" s="28"/>
      <c r="J21" s="28"/>
      <c r="K21" s="28"/>
    </row>
    <row r="22" spans="1:11">
      <c r="B22" s="25"/>
      <c r="C22" s="25"/>
      <c r="D22" s="54"/>
      <c r="E22" s="54"/>
      <c r="F22" s="30"/>
      <c r="G22" s="31" t="s">
        <v>19</v>
      </c>
      <c r="H22" s="32">
        <f>IF(C20&lt;=25%,D20,MIN(E20:F20))</f>
        <v>41.34</v>
      </c>
    </row>
    <row r="23" spans="1:11">
      <c r="B23" s="25"/>
      <c r="C23" s="25"/>
      <c r="D23" s="54"/>
      <c r="E23" s="54"/>
      <c r="F23" s="33"/>
      <c r="G23" s="4" t="s">
        <v>20</v>
      </c>
      <c r="H23" s="24">
        <f>ROUND(H22,2)*D3</f>
        <v>20670</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12" sqref="G12"/>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74</v>
      </c>
      <c r="B2" s="2" t="s">
        <v>2</v>
      </c>
      <c r="C2" s="2" t="s">
        <v>3</v>
      </c>
      <c r="D2" s="2" t="s">
        <v>4</v>
      </c>
      <c r="E2" s="3" t="s">
        <v>5</v>
      </c>
      <c r="F2" s="3" t="s">
        <v>6</v>
      </c>
      <c r="G2" s="2" t="s">
        <v>7</v>
      </c>
      <c r="H2" s="4" t="s">
        <v>8</v>
      </c>
      <c r="I2" s="5" t="s">
        <v>9</v>
      </c>
    </row>
    <row r="3" spans="1:9" ht="12.75" customHeight="1">
      <c r="A3" s="56"/>
      <c r="B3" s="57" t="s">
        <v>75</v>
      </c>
      <c r="C3" s="58" t="s">
        <v>10</v>
      </c>
      <c r="D3" s="59">
        <v>2000</v>
      </c>
      <c r="E3" s="60">
        <f>IF(C20&lt;=25%,D20,MIN(E20:F20))</f>
        <v>33.79</v>
      </c>
      <c r="F3" s="60">
        <f>MIN(H3:H17)</f>
        <v>29</v>
      </c>
      <c r="G3" s="34" t="s">
        <v>11</v>
      </c>
      <c r="H3" s="7">
        <v>29</v>
      </c>
      <c r="I3" s="8" t="str">
        <f t="shared" ref="I3:I17" si="0">IF(H3="","",(IF($C$20&lt;25%,"N/A",IF(H3&lt;=($D$20+$A$20),H3,"Descartado"))))</f>
        <v>N/A</v>
      </c>
    </row>
    <row r="4" spans="1:9">
      <c r="A4" s="56"/>
      <c r="B4" s="57"/>
      <c r="C4" s="58"/>
      <c r="D4" s="59"/>
      <c r="E4" s="60"/>
      <c r="F4" s="60"/>
      <c r="G4" s="6" t="s">
        <v>76</v>
      </c>
      <c r="H4" s="7">
        <v>29.9</v>
      </c>
      <c r="I4" s="8" t="str">
        <f t="shared" si="0"/>
        <v>N/A</v>
      </c>
    </row>
    <row r="5" spans="1:9">
      <c r="A5" s="56"/>
      <c r="B5" s="57"/>
      <c r="C5" s="58"/>
      <c r="D5" s="59"/>
      <c r="E5" s="60"/>
      <c r="F5" s="60"/>
      <c r="G5" s="6" t="s">
        <v>29</v>
      </c>
      <c r="H5" s="7">
        <v>42.46</v>
      </c>
      <c r="I5" s="8" t="str">
        <f t="shared" si="0"/>
        <v>N/A</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f>IF(B20&lt;2,"N/A",(STDEV(H3:H17)))</f>
        <v>7.5247945708393393</v>
      </c>
      <c r="B20" s="19">
        <f>COUNT(H3:H17)</f>
        <v>3</v>
      </c>
      <c r="C20" s="20">
        <f>IF(B20&lt;2,"N/A",(A20/D20))</f>
        <v>0.22269294379518614</v>
      </c>
      <c r="D20" s="21">
        <f>ROUND(AVERAGE(H3:H17),2)</f>
        <v>33.79</v>
      </c>
      <c r="E20" s="22" t="str">
        <f>IFERROR(ROUND(IF(B20&lt;2,"N/A",(IF(C20&lt;=25%,"N/A",AVERAGE(I3:I17)))),2),"N/A")</f>
        <v>N/A</v>
      </c>
      <c r="F20" s="22">
        <f>ROUND(MEDIAN(H3:H17),2)</f>
        <v>29.9</v>
      </c>
      <c r="G20" s="23" t="str">
        <f>INDEX(G3:G17,MATCH(H20,H3:H17,0))</f>
        <v>AMERICANAS</v>
      </c>
      <c r="H20" s="24">
        <f>MIN(H3:H17)</f>
        <v>29</v>
      </c>
      <c r="I20" s="18"/>
    </row>
    <row r="21" spans="1:11">
      <c r="A21" s="25"/>
      <c r="B21" s="18"/>
      <c r="C21" s="26"/>
      <c r="D21" s="26"/>
      <c r="E21" s="26"/>
      <c r="F21" s="26"/>
      <c r="G21" s="18"/>
      <c r="H21" s="27"/>
      <c r="I21" s="28"/>
      <c r="J21" s="28"/>
      <c r="K21" s="28"/>
    </row>
    <row r="22" spans="1:11">
      <c r="B22" s="25"/>
      <c r="C22" s="25"/>
      <c r="D22" s="54"/>
      <c r="E22" s="54"/>
      <c r="F22" s="30"/>
      <c r="G22" s="31" t="s">
        <v>19</v>
      </c>
      <c r="H22" s="32">
        <f>IF(C20&lt;=25%,D20,MIN(E20:F20))</f>
        <v>33.79</v>
      </c>
    </row>
    <row r="23" spans="1:11">
      <c r="B23" s="25"/>
      <c r="C23" s="25"/>
      <c r="D23" s="54"/>
      <c r="E23" s="54"/>
      <c r="F23" s="33"/>
      <c r="G23" s="4" t="s">
        <v>20</v>
      </c>
      <c r="H23" s="24">
        <f>ROUND(H22,2)*D3</f>
        <v>67580</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2" sqref="G12"/>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77</v>
      </c>
      <c r="B2" s="2" t="s">
        <v>2</v>
      </c>
      <c r="C2" s="2" t="s">
        <v>3</v>
      </c>
      <c r="D2" s="2" t="s">
        <v>4</v>
      </c>
      <c r="E2" s="3" t="s">
        <v>5</v>
      </c>
      <c r="F2" s="3" t="s">
        <v>6</v>
      </c>
      <c r="G2" s="2" t="s">
        <v>7</v>
      </c>
      <c r="H2" s="4" t="s">
        <v>8</v>
      </c>
      <c r="I2" s="5" t="s">
        <v>9</v>
      </c>
    </row>
    <row r="3" spans="1:9" ht="12.75" customHeight="1">
      <c r="A3" s="56"/>
      <c r="B3" s="57" t="s">
        <v>78</v>
      </c>
      <c r="C3" s="58" t="s">
        <v>10</v>
      </c>
      <c r="D3" s="59">
        <v>100</v>
      </c>
      <c r="E3" s="60">
        <f>IF(C20&lt;=25%,D20,MIN(E20:F20))</f>
        <v>89.99</v>
      </c>
      <c r="F3" s="60">
        <f>MIN(H3:H17)</f>
        <v>69.98</v>
      </c>
      <c r="G3" s="6" t="s">
        <v>79</v>
      </c>
      <c r="H3" s="7">
        <v>69.98</v>
      </c>
      <c r="I3" s="8">
        <f t="shared" ref="I3:I17" si="0">IF(H3="","",(IF($C$20&lt;25%,"N/A",IF(H3&lt;=($D$20+$A$20),H3,"Descartado"))))</f>
        <v>69.98</v>
      </c>
    </row>
    <row r="4" spans="1:9">
      <c r="A4" s="56"/>
      <c r="B4" s="57"/>
      <c r="C4" s="58"/>
      <c r="D4" s="59"/>
      <c r="E4" s="60"/>
      <c r="F4" s="60"/>
      <c r="G4" s="6" t="s">
        <v>80</v>
      </c>
      <c r="H4" s="7">
        <v>100</v>
      </c>
      <c r="I4" s="8">
        <f t="shared" si="0"/>
        <v>100</v>
      </c>
    </row>
    <row r="5" spans="1:9">
      <c r="A5" s="56"/>
      <c r="B5" s="57"/>
      <c r="C5" s="58"/>
      <c r="D5" s="59"/>
      <c r="E5" s="60"/>
      <c r="F5" s="60"/>
      <c r="G5" s="6" t="s">
        <v>81</v>
      </c>
      <c r="H5" s="7">
        <v>100</v>
      </c>
      <c r="I5" s="8">
        <f t="shared" si="0"/>
        <v>100</v>
      </c>
    </row>
    <row r="6" spans="1:9">
      <c r="A6" s="56"/>
      <c r="B6" s="57"/>
      <c r="C6" s="58"/>
      <c r="D6" s="59"/>
      <c r="E6" s="60"/>
      <c r="F6" s="60"/>
      <c r="G6" s="6" t="s">
        <v>82</v>
      </c>
      <c r="H6" s="7">
        <v>200</v>
      </c>
      <c r="I6" s="8" t="str">
        <f t="shared" si="0"/>
        <v>Descartado</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f>IF(B20&lt;2,"N/A",(STDEV(H3:H17)))</f>
        <v>56.794660253701061</v>
      </c>
      <c r="B20" s="19">
        <f>COUNT(H3:H17)</f>
        <v>4</v>
      </c>
      <c r="C20" s="20">
        <f>IF(B20&lt;2,"N/A",(A20/D20))</f>
        <v>0.48335881066979625</v>
      </c>
      <c r="D20" s="21">
        <f>ROUND(AVERAGE(H3:H17),2)</f>
        <v>117.5</v>
      </c>
      <c r="E20" s="22">
        <f>IFERROR(ROUND(IF(B20&lt;2,"N/A",(IF(C20&lt;=25%,"N/A",AVERAGE(I3:I17)))),2),"N/A")</f>
        <v>89.99</v>
      </c>
      <c r="F20" s="22">
        <f>ROUND(MEDIAN(H3:H17),2)</f>
        <v>100</v>
      </c>
      <c r="G20" s="23" t="str">
        <f>INDEX(G3:G17,MATCH(H20,H3:H17,0))</f>
        <v>ANGRA PRODUCOES EIRELI</v>
      </c>
      <c r="H20" s="24">
        <f>MIN(H3:H17)</f>
        <v>69.98</v>
      </c>
      <c r="I20" s="18"/>
    </row>
    <row r="21" spans="1:11">
      <c r="A21" s="25"/>
      <c r="B21" s="18"/>
      <c r="C21" s="26"/>
      <c r="D21" s="26"/>
      <c r="E21" s="26"/>
      <c r="F21" s="26"/>
      <c r="G21" s="18"/>
      <c r="H21" s="27"/>
      <c r="I21" s="28"/>
      <c r="J21" s="28"/>
      <c r="K21" s="28"/>
    </row>
    <row r="22" spans="1:11">
      <c r="B22" s="25"/>
      <c r="C22" s="25"/>
      <c r="D22" s="54"/>
      <c r="E22" s="54"/>
      <c r="F22" s="30"/>
      <c r="G22" s="31" t="s">
        <v>19</v>
      </c>
      <c r="H22" s="32">
        <f>IF(C20&lt;=25%,D20,MIN(E20:F20))</f>
        <v>89.99</v>
      </c>
    </row>
    <row r="23" spans="1:11">
      <c r="B23" s="25"/>
      <c r="C23" s="25"/>
      <c r="D23" s="54"/>
      <c r="E23" s="54"/>
      <c r="F23" s="33"/>
      <c r="G23" s="4" t="s">
        <v>20</v>
      </c>
      <c r="H23" s="24">
        <f>ROUND(H22,2)*D3</f>
        <v>8999</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2" sqref="G12"/>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83</v>
      </c>
      <c r="B2" s="2" t="s">
        <v>2</v>
      </c>
      <c r="C2" s="2" t="s">
        <v>3</v>
      </c>
      <c r="D2" s="2" t="s">
        <v>4</v>
      </c>
      <c r="E2" s="3" t="s">
        <v>5</v>
      </c>
      <c r="F2" s="3" t="s">
        <v>6</v>
      </c>
      <c r="G2" s="2" t="s">
        <v>7</v>
      </c>
      <c r="H2" s="4" t="s">
        <v>8</v>
      </c>
      <c r="I2" s="5" t="s">
        <v>9</v>
      </c>
    </row>
    <row r="3" spans="1:9" ht="12.75" customHeight="1">
      <c r="A3" s="56"/>
      <c r="B3" s="57" t="s">
        <v>84</v>
      </c>
      <c r="C3" s="58" t="s">
        <v>85</v>
      </c>
      <c r="D3" s="59">
        <v>600</v>
      </c>
      <c r="E3" s="60">
        <f>IF(C20&lt;=25%,D20,MIN(E20:F20))</f>
        <v>2.29</v>
      </c>
      <c r="F3" s="60">
        <f>MIN(H3:H17)</f>
        <v>1.51</v>
      </c>
      <c r="G3" s="6" t="s">
        <v>86</v>
      </c>
      <c r="H3" s="7">
        <v>1.51</v>
      </c>
      <c r="I3" s="8">
        <f t="shared" ref="I3:I17" si="0">IF(H3="","",(IF($C$20&lt;25%,"N/A",IF(H3&lt;=($D$20+$A$20),H3,"Descartado"))))</f>
        <v>1.51</v>
      </c>
    </row>
    <row r="4" spans="1:9">
      <c r="A4" s="56"/>
      <c r="B4" s="57"/>
      <c r="C4" s="58"/>
      <c r="D4" s="59"/>
      <c r="E4" s="60"/>
      <c r="F4" s="60"/>
      <c r="G4" s="6" t="s">
        <v>87</v>
      </c>
      <c r="H4" s="7">
        <v>1.9</v>
      </c>
      <c r="I4" s="8">
        <f t="shared" si="0"/>
        <v>1.9</v>
      </c>
    </row>
    <row r="5" spans="1:9">
      <c r="A5" s="56"/>
      <c r="B5" s="57"/>
      <c r="C5" s="58"/>
      <c r="D5" s="59"/>
      <c r="E5" s="60"/>
      <c r="F5" s="60"/>
      <c r="G5" s="6" t="s">
        <v>88</v>
      </c>
      <c r="H5" s="7">
        <v>2</v>
      </c>
      <c r="I5" s="8">
        <f t="shared" si="0"/>
        <v>2</v>
      </c>
    </row>
    <row r="6" spans="1:9">
      <c r="A6" s="56"/>
      <c r="B6" s="57"/>
      <c r="C6" s="58"/>
      <c r="D6" s="59"/>
      <c r="E6" s="60"/>
      <c r="F6" s="60"/>
      <c r="G6" s="6" t="s">
        <v>89</v>
      </c>
      <c r="H6" s="7">
        <v>2.5</v>
      </c>
      <c r="I6" s="8">
        <f t="shared" si="0"/>
        <v>2.5</v>
      </c>
    </row>
    <row r="7" spans="1:9">
      <c r="A7" s="56"/>
      <c r="B7" s="57"/>
      <c r="C7" s="58"/>
      <c r="D7" s="59"/>
      <c r="E7" s="60"/>
      <c r="F7" s="60"/>
      <c r="G7" s="6" t="s">
        <v>90</v>
      </c>
      <c r="H7" s="7">
        <v>2.5299999999999998</v>
      </c>
      <c r="I7" s="8">
        <f t="shared" si="0"/>
        <v>2.5299999999999998</v>
      </c>
    </row>
    <row r="8" spans="1:9">
      <c r="A8" s="56"/>
      <c r="B8" s="57"/>
      <c r="C8" s="58"/>
      <c r="D8" s="59"/>
      <c r="E8" s="60"/>
      <c r="F8" s="60"/>
      <c r="G8" s="6" t="s">
        <v>91</v>
      </c>
      <c r="H8" s="7">
        <v>3.3</v>
      </c>
      <c r="I8" s="8">
        <f t="shared" si="0"/>
        <v>3.3</v>
      </c>
    </row>
    <row r="9" spans="1:9">
      <c r="A9" s="56"/>
      <c r="B9" s="57"/>
      <c r="C9" s="58"/>
      <c r="D9" s="59"/>
      <c r="E9" s="60"/>
      <c r="F9" s="60"/>
      <c r="G9" s="6" t="s">
        <v>92</v>
      </c>
      <c r="H9" s="7">
        <v>3.44</v>
      </c>
      <c r="I9" s="8" t="str">
        <f t="shared" si="0"/>
        <v>Descartado</v>
      </c>
    </row>
    <row r="10" spans="1:9">
      <c r="A10" s="56"/>
      <c r="B10" s="57"/>
      <c r="C10" s="58"/>
      <c r="D10" s="59"/>
      <c r="E10" s="60"/>
      <c r="F10" s="60"/>
      <c r="G10" s="6" t="s">
        <v>50</v>
      </c>
      <c r="H10" s="7">
        <v>3.54</v>
      </c>
      <c r="I10" s="8" t="str">
        <f t="shared" si="0"/>
        <v>Descartado</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f>IF(B20&lt;2,"N/A",(STDEV(H3:H17)))</f>
        <v>0.76824475266675329</v>
      </c>
      <c r="B20" s="19">
        <f>COUNT(H3:H17)</f>
        <v>8</v>
      </c>
      <c r="C20" s="20">
        <f>IF(B20&lt;2,"N/A",(A20/D20))</f>
        <v>0.29661959562422907</v>
      </c>
      <c r="D20" s="21">
        <f>ROUND(AVERAGE(H3:H17),2)</f>
        <v>2.59</v>
      </c>
      <c r="E20" s="22">
        <f>IFERROR(ROUND(IF(B20&lt;2,"N/A",(IF(C20&lt;=25%,"N/A",AVERAGE(I3:I17)))),2),"N/A")</f>
        <v>2.29</v>
      </c>
      <c r="F20" s="22">
        <f>ROUND(MEDIAN(H3:H17),2)</f>
        <v>2.52</v>
      </c>
      <c r="G20" s="23" t="str">
        <f>INDEX(G3:G17,MATCH(H20,H3:H17,0))</f>
        <v>W. A DOS SANTOS RIVEIRA COMERCIO E SERVICOS</v>
      </c>
      <c r="H20" s="24">
        <f>MIN(H3:H17)</f>
        <v>1.51</v>
      </c>
      <c r="I20" s="18"/>
    </row>
    <row r="21" spans="1:11">
      <c r="A21" s="25"/>
      <c r="B21" s="18"/>
      <c r="C21" s="26"/>
      <c r="D21" s="26"/>
      <c r="E21" s="26"/>
      <c r="F21" s="26"/>
      <c r="G21" s="18"/>
      <c r="H21" s="27"/>
      <c r="I21" s="28"/>
      <c r="J21" s="28"/>
      <c r="K21" s="28"/>
    </row>
    <row r="22" spans="1:11">
      <c r="B22" s="25"/>
      <c r="C22" s="25"/>
      <c r="D22" s="54"/>
      <c r="E22" s="54"/>
      <c r="F22" s="30"/>
      <c r="G22" s="31" t="s">
        <v>19</v>
      </c>
      <c r="H22" s="32">
        <f>IF(C20&lt;=25%,D20,MIN(E20:F20))</f>
        <v>2.29</v>
      </c>
    </row>
    <row r="23" spans="1:11">
      <c r="B23" s="25"/>
      <c r="C23" s="25"/>
      <c r="D23" s="54"/>
      <c r="E23" s="54"/>
      <c r="F23" s="33"/>
      <c r="G23" s="4" t="s">
        <v>20</v>
      </c>
      <c r="H23" s="24">
        <f>ROUND(H22,2)*D3</f>
        <v>1374</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2" sqref="G12"/>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93</v>
      </c>
      <c r="B2" s="2" t="s">
        <v>2</v>
      </c>
      <c r="C2" s="2" t="s">
        <v>3</v>
      </c>
      <c r="D2" s="2" t="s">
        <v>4</v>
      </c>
      <c r="E2" s="3" t="s">
        <v>5</v>
      </c>
      <c r="F2" s="3" t="s">
        <v>6</v>
      </c>
      <c r="G2" s="2" t="s">
        <v>7</v>
      </c>
      <c r="H2" s="4" t="s">
        <v>8</v>
      </c>
      <c r="I2" s="5" t="s">
        <v>9</v>
      </c>
    </row>
    <row r="3" spans="1:9" ht="12.75" customHeight="1">
      <c r="A3" s="56"/>
      <c r="B3" s="57" t="s">
        <v>94</v>
      </c>
      <c r="C3" s="58" t="s">
        <v>85</v>
      </c>
      <c r="D3" s="59">
        <v>600</v>
      </c>
      <c r="E3" s="60">
        <f>IF(C20&lt;=25%,D20,MIN(E20:F20))</f>
        <v>4.1500000000000004</v>
      </c>
      <c r="F3" s="60">
        <f>MIN(H3:H17)</f>
        <v>2.14</v>
      </c>
      <c r="G3" s="6" t="s">
        <v>95</v>
      </c>
      <c r="H3" s="7">
        <v>2.14</v>
      </c>
      <c r="I3" s="8">
        <f t="shared" ref="I3:I17" si="0">IF(H3="","",(IF($C$20&lt;25%,"N/A",IF(H3&lt;=($D$20+$A$20),H3,"Descartado"))))</f>
        <v>2.14</v>
      </c>
    </row>
    <row r="4" spans="1:9">
      <c r="A4" s="56"/>
      <c r="B4" s="57"/>
      <c r="C4" s="58"/>
      <c r="D4" s="59"/>
      <c r="E4" s="60"/>
      <c r="F4" s="60"/>
      <c r="G4" s="6" t="s">
        <v>96</v>
      </c>
      <c r="H4" s="7">
        <v>2.65</v>
      </c>
      <c r="I4" s="8">
        <f t="shared" si="0"/>
        <v>2.65</v>
      </c>
    </row>
    <row r="5" spans="1:9">
      <c r="A5" s="56"/>
      <c r="B5" s="57"/>
      <c r="C5" s="58"/>
      <c r="D5" s="59"/>
      <c r="E5" s="60"/>
      <c r="F5" s="60"/>
      <c r="G5" s="6" t="s">
        <v>86</v>
      </c>
      <c r="H5" s="7">
        <v>3.12</v>
      </c>
      <c r="I5" s="8">
        <f t="shared" si="0"/>
        <v>3.12</v>
      </c>
    </row>
    <row r="6" spans="1:9">
      <c r="A6" s="56"/>
      <c r="B6" s="57"/>
      <c r="C6" s="58"/>
      <c r="D6" s="59"/>
      <c r="E6" s="60"/>
      <c r="F6" s="60"/>
      <c r="G6" s="6" t="s">
        <v>89</v>
      </c>
      <c r="H6" s="7">
        <v>5</v>
      </c>
      <c r="I6" s="8">
        <f t="shared" si="0"/>
        <v>5</v>
      </c>
    </row>
    <row r="7" spans="1:9">
      <c r="A7" s="56"/>
      <c r="B7" s="57"/>
      <c r="C7" s="58"/>
      <c r="D7" s="59"/>
      <c r="E7" s="60"/>
      <c r="F7" s="60"/>
      <c r="G7" s="6" t="s">
        <v>97</v>
      </c>
      <c r="H7" s="7">
        <v>5.26</v>
      </c>
      <c r="I7" s="8">
        <f t="shared" si="0"/>
        <v>5.26</v>
      </c>
    </row>
    <row r="8" spans="1:9">
      <c r="A8" s="56"/>
      <c r="B8" s="57"/>
      <c r="C8" s="58"/>
      <c r="D8" s="59"/>
      <c r="E8" s="60"/>
      <c r="F8" s="60"/>
      <c r="G8" s="6" t="s">
        <v>98</v>
      </c>
      <c r="H8" s="7">
        <v>5.4</v>
      </c>
      <c r="I8" s="8">
        <f t="shared" si="0"/>
        <v>5.4</v>
      </c>
    </row>
    <row r="9" spans="1:9">
      <c r="A9" s="56"/>
      <c r="B9" s="57"/>
      <c r="C9" s="58"/>
      <c r="D9" s="59"/>
      <c r="E9" s="60"/>
      <c r="F9" s="60"/>
      <c r="G9" s="6" t="s">
        <v>99</v>
      </c>
      <c r="H9" s="7">
        <v>5.5</v>
      </c>
      <c r="I9" s="8">
        <f t="shared" si="0"/>
        <v>5.5</v>
      </c>
    </row>
    <row r="10" spans="1:9">
      <c r="A10" s="56"/>
      <c r="B10" s="57"/>
      <c r="C10" s="58"/>
      <c r="D10" s="59"/>
      <c r="E10" s="60"/>
      <c r="F10" s="60"/>
      <c r="G10" s="6" t="s">
        <v>100</v>
      </c>
      <c r="H10" s="7">
        <v>6</v>
      </c>
      <c r="I10" s="8" t="str">
        <f t="shared" si="0"/>
        <v>Descartado</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f>IF(B20&lt;2,"N/A",(STDEV(H3:H17)))</f>
        <v>1.496471445004643</v>
      </c>
      <c r="B20" s="19">
        <f>COUNT(H3:H17)</f>
        <v>8</v>
      </c>
      <c r="C20" s="20">
        <f>IF(B20&lt;2,"N/A",(A20/D20))</f>
        <v>0.34166014726133404</v>
      </c>
      <c r="D20" s="21">
        <f>ROUND(AVERAGE(H3:H17),2)</f>
        <v>4.38</v>
      </c>
      <c r="E20" s="22">
        <f>IFERROR(ROUND(IF(B20&lt;2,"N/A",(IF(C20&lt;=25%,"N/A",AVERAGE(I3:I17)))),2),"N/A")</f>
        <v>4.1500000000000004</v>
      </c>
      <c r="F20" s="22">
        <f>ROUND(MEDIAN(H3:H17),2)</f>
        <v>5.13</v>
      </c>
      <c r="G20" s="23" t="str">
        <f>INDEX(G3:G17,MATCH(H20,H3:H17,0))</f>
        <v>ONLINE COMERCIO IMPORTACAO E EXPORTACAO EIRELI</v>
      </c>
      <c r="H20" s="24">
        <f>MIN(H3:H17)</f>
        <v>2.14</v>
      </c>
      <c r="I20" s="18"/>
    </row>
    <row r="21" spans="1:11">
      <c r="A21" s="25"/>
      <c r="B21" s="18"/>
      <c r="C21" s="26"/>
      <c r="D21" s="26"/>
      <c r="E21" s="26"/>
      <c r="F21" s="26"/>
      <c r="G21" s="18"/>
      <c r="H21" s="27"/>
      <c r="I21" s="28"/>
      <c r="J21" s="28"/>
      <c r="K21" s="28"/>
    </row>
    <row r="22" spans="1:11">
      <c r="B22" s="25"/>
      <c r="C22" s="25"/>
      <c r="D22" s="54"/>
      <c r="E22" s="54"/>
      <c r="F22" s="30"/>
      <c r="G22" s="31" t="s">
        <v>19</v>
      </c>
      <c r="H22" s="32">
        <f>IF(C20&lt;=25%,D20,MIN(E20:F20))</f>
        <v>4.1500000000000004</v>
      </c>
    </row>
    <row r="23" spans="1:11">
      <c r="B23" s="25"/>
      <c r="C23" s="25"/>
      <c r="D23" s="54"/>
      <c r="E23" s="54"/>
      <c r="F23" s="33"/>
      <c r="G23" s="4" t="s">
        <v>20</v>
      </c>
      <c r="H23" s="24">
        <f>ROUND(H22,2)*D3</f>
        <v>2490</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2" sqref="G12"/>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101</v>
      </c>
      <c r="B2" s="2" t="s">
        <v>2</v>
      </c>
      <c r="C2" s="2" t="s">
        <v>3</v>
      </c>
      <c r="D2" s="2" t="s">
        <v>4</v>
      </c>
      <c r="E2" s="3" t="s">
        <v>5</v>
      </c>
      <c r="F2" s="3" t="s">
        <v>6</v>
      </c>
      <c r="G2" s="2" t="s">
        <v>7</v>
      </c>
      <c r="H2" s="4" t="s">
        <v>8</v>
      </c>
      <c r="I2" s="5" t="s">
        <v>9</v>
      </c>
    </row>
    <row r="3" spans="1:9" ht="12.75" customHeight="1">
      <c r="A3" s="56"/>
      <c r="B3" s="57" t="s">
        <v>102</v>
      </c>
      <c r="C3" s="58" t="s">
        <v>10</v>
      </c>
      <c r="D3" s="59">
        <v>200</v>
      </c>
      <c r="E3" s="60">
        <f>IF(C20&lt;=25%,D20,MIN(E20:F20))</f>
        <v>7.87</v>
      </c>
      <c r="F3" s="60">
        <f>MIN(H3:H17)</f>
        <v>6.03</v>
      </c>
      <c r="G3" s="6" t="s">
        <v>103</v>
      </c>
      <c r="H3" s="7">
        <v>6.03</v>
      </c>
      <c r="I3" s="8">
        <f t="shared" ref="I3:I17" si="0">IF(H3="","",(IF($C$20&lt;25%,"N/A",IF(H3&lt;=($D$20+$A$20),H3,"Descartado"))))</f>
        <v>6.03</v>
      </c>
    </row>
    <row r="4" spans="1:9">
      <c r="A4" s="56"/>
      <c r="B4" s="57"/>
      <c r="C4" s="58"/>
      <c r="D4" s="59"/>
      <c r="E4" s="60"/>
      <c r="F4" s="60"/>
      <c r="G4" s="6" t="s">
        <v>89</v>
      </c>
      <c r="H4" s="7">
        <v>6.5</v>
      </c>
      <c r="I4" s="8">
        <f t="shared" si="0"/>
        <v>6.5</v>
      </c>
    </row>
    <row r="5" spans="1:9">
      <c r="A5" s="56"/>
      <c r="B5" s="57"/>
      <c r="C5" s="58"/>
      <c r="D5" s="59"/>
      <c r="E5" s="60"/>
      <c r="F5" s="60"/>
      <c r="G5" s="6" t="s">
        <v>90</v>
      </c>
      <c r="H5" s="7">
        <v>7.1</v>
      </c>
      <c r="I5" s="8">
        <f t="shared" si="0"/>
        <v>7.1</v>
      </c>
    </row>
    <row r="6" spans="1:9">
      <c r="A6" s="56"/>
      <c r="B6" s="57"/>
      <c r="C6" s="58"/>
      <c r="D6" s="59"/>
      <c r="E6" s="60"/>
      <c r="F6" s="60"/>
      <c r="G6" s="6" t="s">
        <v>104</v>
      </c>
      <c r="H6" s="7">
        <v>7.8</v>
      </c>
      <c r="I6" s="8">
        <f t="shared" si="0"/>
        <v>7.8</v>
      </c>
    </row>
    <row r="7" spans="1:9">
      <c r="A7" s="56"/>
      <c r="B7" s="57"/>
      <c r="C7" s="58"/>
      <c r="D7" s="59"/>
      <c r="E7" s="60"/>
      <c r="F7" s="60"/>
      <c r="G7" s="6" t="s">
        <v>105</v>
      </c>
      <c r="H7" s="7">
        <v>7.87</v>
      </c>
      <c r="I7" s="8">
        <f t="shared" si="0"/>
        <v>7.87</v>
      </c>
    </row>
    <row r="8" spans="1:9">
      <c r="A8" s="56"/>
      <c r="B8" s="57"/>
      <c r="C8" s="58"/>
      <c r="D8" s="59"/>
      <c r="E8" s="60"/>
      <c r="F8" s="60"/>
      <c r="G8" s="6" t="s">
        <v>106</v>
      </c>
      <c r="H8" s="7">
        <v>8.5</v>
      </c>
      <c r="I8" s="8">
        <f t="shared" si="0"/>
        <v>8.5</v>
      </c>
    </row>
    <row r="9" spans="1:9">
      <c r="A9" s="56"/>
      <c r="B9" s="57"/>
      <c r="C9" s="58"/>
      <c r="D9" s="59"/>
      <c r="E9" s="60"/>
      <c r="F9" s="60"/>
      <c r="G9" s="6" t="s">
        <v>100</v>
      </c>
      <c r="H9" s="7">
        <v>10.27</v>
      </c>
      <c r="I9" s="8">
        <f t="shared" si="0"/>
        <v>10.27</v>
      </c>
    </row>
    <row r="10" spans="1:9">
      <c r="A10" s="56"/>
      <c r="B10" s="57"/>
      <c r="C10" s="58"/>
      <c r="D10" s="59"/>
      <c r="E10" s="60"/>
      <c r="F10" s="60"/>
      <c r="G10" s="6" t="s">
        <v>107</v>
      </c>
      <c r="H10" s="7">
        <v>11.49</v>
      </c>
      <c r="I10" s="8">
        <f t="shared" si="0"/>
        <v>11.49</v>
      </c>
    </row>
    <row r="11" spans="1:9">
      <c r="A11" s="56"/>
      <c r="B11" s="57"/>
      <c r="C11" s="58"/>
      <c r="D11" s="59"/>
      <c r="E11" s="60"/>
      <c r="F11" s="60"/>
      <c r="G11" s="6" t="s">
        <v>108</v>
      </c>
      <c r="H11" s="7">
        <v>14.8</v>
      </c>
      <c r="I11" s="8" t="str">
        <f t="shared" si="0"/>
        <v>Descartado</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f>IF(B20&lt;2,"N/A",(STDEV(H3:H17)))</f>
        <v>2.8074741514591204</v>
      </c>
      <c r="B20" s="19">
        <f>COUNT(H3:H17)</f>
        <v>9</v>
      </c>
      <c r="C20" s="20">
        <f>IF(B20&lt;2,"N/A",(A20/D20))</f>
        <v>0.3143868030749295</v>
      </c>
      <c r="D20" s="21">
        <f>ROUND(AVERAGE(H3:H17),2)</f>
        <v>8.93</v>
      </c>
      <c r="E20" s="22">
        <f>IFERROR(ROUND(IF(B20&lt;2,"N/A",(IF(C20&lt;=25%,"N/A",AVERAGE(I3:I17)))),2),"N/A")</f>
        <v>8.1999999999999993</v>
      </c>
      <c r="F20" s="22">
        <f>ROUND(MEDIAN(H3:H17),2)</f>
        <v>7.87</v>
      </c>
      <c r="G20" s="23" t="str">
        <f>INDEX(G3:G17,MATCH(H20,H3:H17,0))</f>
        <v>SUPRY OFFICE DISTRIBUIDORA DE MATERIAIS E SERVICOS LTDA</v>
      </c>
      <c r="H20" s="24">
        <f>MIN(H3:H17)</f>
        <v>6.03</v>
      </c>
      <c r="I20" s="18"/>
    </row>
    <row r="21" spans="1:11">
      <c r="A21" s="25"/>
      <c r="B21" s="18"/>
      <c r="C21" s="26"/>
      <c r="D21" s="26"/>
      <c r="E21" s="26"/>
      <c r="F21" s="26"/>
      <c r="G21" s="18"/>
      <c r="H21" s="27"/>
      <c r="I21" s="28"/>
      <c r="J21" s="28"/>
      <c r="K21" s="28"/>
    </row>
    <row r="22" spans="1:11">
      <c r="B22" s="25"/>
      <c r="C22" s="25"/>
      <c r="D22" s="54"/>
      <c r="E22" s="54"/>
      <c r="F22" s="30"/>
      <c r="G22" s="31" t="s">
        <v>19</v>
      </c>
      <c r="H22" s="32">
        <f>IF(C20&lt;=25%,D20,MIN(E20:F20))</f>
        <v>7.87</v>
      </c>
    </row>
    <row r="23" spans="1:11">
      <c r="B23" s="25"/>
      <c r="C23" s="25"/>
      <c r="D23" s="54"/>
      <c r="E23" s="54"/>
      <c r="F23" s="33"/>
      <c r="G23" s="4" t="s">
        <v>20</v>
      </c>
      <c r="H23" s="24">
        <f>ROUND(H22,2)*D3</f>
        <v>1574</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2" sqref="G12"/>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109</v>
      </c>
      <c r="B2" s="2" t="s">
        <v>2</v>
      </c>
      <c r="C2" s="2" t="s">
        <v>3</v>
      </c>
      <c r="D2" s="2" t="s">
        <v>4</v>
      </c>
      <c r="E2" s="3" t="s">
        <v>5</v>
      </c>
      <c r="F2" s="3" t="s">
        <v>6</v>
      </c>
      <c r="G2" s="2" t="s">
        <v>7</v>
      </c>
      <c r="H2" s="4" t="s">
        <v>8</v>
      </c>
      <c r="I2" s="5" t="s">
        <v>9</v>
      </c>
    </row>
    <row r="3" spans="1:9" ht="12.75" customHeight="1">
      <c r="A3" s="56"/>
      <c r="B3" s="57" t="s">
        <v>110</v>
      </c>
      <c r="C3" s="58" t="s">
        <v>10</v>
      </c>
      <c r="D3" s="59">
        <v>200</v>
      </c>
      <c r="E3" s="60">
        <f>IF(C20&lt;=25%,D20,MIN(E20:F20))</f>
        <v>248.86</v>
      </c>
      <c r="F3" s="60">
        <f>MIN(H3:H17)</f>
        <v>219</v>
      </c>
      <c r="G3" s="6" t="s">
        <v>111</v>
      </c>
      <c r="H3" s="7">
        <v>219</v>
      </c>
      <c r="I3" s="8" t="str">
        <f t="shared" ref="I3:I17" si="0">IF(H3="","",(IF($C$20&lt;25%,"N/A",IF(H3&lt;=($D$20+$A$20),H3,"Descartado"))))</f>
        <v>N/A</v>
      </c>
    </row>
    <row r="4" spans="1:9">
      <c r="A4" s="56"/>
      <c r="B4" s="57"/>
      <c r="C4" s="58"/>
      <c r="D4" s="59"/>
      <c r="E4" s="60"/>
      <c r="F4" s="60"/>
      <c r="G4" s="6" t="s">
        <v>112</v>
      </c>
      <c r="H4" s="7">
        <v>234.3</v>
      </c>
      <c r="I4" s="8" t="str">
        <f t="shared" si="0"/>
        <v>N/A</v>
      </c>
    </row>
    <row r="5" spans="1:9">
      <c r="A5" s="56"/>
      <c r="B5" s="57"/>
      <c r="C5" s="58"/>
      <c r="D5" s="59"/>
      <c r="E5" s="60"/>
      <c r="F5" s="60"/>
      <c r="G5" s="6" t="s">
        <v>113</v>
      </c>
      <c r="H5" s="7">
        <v>264</v>
      </c>
      <c r="I5" s="8" t="str">
        <f t="shared" si="0"/>
        <v>N/A</v>
      </c>
    </row>
    <row r="6" spans="1:9">
      <c r="A6" s="56"/>
      <c r="B6" s="57"/>
      <c r="C6" s="58"/>
      <c r="D6" s="59"/>
      <c r="E6" s="60"/>
      <c r="F6" s="60"/>
      <c r="G6" s="6" t="s">
        <v>114</v>
      </c>
      <c r="H6" s="7">
        <v>278.14</v>
      </c>
      <c r="I6" s="8" t="str">
        <f t="shared" si="0"/>
        <v>N/A</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f>IF(B20&lt;2,"N/A",(STDEV(H3:H17)))</f>
        <v>27.019444849959438</v>
      </c>
      <c r="B20" s="19">
        <f>COUNT(H3:H17)</f>
        <v>4</v>
      </c>
      <c r="C20" s="20">
        <f>IF(B20&lt;2,"N/A",(A20/D20))</f>
        <v>0.10857287169476589</v>
      </c>
      <c r="D20" s="21">
        <f>ROUND(AVERAGE(H3:H17),2)</f>
        <v>248.86</v>
      </c>
      <c r="E20" s="22" t="str">
        <f>IFERROR(ROUND(IF(B20&lt;2,"N/A",(IF(C20&lt;=25%,"N/A",AVERAGE(I3:I17)))),2),"N/A")</f>
        <v>N/A</v>
      </c>
      <c r="F20" s="22">
        <f>ROUND(MEDIAN(H3:H17),2)</f>
        <v>249.15</v>
      </c>
      <c r="G20" s="23" t="str">
        <f>INDEX(G3:G17,MATCH(H20,H3:H17,0))</f>
        <v>BRAZIL IT SOLUCOES EM INFORMATICA LTDA</v>
      </c>
      <c r="H20" s="24">
        <f>MIN(H3:H17)</f>
        <v>219</v>
      </c>
      <c r="I20" s="18"/>
    </row>
    <row r="21" spans="1:11">
      <c r="A21" s="25"/>
      <c r="B21" s="18"/>
      <c r="C21" s="26"/>
      <c r="D21" s="26"/>
      <c r="E21" s="26"/>
      <c r="F21" s="26"/>
      <c r="G21" s="18"/>
      <c r="H21" s="27"/>
      <c r="I21" s="28"/>
      <c r="J21" s="28"/>
      <c r="K21" s="28"/>
    </row>
    <row r="22" spans="1:11">
      <c r="B22" s="25"/>
      <c r="C22" s="25"/>
      <c r="D22" s="54"/>
      <c r="E22" s="54"/>
      <c r="F22" s="30"/>
      <c r="G22" s="31" t="s">
        <v>19</v>
      </c>
      <c r="H22" s="32">
        <f>IF(C20&lt;=25%,D20,MIN(E20:F20))</f>
        <v>248.86</v>
      </c>
    </row>
    <row r="23" spans="1:11">
      <c r="B23" s="25"/>
      <c r="C23" s="25"/>
      <c r="D23" s="54"/>
      <c r="E23" s="54"/>
      <c r="F23" s="33"/>
      <c r="G23" s="4" t="s">
        <v>20</v>
      </c>
      <c r="H23" s="24">
        <f>ROUND(H22,2)*D3</f>
        <v>49772</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D18" sqref="D18"/>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115</v>
      </c>
      <c r="B2" s="2" t="s">
        <v>2</v>
      </c>
      <c r="C2" s="2" t="s">
        <v>3</v>
      </c>
      <c r="D2" s="2" t="s">
        <v>4</v>
      </c>
      <c r="E2" s="3" t="s">
        <v>5</v>
      </c>
      <c r="F2" s="3" t="s">
        <v>6</v>
      </c>
      <c r="G2" s="2" t="s">
        <v>7</v>
      </c>
      <c r="H2" s="4" t="s">
        <v>8</v>
      </c>
      <c r="I2" s="5" t="s">
        <v>9</v>
      </c>
    </row>
    <row r="3" spans="1:9" ht="12.75" customHeight="1">
      <c r="A3" s="56"/>
      <c r="B3" s="57"/>
      <c r="C3" s="58" t="s">
        <v>10</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4"/>
      <c r="E22" s="54"/>
      <c r="F22" s="30"/>
      <c r="G22" s="31" t="s">
        <v>19</v>
      </c>
      <c r="H22" s="32" t="e">
        <f>IF(C20&lt;=25%,D20,MIN(E20:F20))</f>
        <v>#NUM!</v>
      </c>
    </row>
    <row r="23" spans="1:11">
      <c r="B23" s="25"/>
      <c r="C23" s="25"/>
      <c r="D23" s="54"/>
      <c r="E23" s="54"/>
      <c r="F23" s="33"/>
      <c r="G23" s="4" t="s">
        <v>20</v>
      </c>
      <c r="H23" s="24" t="e">
        <f>ROUND(H22,2)*D3</f>
        <v>#NUM!</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4" sqref="G4"/>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30</v>
      </c>
      <c r="B2" s="2" t="s">
        <v>2</v>
      </c>
      <c r="C2" s="2" t="s">
        <v>3</v>
      </c>
      <c r="D2" s="2" t="s">
        <v>4</v>
      </c>
      <c r="E2" s="3" t="s">
        <v>5</v>
      </c>
      <c r="F2" s="3" t="s">
        <v>6</v>
      </c>
      <c r="G2" s="2" t="s">
        <v>7</v>
      </c>
      <c r="H2" s="4" t="s">
        <v>8</v>
      </c>
      <c r="I2" s="5" t="s">
        <v>9</v>
      </c>
    </row>
    <row r="3" spans="1:9" ht="12.75" customHeight="1">
      <c r="A3" s="56"/>
      <c r="B3" s="57" t="s">
        <v>140</v>
      </c>
      <c r="C3" s="58" t="s">
        <v>3</v>
      </c>
      <c r="D3" s="59">
        <v>4</v>
      </c>
      <c r="E3" s="60">
        <f>IF(C20&lt;=25%,D20,MIN(E20:F20))</f>
        <v>415.97</v>
      </c>
      <c r="F3" s="60">
        <f>MIN(H3:H17)</f>
        <v>356.9</v>
      </c>
      <c r="G3" s="6" t="s">
        <v>156</v>
      </c>
      <c r="H3" s="7">
        <v>500</v>
      </c>
      <c r="I3" s="8" t="str">
        <f t="shared" ref="I3:I17" si="0">IF(H3="","",(IF($C$20&lt;25%,"N/A",IF(H3&lt;=($D$20+$A$20),H3,"Descartado"))))</f>
        <v>N/A</v>
      </c>
    </row>
    <row r="4" spans="1:9">
      <c r="A4" s="56"/>
      <c r="B4" s="57"/>
      <c r="C4" s="58"/>
      <c r="D4" s="59"/>
      <c r="E4" s="60"/>
      <c r="F4" s="60"/>
      <c r="G4" s="6" t="s">
        <v>175</v>
      </c>
      <c r="H4" s="7">
        <v>356.9</v>
      </c>
      <c r="I4" s="8" t="str">
        <f t="shared" si="0"/>
        <v>N/A</v>
      </c>
    </row>
    <row r="5" spans="1:9">
      <c r="A5" s="56"/>
      <c r="B5" s="57"/>
      <c r="C5" s="58"/>
      <c r="D5" s="59"/>
      <c r="E5" s="60"/>
      <c r="F5" s="60"/>
      <c r="G5" s="6" t="s">
        <v>174</v>
      </c>
      <c r="H5" s="7">
        <v>391</v>
      </c>
      <c r="I5" s="8" t="str">
        <f t="shared" si="0"/>
        <v>N/A</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f>IF(B20&lt;2,"N/A",(STDEV(H3:H17)))</f>
        <v>74.745590728372008</v>
      </c>
      <c r="B20" s="19">
        <f>COUNT(H3:H17)</f>
        <v>3</v>
      </c>
      <c r="C20" s="20">
        <f>IF(B20&lt;2,"N/A",(A20/D20))</f>
        <v>0.17968985919266295</v>
      </c>
      <c r="D20" s="21">
        <f>ROUND(AVERAGE(H3:H17),2)</f>
        <v>415.97</v>
      </c>
      <c r="E20" s="22" t="str">
        <f>IFERROR(ROUND(IF(B20&lt;2,"N/A",(IF(C20&lt;=25%,"N/A",AVERAGE(I3:I17)))),2),"N/A")</f>
        <v>N/A</v>
      </c>
      <c r="F20" s="22">
        <f>ROUND(MEDIAN(H3:H17),2)</f>
        <v>391</v>
      </c>
      <c r="G20" s="23" t="str">
        <f>INDEX(G3:G17,MATCH(H20,H3:H17,0))</f>
        <v>MENOR LANCE DO PE30/20 DO TRE-BA ATUALIZ</v>
      </c>
      <c r="H20" s="24">
        <f>MIN(H3:H17)</f>
        <v>356.9</v>
      </c>
      <c r="I20" s="18"/>
    </row>
    <row r="21" spans="1:11">
      <c r="A21" s="25"/>
      <c r="B21" s="18"/>
      <c r="C21" s="26"/>
      <c r="D21" s="26"/>
      <c r="E21" s="26"/>
      <c r="F21" s="26"/>
      <c r="G21" s="18"/>
      <c r="H21" s="27"/>
      <c r="I21" s="28"/>
      <c r="J21" s="28"/>
      <c r="K21" s="28"/>
    </row>
    <row r="22" spans="1:11">
      <c r="B22" s="25"/>
      <c r="C22" s="25"/>
      <c r="D22" s="54"/>
      <c r="E22" s="54"/>
      <c r="F22" s="30"/>
      <c r="G22" s="31" t="s">
        <v>19</v>
      </c>
      <c r="H22" s="32">
        <f>IF(C20&lt;=25%,D20,MIN(E20:F20))</f>
        <v>415.97</v>
      </c>
    </row>
    <row r="23" spans="1:11">
      <c r="B23" s="25"/>
      <c r="C23" s="25"/>
      <c r="D23" s="54"/>
      <c r="E23" s="54"/>
      <c r="F23" s="33"/>
      <c r="G23" s="4" t="s">
        <v>20</v>
      </c>
      <c r="H23" s="24">
        <f>ROUND(H22,2)*D3</f>
        <v>1663.88</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116</v>
      </c>
      <c r="B2" s="2" t="s">
        <v>2</v>
      </c>
      <c r="C2" s="2" t="s">
        <v>3</v>
      </c>
      <c r="D2" s="2" t="s">
        <v>4</v>
      </c>
      <c r="E2" s="3" t="s">
        <v>5</v>
      </c>
      <c r="F2" s="3" t="s">
        <v>6</v>
      </c>
      <c r="G2" s="2" t="s">
        <v>7</v>
      </c>
      <c r="H2" s="4" t="s">
        <v>8</v>
      </c>
      <c r="I2" s="5" t="s">
        <v>9</v>
      </c>
    </row>
    <row r="3" spans="1:9" ht="12.75" customHeight="1">
      <c r="A3" s="56"/>
      <c r="B3" s="57"/>
      <c r="C3" s="58" t="s">
        <v>10</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4"/>
      <c r="E22" s="54"/>
      <c r="F22" s="30"/>
      <c r="G22" s="31" t="s">
        <v>19</v>
      </c>
      <c r="H22" s="32" t="e">
        <f>IF(C20&lt;=25%,D20,MIN(E20:F20))</f>
        <v>#NUM!</v>
      </c>
    </row>
    <row r="23" spans="1:11">
      <c r="B23" s="25"/>
      <c r="C23" s="25"/>
      <c r="D23" s="54"/>
      <c r="E23" s="54"/>
      <c r="F23" s="33"/>
      <c r="G23" s="4" t="s">
        <v>20</v>
      </c>
      <c r="H23" s="24" t="e">
        <f>ROUND(H22,2)*D3</f>
        <v>#NUM!</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117</v>
      </c>
      <c r="B2" s="2" t="s">
        <v>2</v>
      </c>
      <c r="C2" s="2" t="s">
        <v>3</v>
      </c>
      <c r="D2" s="2" t="s">
        <v>4</v>
      </c>
      <c r="E2" s="3" t="s">
        <v>5</v>
      </c>
      <c r="F2" s="3" t="s">
        <v>6</v>
      </c>
      <c r="G2" s="2" t="s">
        <v>7</v>
      </c>
      <c r="H2" s="4" t="s">
        <v>8</v>
      </c>
      <c r="I2" s="5" t="s">
        <v>9</v>
      </c>
    </row>
    <row r="3" spans="1:9" ht="12.75" customHeight="1">
      <c r="A3" s="56"/>
      <c r="B3" s="57"/>
      <c r="C3" s="58" t="s">
        <v>10</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4"/>
      <c r="E22" s="54"/>
      <c r="F22" s="30"/>
      <c r="G22" s="31" t="s">
        <v>19</v>
      </c>
      <c r="H22" s="32" t="e">
        <f>IF(C20&lt;=25%,D20,MIN(E20:F20))</f>
        <v>#NUM!</v>
      </c>
    </row>
    <row r="23" spans="1:11">
      <c r="B23" s="25"/>
      <c r="C23" s="25"/>
      <c r="D23" s="54"/>
      <c r="E23" s="54"/>
      <c r="F23" s="33"/>
      <c r="G23" s="4" t="s">
        <v>20</v>
      </c>
      <c r="H23" s="24" t="e">
        <f>ROUND(H22,2)*D3</f>
        <v>#NUM!</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118</v>
      </c>
      <c r="B2" s="2" t="s">
        <v>2</v>
      </c>
      <c r="C2" s="2" t="s">
        <v>3</v>
      </c>
      <c r="D2" s="2" t="s">
        <v>4</v>
      </c>
      <c r="E2" s="3" t="s">
        <v>5</v>
      </c>
      <c r="F2" s="3" t="s">
        <v>6</v>
      </c>
      <c r="G2" s="2" t="s">
        <v>7</v>
      </c>
      <c r="H2" s="4" t="s">
        <v>8</v>
      </c>
      <c r="I2" s="5" t="s">
        <v>9</v>
      </c>
    </row>
    <row r="3" spans="1:9" ht="12.75" customHeight="1">
      <c r="A3" s="56"/>
      <c r="B3" s="57"/>
      <c r="C3" s="58" t="s">
        <v>10</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4"/>
      <c r="E22" s="54"/>
      <c r="F22" s="30"/>
      <c r="G22" s="31" t="s">
        <v>19</v>
      </c>
      <c r="H22" s="32" t="e">
        <f>IF(C20&lt;=25%,D20,MIN(E20:F20))</f>
        <v>#NUM!</v>
      </c>
    </row>
    <row r="23" spans="1:11">
      <c r="B23" s="25"/>
      <c r="C23" s="25"/>
      <c r="D23" s="54"/>
      <c r="E23" s="54"/>
      <c r="F23" s="33"/>
      <c r="G23" s="4" t="s">
        <v>20</v>
      </c>
      <c r="H23" s="24" t="e">
        <f>ROUND(H22,2)*D3</f>
        <v>#NUM!</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119</v>
      </c>
      <c r="B2" s="2" t="s">
        <v>2</v>
      </c>
      <c r="C2" s="2" t="s">
        <v>3</v>
      </c>
      <c r="D2" s="2" t="s">
        <v>4</v>
      </c>
      <c r="E2" s="3" t="s">
        <v>5</v>
      </c>
      <c r="F2" s="3" t="s">
        <v>6</v>
      </c>
      <c r="G2" s="2" t="s">
        <v>7</v>
      </c>
      <c r="H2" s="4" t="s">
        <v>8</v>
      </c>
      <c r="I2" s="5" t="s">
        <v>9</v>
      </c>
    </row>
    <row r="3" spans="1:9" ht="12.75" customHeight="1">
      <c r="A3" s="56"/>
      <c r="B3" s="57"/>
      <c r="C3" s="58" t="s">
        <v>10</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4"/>
      <c r="E22" s="54"/>
      <c r="F22" s="30"/>
      <c r="G22" s="31" t="s">
        <v>19</v>
      </c>
      <c r="H22" s="32" t="e">
        <f>IF(C20&lt;=25%,D20,MIN(E20:F20))</f>
        <v>#NUM!</v>
      </c>
    </row>
    <row r="23" spans="1:11">
      <c r="B23" s="25"/>
      <c r="C23" s="25"/>
      <c r="D23" s="54"/>
      <c r="E23" s="54"/>
      <c r="F23" s="33"/>
      <c r="G23" s="4" t="s">
        <v>20</v>
      </c>
      <c r="H23" s="24" t="e">
        <f>ROUND(H22,2)*D3</f>
        <v>#NUM!</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120</v>
      </c>
      <c r="B2" s="2" t="s">
        <v>2</v>
      </c>
      <c r="C2" s="2" t="s">
        <v>3</v>
      </c>
      <c r="D2" s="2" t="s">
        <v>4</v>
      </c>
      <c r="E2" s="3" t="s">
        <v>5</v>
      </c>
      <c r="F2" s="3" t="s">
        <v>6</v>
      </c>
      <c r="G2" s="2" t="s">
        <v>7</v>
      </c>
      <c r="H2" s="4" t="s">
        <v>8</v>
      </c>
      <c r="I2" s="5" t="s">
        <v>9</v>
      </c>
    </row>
    <row r="3" spans="1:9" ht="12.75" customHeight="1">
      <c r="A3" s="56"/>
      <c r="B3" s="57"/>
      <c r="C3" s="58" t="s">
        <v>10</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4"/>
      <c r="E22" s="54"/>
      <c r="F22" s="30"/>
      <c r="G22" s="31" t="s">
        <v>19</v>
      </c>
      <c r="H22" s="32" t="e">
        <f>IF(C20&lt;=25%,D20,MIN(E20:F20))</f>
        <v>#NUM!</v>
      </c>
    </row>
    <row r="23" spans="1:11">
      <c r="B23" s="25"/>
      <c r="C23" s="25"/>
      <c r="D23" s="54"/>
      <c r="E23" s="54"/>
      <c r="F23" s="33"/>
      <c r="G23" s="4" t="s">
        <v>20</v>
      </c>
      <c r="H23" s="24" t="e">
        <f>ROUND(H22,2)*D3</f>
        <v>#NUM!</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121</v>
      </c>
      <c r="B2" s="2" t="s">
        <v>2</v>
      </c>
      <c r="C2" s="2" t="s">
        <v>3</v>
      </c>
      <c r="D2" s="2" t="s">
        <v>4</v>
      </c>
      <c r="E2" s="3" t="s">
        <v>5</v>
      </c>
      <c r="F2" s="3" t="s">
        <v>6</v>
      </c>
      <c r="G2" s="2" t="s">
        <v>7</v>
      </c>
      <c r="H2" s="4" t="s">
        <v>8</v>
      </c>
      <c r="I2" s="5" t="s">
        <v>9</v>
      </c>
    </row>
    <row r="3" spans="1:9" ht="12.75" customHeight="1">
      <c r="A3" s="56"/>
      <c r="B3" s="57"/>
      <c r="C3" s="58" t="s">
        <v>10</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4"/>
      <c r="E22" s="54"/>
      <c r="F22" s="30"/>
      <c r="G22" s="31" t="s">
        <v>19</v>
      </c>
      <c r="H22" s="32" t="e">
        <f>IF(C20&lt;=25%,D20,MIN(E20:F20))</f>
        <v>#NUM!</v>
      </c>
    </row>
    <row r="23" spans="1:11">
      <c r="B23" s="25"/>
      <c r="C23" s="25"/>
      <c r="D23" s="54"/>
      <c r="E23" s="54"/>
      <c r="F23" s="33"/>
      <c r="G23" s="4" t="s">
        <v>20</v>
      </c>
      <c r="H23" s="24" t="e">
        <f>ROUND(H22,2)*D3</f>
        <v>#NUM!</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122</v>
      </c>
      <c r="B2" s="2" t="s">
        <v>2</v>
      </c>
      <c r="C2" s="2" t="s">
        <v>3</v>
      </c>
      <c r="D2" s="2" t="s">
        <v>4</v>
      </c>
      <c r="E2" s="3" t="s">
        <v>5</v>
      </c>
      <c r="F2" s="3" t="s">
        <v>6</v>
      </c>
      <c r="G2" s="2" t="s">
        <v>7</v>
      </c>
      <c r="H2" s="4" t="s">
        <v>8</v>
      </c>
      <c r="I2" s="5" t="s">
        <v>9</v>
      </c>
    </row>
    <row r="3" spans="1:9" ht="12.75" customHeight="1">
      <c r="A3" s="56"/>
      <c r="B3" s="57"/>
      <c r="C3" s="58" t="s">
        <v>10</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4"/>
      <c r="E22" s="54"/>
      <c r="F22" s="30"/>
      <c r="G22" s="31" t="s">
        <v>19</v>
      </c>
      <c r="H22" s="32" t="e">
        <f>IF(C20&lt;=25%,D20,MIN(E20:F20))</f>
        <v>#NUM!</v>
      </c>
    </row>
    <row r="23" spans="1:11">
      <c r="B23" s="25"/>
      <c r="C23" s="25"/>
      <c r="D23" s="54"/>
      <c r="E23" s="54"/>
      <c r="F23" s="33"/>
      <c r="G23" s="4" t="s">
        <v>20</v>
      </c>
      <c r="H23" s="24" t="e">
        <f>ROUND(H22,2)*D3</f>
        <v>#NUM!</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123</v>
      </c>
      <c r="B2" s="2" t="s">
        <v>2</v>
      </c>
      <c r="C2" s="2" t="s">
        <v>3</v>
      </c>
      <c r="D2" s="2" t="s">
        <v>4</v>
      </c>
      <c r="E2" s="3" t="s">
        <v>5</v>
      </c>
      <c r="F2" s="3" t="s">
        <v>6</v>
      </c>
      <c r="G2" s="2" t="s">
        <v>7</v>
      </c>
      <c r="H2" s="4" t="s">
        <v>8</v>
      </c>
      <c r="I2" s="5" t="s">
        <v>9</v>
      </c>
    </row>
    <row r="3" spans="1:9" ht="12.75" customHeight="1">
      <c r="A3" s="56"/>
      <c r="B3" s="57"/>
      <c r="C3" s="58" t="s">
        <v>10</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4"/>
      <c r="E22" s="54"/>
      <c r="F22" s="30"/>
      <c r="G22" s="31" t="s">
        <v>19</v>
      </c>
      <c r="H22" s="32" t="e">
        <f>IF(C20&lt;=25%,D20,MIN(E20:F20))</f>
        <v>#NUM!</v>
      </c>
    </row>
    <row r="23" spans="1:11">
      <c r="B23" s="25"/>
      <c r="C23" s="25"/>
      <c r="D23" s="54"/>
      <c r="E23" s="54"/>
      <c r="F23" s="33"/>
      <c r="G23" s="4" t="s">
        <v>20</v>
      </c>
      <c r="H23" s="24" t="e">
        <f>ROUND(H22,2)*D3</f>
        <v>#NUM!</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124</v>
      </c>
      <c r="B2" s="2" t="s">
        <v>2</v>
      </c>
      <c r="C2" s="2" t="s">
        <v>3</v>
      </c>
      <c r="D2" s="2" t="s">
        <v>4</v>
      </c>
      <c r="E2" s="3" t="s">
        <v>5</v>
      </c>
      <c r="F2" s="3" t="s">
        <v>6</v>
      </c>
      <c r="G2" s="2" t="s">
        <v>7</v>
      </c>
      <c r="H2" s="4" t="s">
        <v>8</v>
      </c>
      <c r="I2" s="5" t="s">
        <v>9</v>
      </c>
    </row>
    <row r="3" spans="1:9" ht="12.75" customHeight="1">
      <c r="A3" s="56"/>
      <c r="B3" s="57"/>
      <c r="C3" s="58" t="s">
        <v>10</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4"/>
      <c r="E22" s="54"/>
      <c r="F22" s="30"/>
      <c r="G22" s="31" t="s">
        <v>19</v>
      </c>
      <c r="H22" s="32" t="e">
        <f>IF(C20&lt;=25%,D20,MIN(E20:F20))</f>
        <v>#NUM!</v>
      </c>
    </row>
    <row r="23" spans="1:11">
      <c r="B23" s="25"/>
      <c r="C23" s="25"/>
      <c r="D23" s="54"/>
      <c r="E23" s="54"/>
      <c r="F23" s="33"/>
      <c r="G23" s="4" t="s">
        <v>20</v>
      </c>
      <c r="H23" s="24" t="e">
        <f>ROUND(H22,2)*D3</f>
        <v>#NUM!</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125</v>
      </c>
      <c r="B2" s="2" t="s">
        <v>2</v>
      </c>
      <c r="C2" s="2" t="s">
        <v>3</v>
      </c>
      <c r="D2" s="2" t="s">
        <v>4</v>
      </c>
      <c r="E2" s="3" t="s">
        <v>5</v>
      </c>
      <c r="F2" s="3" t="s">
        <v>6</v>
      </c>
      <c r="G2" s="2" t="s">
        <v>7</v>
      </c>
      <c r="H2" s="4" t="s">
        <v>8</v>
      </c>
      <c r="I2" s="5" t="s">
        <v>9</v>
      </c>
    </row>
    <row r="3" spans="1:9" ht="12.75" customHeight="1">
      <c r="A3" s="56"/>
      <c r="B3" s="57"/>
      <c r="C3" s="58" t="s">
        <v>10</v>
      </c>
      <c r="D3" s="59"/>
      <c r="E3" s="60" t="e">
        <f>IF(C20&lt;=25%,D20,MIN(E20:F20))</f>
        <v>#NUM!</v>
      </c>
      <c r="F3" s="60">
        <f>MIN(H3:H17)</f>
        <v>0</v>
      </c>
      <c r="G3" s="6"/>
      <c r="H3" s="7"/>
      <c r="I3" s="8" t="str">
        <f t="shared" ref="I3:I17" si="0">IF(H3="","",(IF($C$20&lt;25%,"N/A",IF(H3&lt;=($D$20+$A$20),H3,"Descartado"))))</f>
        <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4"/>
      <c r="E22" s="54"/>
      <c r="F22" s="30"/>
      <c r="G22" s="31" t="s">
        <v>19</v>
      </c>
      <c r="H22" s="32" t="e">
        <f>IF(C20&lt;=25%,D20,MIN(E20:F20))</f>
        <v>#NUM!</v>
      </c>
    </row>
    <row r="23" spans="1:11">
      <c r="B23" s="25"/>
      <c r="C23" s="25"/>
      <c r="D23" s="54"/>
      <c r="E23" s="54"/>
      <c r="F23" s="33"/>
      <c r="G23" s="4" t="s">
        <v>20</v>
      </c>
      <c r="H23" s="24" t="e">
        <f>ROUND(H22,2)*D3</f>
        <v>#NUM!</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4" sqref="G4"/>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31</v>
      </c>
      <c r="B2" s="2" t="s">
        <v>2</v>
      </c>
      <c r="C2" s="2" t="s">
        <v>3</v>
      </c>
      <c r="D2" s="2" t="s">
        <v>4</v>
      </c>
      <c r="E2" s="3" t="s">
        <v>5</v>
      </c>
      <c r="F2" s="3" t="s">
        <v>6</v>
      </c>
      <c r="G2" s="2" t="s">
        <v>7</v>
      </c>
      <c r="H2" s="4" t="s">
        <v>8</v>
      </c>
      <c r="I2" s="5" t="s">
        <v>9</v>
      </c>
    </row>
    <row r="3" spans="1:9" ht="12.75" customHeight="1">
      <c r="A3" s="56"/>
      <c r="B3" s="57" t="s">
        <v>141</v>
      </c>
      <c r="C3" s="58" t="s">
        <v>3</v>
      </c>
      <c r="D3" s="59">
        <v>1</v>
      </c>
      <c r="E3" s="60">
        <f>IF(C20&lt;=25%,D20,MIN(E20:F20))</f>
        <v>2184.1</v>
      </c>
      <c r="F3" s="60">
        <f>MIN(H3:H17)</f>
        <v>2000</v>
      </c>
      <c r="G3" s="6" t="s">
        <v>156</v>
      </c>
      <c r="H3" s="7">
        <v>2000</v>
      </c>
      <c r="I3" s="8" t="str">
        <f t="shared" ref="I3:I17" si="0">IF(H3="","",(IF($C$20&lt;25%,"N/A",IF(H3&lt;=($D$20+$A$20),H3,"Descartado"))))</f>
        <v>N/A</v>
      </c>
    </row>
    <row r="4" spans="1:9">
      <c r="A4" s="56"/>
      <c r="B4" s="57"/>
      <c r="C4" s="58"/>
      <c r="D4" s="59"/>
      <c r="E4" s="60"/>
      <c r="F4" s="60"/>
      <c r="G4" s="6" t="s">
        <v>175</v>
      </c>
      <c r="H4" s="7">
        <v>2368.1999999999998</v>
      </c>
      <c r="I4" s="8" t="str">
        <f t="shared" si="0"/>
        <v>N/A</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f>IF(B20&lt;2,"N/A",(STDEV(H3:H17)))</f>
        <v>260.35671683288666</v>
      </c>
      <c r="B20" s="19">
        <f>COUNT(H3:H17)</f>
        <v>2</v>
      </c>
      <c r="C20" s="20">
        <f>IF(B20&lt;2,"N/A",(A20/D20))</f>
        <v>0.11920549280384904</v>
      </c>
      <c r="D20" s="21">
        <f>ROUND(AVERAGE(H3:H17),2)</f>
        <v>2184.1</v>
      </c>
      <c r="E20" s="22" t="str">
        <f>IFERROR(ROUND(IF(B20&lt;2,"N/A",(IF(C20&lt;=25%,"N/A",AVERAGE(I3:I17)))),2),"N/A")</f>
        <v>N/A</v>
      </c>
      <c r="F20" s="22">
        <f>ROUND(MEDIAN(H3:H17),2)</f>
        <v>2184.1</v>
      </c>
      <c r="G20" s="23" t="str">
        <f>INDEX(G3:G17,MATCH(H20,H3:H17,0))</f>
        <v>TJE locação de toldos ltda...</v>
      </c>
      <c r="H20" s="24">
        <f>MIN(H3:H17)</f>
        <v>2000</v>
      </c>
      <c r="I20" s="18"/>
    </row>
    <row r="21" spans="1:11">
      <c r="A21" s="25"/>
      <c r="B21" s="18"/>
      <c r="C21" s="26"/>
      <c r="D21" s="26"/>
      <c r="E21" s="26"/>
      <c r="F21" s="26"/>
      <c r="G21" s="18"/>
      <c r="H21" s="27"/>
      <c r="I21" s="28"/>
      <c r="J21" s="28"/>
      <c r="K21" s="28"/>
    </row>
    <row r="22" spans="1:11">
      <c r="B22" s="25"/>
      <c r="C22" s="25"/>
      <c r="D22" s="54"/>
      <c r="E22" s="54"/>
      <c r="F22" s="30"/>
      <c r="G22" s="31" t="s">
        <v>19</v>
      </c>
      <c r="H22" s="32">
        <f>IF(C20&lt;=25%,D20,MIN(E20:F20))</f>
        <v>2184.1</v>
      </c>
    </row>
    <row r="23" spans="1:11">
      <c r="B23" s="25"/>
      <c r="C23" s="25"/>
      <c r="D23" s="54"/>
      <c r="E23" s="54"/>
      <c r="F23" s="33"/>
      <c r="G23" s="4" t="s">
        <v>20</v>
      </c>
      <c r="H23" s="24">
        <f>ROUND(H22,2)*D3</f>
        <v>2184.1</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K28"/>
  <sheetViews>
    <sheetView tabSelected="1" view="pageBreakPreview" topLeftCell="A25" zoomScaleNormal="100" zoomScaleSheetLayoutView="100" workbookViewId="0">
      <selection activeCell="E26" sqref="E26"/>
    </sheetView>
  </sheetViews>
  <sheetFormatPr defaultColWidth="9.28515625" defaultRowHeight="12.75"/>
  <cols>
    <col min="2" max="2" width="9.140625" style="35" customWidth="1"/>
    <col min="3" max="3" width="86.85546875" style="35" customWidth="1"/>
    <col min="4" max="6" width="13.28515625" style="35" customWidth="1"/>
    <col min="7" max="7" width="17.28515625" style="35" customWidth="1"/>
    <col min="8" max="8" width="17.28515625" style="36" customWidth="1"/>
    <col min="9" max="13" width="9.140625" style="36" customWidth="1"/>
    <col min="14" max="63" width="9.140625" style="35" customWidth="1"/>
    <col min="1023" max="1024" width="11.5703125" customWidth="1"/>
  </cols>
  <sheetData>
    <row r="1" spans="1:8" ht="12.75" customHeight="1">
      <c r="B1" s="37"/>
      <c r="C1" s="38"/>
      <c r="D1" s="39"/>
      <c r="E1" s="39"/>
      <c r="F1" s="39"/>
      <c r="G1" s="39"/>
    </row>
    <row r="2" spans="1:8" ht="12.75" customHeight="1">
      <c r="B2" s="37"/>
      <c r="C2" s="38"/>
      <c r="D2" s="39"/>
      <c r="E2" s="39"/>
      <c r="F2" s="39"/>
      <c r="G2" s="39"/>
    </row>
    <row r="3" spans="1:8" ht="12.75" customHeight="1">
      <c r="B3" s="37"/>
      <c r="C3" s="38"/>
      <c r="D3" s="39"/>
      <c r="E3" s="39"/>
      <c r="F3" s="39"/>
      <c r="G3" s="39"/>
    </row>
    <row r="4" spans="1:8" ht="12.75" customHeight="1">
      <c r="B4" s="37"/>
      <c r="C4" s="38"/>
      <c r="D4" s="39"/>
      <c r="E4" s="39"/>
      <c r="F4" s="39"/>
      <c r="G4" s="39"/>
    </row>
    <row r="5" spans="1:8" ht="12.75" customHeight="1">
      <c r="B5" s="61"/>
      <c r="C5" s="61"/>
      <c r="D5" s="61"/>
      <c r="E5" s="61"/>
      <c r="F5" s="61"/>
      <c r="G5" s="61"/>
    </row>
    <row r="6" spans="1:8" ht="12.75" customHeight="1">
      <c r="B6" s="61"/>
      <c r="C6" s="61"/>
      <c r="D6" s="61"/>
      <c r="E6" s="61"/>
      <c r="F6" s="61"/>
      <c r="G6" s="61"/>
    </row>
    <row r="7" spans="1:8" ht="12.75" customHeight="1">
      <c r="B7" s="40"/>
      <c r="C7" s="41"/>
      <c r="D7" s="42"/>
      <c r="E7" s="42"/>
      <c r="F7" s="42"/>
      <c r="G7" s="42"/>
    </row>
    <row r="8" spans="1:8" ht="15.75" customHeight="1">
      <c r="A8" s="63" t="s">
        <v>126</v>
      </c>
      <c r="B8" s="64"/>
      <c r="C8" s="64"/>
      <c r="D8" s="64"/>
      <c r="E8" s="64"/>
      <c r="F8" s="64"/>
      <c r="G8" s="64"/>
      <c r="H8" s="65"/>
    </row>
    <row r="9" spans="1:8" ht="25.5">
      <c r="A9" s="43" t="s">
        <v>186</v>
      </c>
      <c r="B9" s="43" t="s">
        <v>127</v>
      </c>
      <c r="C9" s="43" t="s">
        <v>128</v>
      </c>
      <c r="D9" s="43" t="s">
        <v>129</v>
      </c>
      <c r="E9" s="43" t="s">
        <v>130</v>
      </c>
      <c r="F9" s="43" t="s">
        <v>131</v>
      </c>
      <c r="G9" s="43" t="s">
        <v>184</v>
      </c>
      <c r="H9" s="43" t="s">
        <v>185</v>
      </c>
    </row>
    <row r="10" spans="1:8" ht="76.5">
      <c r="A10" s="44" t="s">
        <v>187</v>
      </c>
      <c r="B10" s="44">
        <v>1</v>
      </c>
      <c r="C10" s="45" t="str">
        <f>Item1!B3</f>
        <v xml:space="preserve">Locação de tapume metálico, altura de 2,20m, 2 portões com largura de 4,0m, 1 portão com largura de 5,0m e 1 porta com largura de 2,00m, instaladas em local indicado em planta.
Período: 30/09/22 a 03/10/22  – 1º turno (04 dias)
               28/10/22 a 31/10/22 – 2º turno (04 dias) (Se houver). Local para instalação: área externa da Sede do TRE-BA.
</v>
      </c>
      <c r="D10" s="44" t="str">
        <f>Item1!C3</f>
        <v>M</v>
      </c>
      <c r="E10" s="44">
        <f>Item1!D3</f>
        <v>273</v>
      </c>
      <c r="F10" s="46">
        <f>Item1!E3</f>
        <v>30.51</v>
      </c>
      <c r="G10" s="46">
        <f t="shared" ref="G10:G27" si="0">(ROUND(F10,2)*E10)</f>
        <v>8329.23</v>
      </c>
      <c r="H10" s="44" t="s">
        <v>187</v>
      </c>
    </row>
    <row r="11" spans="1:8" ht="76.5">
      <c r="A11" s="44" t="s">
        <v>187</v>
      </c>
      <c r="B11" s="44">
        <v>2</v>
      </c>
      <c r="C11" s="45" t="str">
        <f>Item2!B3</f>
        <v xml:space="preserve">Sinalização em adesivo vinílico com fundo branco e letras pretas, tamanho 85 x 28 cm.
Quantidade: 10 unidades – 1º turno
                    10 unidades – 2º turno (Se houver)
Dizeres a serem definidos posteriormente. Local para instalação: fixação na entrada das salas e seções eleitorais.
</v>
      </c>
      <c r="D11" s="44" t="str">
        <f>Item2!C3</f>
        <v>UNIDADE</v>
      </c>
      <c r="E11" s="44">
        <f>Item2!D3</f>
        <v>20</v>
      </c>
      <c r="F11" s="46">
        <f>Item2!E3</f>
        <v>129.11000000000001</v>
      </c>
      <c r="G11" s="46">
        <f t="shared" si="0"/>
        <v>2582.2000000000003</v>
      </c>
      <c r="H11" s="44" t="s">
        <v>187</v>
      </c>
    </row>
    <row r="12" spans="1:8" ht="102">
      <c r="A12" s="44" t="s">
        <v>187</v>
      </c>
      <c r="B12" s="44">
        <v>3</v>
      </c>
      <c r="C12" s="45" t="str">
        <f>Item3!B3</f>
        <v xml:space="preserve">Faixa com as seguintes características:
• Confeccionadas em laminado, tipo polietileno, na cor branca;
• Texto em única cor (preto);
• Dimensões: 3,00m de comprimento e 0,70m de largura;
• Fixada em estrutura metálica “box truss”, existente no local.
Quantidade: 02 unidades – 1º turno e 02 unidades – 2º turno (Se houver)
Dizeres a serem definidos posteriormente. Local de instalação: sinalização na área externa da Sede.
</v>
      </c>
      <c r="D12" s="44" t="str">
        <f>Item3!C3</f>
        <v>UNIDADE</v>
      </c>
      <c r="E12" s="44">
        <f>Item3!D3</f>
        <v>4</v>
      </c>
      <c r="F12" s="46">
        <f>Item3!E3</f>
        <v>415.97</v>
      </c>
      <c r="G12" s="46">
        <f t="shared" si="0"/>
        <v>1663.88</v>
      </c>
      <c r="H12" s="44" t="s">
        <v>187</v>
      </c>
    </row>
    <row r="13" spans="1:8" ht="114.75">
      <c r="A13" s="44" t="s">
        <v>187</v>
      </c>
      <c r="B13" s="44">
        <v>4</v>
      </c>
      <c r="C13" s="45" t="str">
        <f>Item4!B3</f>
        <v xml:space="preserve">Sinalização em adesivo acrílico aquoso permanente. Especificação do Liner (papel protetor):
• Papel couché siliconizado com gramatura de 150g;
• 8m de comprimento e 2,20m de altura;
• Aplicação em estrutura de TS;
• Dizeres e imagens a serem definidos posteriormente.
Quantidade: 01 unidade – 1º turno
                     01 unidade – 2º turno, caso ocorra e seja solicitado pela Fiscalização
Local de instalação: Área para entrevistas (ver planta).
</v>
      </c>
      <c r="D13" s="44" t="str">
        <f>Item4!C3</f>
        <v>UNIDADE</v>
      </c>
      <c r="E13" s="44">
        <f>Item4!D3</f>
        <v>1</v>
      </c>
      <c r="F13" s="46">
        <f>Item4!E3</f>
        <v>2184.1</v>
      </c>
      <c r="G13" s="46">
        <f t="shared" si="0"/>
        <v>2184.1</v>
      </c>
      <c r="H13" s="44" t="s">
        <v>187</v>
      </c>
    </row>
    <row r="14" spans="1:8" ht="89.25">
      <c r="A14" s="44" t="s">
        <v>187</v>
      </c>
      <c r="B14" s="44">
        <v>5</v>
      </c>
      <c r="C14" s="45" t="str">
        <f>Item5!B3</f>
        <v xml:space="preserve">Locação de estrutura metálica “box truss” para fixação de faixa com dimensão de 3,00m de comprimento e 0,70m de largura, confeccionada em laminado, tipo polietileno. A faixa deve ficar com seu limite inferior a 0,50m do solo.
Período: 30/09/22 a 03/10/22  – 1º turno (04 dias)
               28/10/22 a 31/10/22 – 2º turno (04 dias) (Se houver)
Local de instalação: área externa da Sede do TRE-BA.
</v>
      </c>
      <c r="D14" s="44" t="str">
        <f>Item5!C3</f>
        <v>UNIDADE</v>
      </c>
      <c r="E14" s="44">
        <f>Item5!D3</f>
        <v>1</v>
      </c>
      <c r="F14" s="46">
        <f>Item5!E3</f>
        <v>1350</v>
      </c>
      <c r="G14" s="46">
        <f t="shared" si="0"/>
        <v>1350</v>
      </c>
      <c r="H14" s="44" t="s">
        <v>187</v>
      </c>
    </row>
    <row r="15" spans="1:8" ht="76.5">
      <c r="A15" s="44" t="s">
        <v>187</v>
      </c>
      <c r="B15" s="44">
        <v>6</v>
      </c>
      <c r="C15" s="45" t="str">
        <f>Item6!B3</f>
        <v xml:space="preserve">Locação de pedestal com placa para identificação/sinalização de áreas, em material plástico de alta resistência, para fixação de sinalização com dimensão A4.
Período: 30/09/22 a 03/10/22 – 1º turno (04 dias)
               28/10/22 a 31/10/22 – 2º turno (04 dias) (Se houver)
Local de instalação Sede do TRE-BA.
</v>
      </c>
      <c r="D15" s="44" t="str">
        <f>Item6!C3</f>
        <v>UNIDADE</v>
      </c>
      <c r="E15" s="44">
        <f>Item6!D3</f>
        <v>6</v>
      </c>
      <c r="F15" s="46">
        <f>Item6!E3</f>
        <v>244.95</v>
      </c>
      <c r="G15" s="46">
        <f t="shared" si="0"/>
        <v>1469.6999999999998</v>
      </c>
      <c r="H15" s="44" t="s">
        <v>187</v>
      </c>
    </row>
    <row r="16" spans="1:8" ht="127.5">
      <c r="A16" s="44" t="s">
        <v>187</v>
      </c>
      <c r="B16" s="44">
        <v>7</v>
      </c>
      <c r="C16" s="45" t="str">
        <f>Item7!B3</f>
        <v xml:space="preserve">Locação de sanitários químicos portáteis, de uso individual, contendo: vaso sanitário (com tampa móvel no fundo, que evite a visualização de dejetos) e cuba; iluminação e ventilação interna; constituídos de material de alta densidade, que proporcionem grande resistência a choques e temperatura externa. Inclui também os serviços contínuos de: manutenção (abastecimento de produtos químicos, fornecimento de material de limpeza), higienização (recolhimento, transporte e destinação dos dejetos acumulados, através de caminhão de sucção) e lavagem dos sanitários.
Período: 30/09/22 a 03/10/22  – 1º turno (04 dias)
               28/10/22 a 31/10/22 – 2º turno (04 dias) (Se houver)
Local de instalação: área externa da Sede do TRE-BA.
</v>
      </c>
      <c r="D16" s="44" t="str">
        <f>Item7!C3</f>
        <v>UNIDADE</v>
      </c>
      <c r="E16" s="44">
        <f>Item7!D3</f>
        <v>4</v>
      </c>
      <c r="F16" s="46">
        <f>Item7!E3</f>
        <v>1527.5</v>
      </c>
      <c r="G16" s="46">
        <f t="shared" si="0"/>
        <v>6110</v>
      </c>
      <c r="H16" s="44" t="s">
        <v>187</v>
      </c>
    </row>
    <row r="17" spans="1:8" ht="89.25">
      <c r="A17" s="44" t="s">
        <v>187</v>
      </c>
      <c r="B17" s="44">
        <v>8</v>
      </c>
      <c r="C17" s="45" t="str">
        <f>Item8!B3</f>
        <v xml:space="preserve"> Carrinhos tipo plataforma (com as seguintes características: assoalho em aço ou madeira;  capacidade mínima de carga: 600 kg; cabo de tração em forma de “T” com articulação e com altura mínima de 800 mm; 4 rodas de borracha maciça; comprimento: 1.000 a 1600 mm; largura:  600 a 900 mm))
Período: 26/09/22 a 03/10/22  – 1º turno (08 dias)
               24/10/22 a 31/10/22 – 2º turno (08 dias) (Se houver)
Local de instalação: Cartórios Eleitorais. un 19
</v>
      </c>
      <c r="D17" s="44" t="str">
        <f>Item8!C3</f>
        <v>UNIDADE</v>
      </c>
      <c r="E17" s="44">
        <f>Item8!D3</f>
        <v>19</v>
      </c>
      <c r="F17" s="46">
        <f>Item8!E3</f>
        <v>2804.34</v>
      </c>
      <c r="G17" s="46">
        <f t="shared" si="0"/>
        <v>53282.460000000006</v>
      </c>
      <c r="H17" s="44" t="s">
        <v>187</v>
      </c>
    </row>
    <row r="18" spans="1:8" ht="114.75">
      <c r="A18" s="66">
        <v>1</v>
      </c>
      <c r="B18" s="44">
        <v>9</v>
      </c>
      <c r="C18" s="45" t="str">
        <f>Item9!B3</f>
        <v xml:space="preserve">Locação de mesa, formato retangular, dimensões 800mm x 600mm, sem gaveteiro acoplado, estrutura autoportante metálica em aço, na cor argila, branca, preta, cinza ou prata, com pés niveladores,  tampo com 18mm no mínimo e 25mm no máximo de espessura, constituído em MDP ou MDF, revestido com laminado melamínico na cor marfim, argila, branca cinza ou natural e faces laterais com acabamento com fita de borda.
Local de instalação: Anexo III – Votação Paralela: 99
Período: 19/09/22 a 03/10/22 – 1º turno (15 dias)
              17/10/22 a 31/10/22 – 2º turno (15 dias) (Se houver)
</v>
      </c>
      <c r="D18" s="44" t="str">
        <f>Item9!C3</f>
        <v>UNIDADE</v>
      </c>
      <c r="E18" s="44">
        <f>Item9!D3</f>
        <v>99</v>
      </c>
      <c r="F18" s="46">
        <f>Item9!E3</f>
        <v>147.16999999999999</v>
      </c>
      <c r="G18" s="46">
        <f t="shared" si="0"/>
        <v>14569.829999999998</v>
      </c>
      <c r="H18" s="69">
        <f>SUM(G18:G19)</f>
        <v>32245.289999999997</v>
      </c>
    </row>
    <row r="19" spans="1:8" ht="114.75">
      <c r="A19" s="67"/>
      <c r="B19" s="44">
        <v>10</v>
      </c>
      <c r="C19" s="45" t="str">
        <f>Item10!B3</f>
        <v xml:space="preserve">Locação de cadeira giratória, sem braços, borda frontal arredondada, ajuste de altura, assento com interior em compensado forrado com espuma e revestido com tecido crepe ou similar a couro, na cor preta ou azul, encosto com interior em polipropileno forrado com espuma e revestido com tecido crepe ou similar a couro, na cor preta ou azul, base com estrutura em aço ou nylon com 5 (cinco) patas.
Local de instalação: Anexo III – Votação Paralela: 99
Período: 19/09/22 a 03/10/22 – 1º turno (15 dias)
              17/10/22 a 31/10/22 – 2º turno (15 dias) (Se houver)
</v>
      </c>
      <c r="D19" s="44" t="str">
        <f>Item10!C3</f>
        <v>UNIDADE</v>
      </c>
      <c r="E19" s="44">
        <f>Item10!D3</f>
        <v>99</v>
      </c>
      <c r="F19" s="46">
        <f>Item10!E3</f>
        <v>178.54</v>
      </c>
      <c r="G19" s="46">
        <f t="shared" si="0"/>
        <v>17675.46</v>
      </c>
      <c r="H19" s="70"/>
    </row>
    <row r="20" spans="1:8" ht="76.5">
      <c r="A20" s="66">
        <v>2</v>
      </c>
      <c r="B20" s="44">
        <v>11</v>
      </c>
      <c r="C20" s="45" t="str">
        <f>Item11!B3</f>
        <v xml:space="preserve">Locação de mesa quadrada (dimensão de 0,70m x 0,70m), em plástico (PVC), na cor branca, todos materiais novos e com identificação da empresa contratada.
Período: 30/09/22 a 03/10/22 – 1º turno (04 dias)
               28/10/22 a 31/10/22 – 2º turno (04 dias) (Se houver)
Local para instalação: Cartórios Eleitorais e AMAVE
</v>
      </c>
      <c r="D20" s="44" t="str">
        <f>Item11!C3</f>
        <v>UNIDADE</v>
      </c>
      <c r="E20" s="44">
        <f>Item11!D3</f>
        <v>156</v>
      </c>
      <c r="F20" s="46">
        <f>Item11!E3</f>
        <v>30</v>
      </c>
      <c r="G20" s="46">
        <f t="shared" si="0"/>
        <v>4680</v>
      </c>
      <c r="H20" s="69">
        <f>SUM(G20:G21)</f>
        <v>7595</v>
      </c>
    </row>
    <row r="21" spans="1:8" ht="76.5">
      <c r="A21" s="67"/>
      <c r="B21" s="44">
        <v>12</v>
      </c>
      <c r="C21" s="45" t="str">
        <f>Item12!B3</f>
        <v xml:space="preserve">Locação de cadeiras fixas e sem braço, em plástico (PVC), na cor branca, todos materiais novos e com identificação da empresa contratada.
Período: 30/09/22 a 03/10/22 – 1º turno (04 dias)
               28/10/22 a 31/10/22 – 2º turno (04 dias) (Se houver)
Local para instalação: Cartórios Eleitorais e AMAVE
</v>
      </c>
      <c r="D21" s="44" t="str">
        <f>Item12!C3</f>
        <v>UNIDADE</v>
      </c>
      <c r="E21" s="44">
        <f>Item12!D3</f>
        <v>265</v>
      </c>
      <c r="F21" s="46">
        <f>Item12!E3</f>
        <v>11</v>
      </c>
      <c r="G21" s="46">
        <f t="shared" si="0"/>
        <v>2915</v>
      </c>
      <c r="H21" s="70"/>
    </row>
    <row r="22" spans="1:8" ht="114.75">
      <c r="A22" s="66">
        <v>3</v>
      </c>
      <c r="B22" s="44">
        <v>13</v>
      </c>
      <c r="C22" s="45" t="str">
        <f>Item13!B3</f>
        <v xml:space="preserve"> Locação de aparelho de ar-condicionado 18.000 BTUs, 110V, com estrutura para sala em “octanorm”.
Obs: Os aparelhos devem ter mangueira para drenagem e recipiente para recepção de água. 
Para todos os itens deste lote:
Período: 30/09/22 a 03/10/22 – 1º turno (04 dias)
               28/10/22 a 31/10/22 – 2º turno (04 dias) (Se houver)
Local de instalação: Sede e Anexo II do Tribunal
</v>
      </c>
      <c r="D22" s="44" t="str">
        <f>Item13!C3</f>
        <v>UNIDADE</v>
      </c>
      <c r="E22" s="44">
        <f>Item13!D3</f>
        <v>5</v>
      </c>
      <c r="F22" s="46">
        <f>Item13!E3</f>
        <v>265.63</v>
      </c>
      <c r="G22" s="46">
        <f t="shared" si="0"/>
        <v>1328.15</v>
      </c>
      <c r="H22" s="69">
        <f>SUM(G22:G27)</f>
        <v>21789.75</v>
      </c>
    </row>
    <row r="23" spans="1:8" ht="102">
      <c r="A23" s="68"/>
      <c r="B23" s="44">
        <v>14</v>
      </c>
      <c r="C23" s="45" t="str">
        <f>Item14!B3</f>
        <v xml:space="preserve">Forro para salas com estrutura em "octanorm" com fechamento em TS, com iluminação.
Para todos os itens deste lote:
Período: 30/09/22 a 03/10/22 – 1º turno (04 dias)
               28/10/22 a 31/10/22 – 2º turno (04 dias) (Se houver)
Local de instalação: Sede e Anexo II do Tribunal
</v>
      </c>
      <c r="D23" s="44" t="str">
        <f>Item14!C3</f>
        <v>M2</v>
      </c>
      <c r="E23" s="44">
        <f>Item14!D3</f>
        <v>75</v>
      </c>
      <c r="F23" s="46">
        <f>Item14!E3</f>
        <v>40</v>
      </c>
      <c r="G23" s="46">
        <f t="shared" si="0"/>
        <v>3000</v>
      </c>
      <c r="H23" s="71"/>
    </row>
    <row r="24" spans="1:8" ht="114.75">
      <c r="A24" s="68"/>
      <c r="B24" s="44">
        <v>15</v>
      </c>
      <c r="C24" s="45" t="str">
        <f>Item15!B3</f>
        <v xml:space="preserve">Luminárias com duas lâmpadas LED T8, 18W, mínimo de 1600 lúmens cada, bivolt, luz branca (6000 ou 6500K), específicas para forro de estrutura em “octanorm”.
Para todos os itens deste lote:
Período: 30/09/22 a 03/10/22 – 1º turno (04 dias)
               28/10/22 a 31/10/22 – 2º turno (04 dias) (Se houver)
Local de instalação: Sede e Anexo II do Tribunal
</v>
      </c>
      <c r="D24" s="44" t="str">
        <f>Item15!C3</f>
        <v>UNIDADE</v>
      </c>
      <c r="E24" s="44">
        <f>Item15!D3</f>
        <v>17</v>
      </c>
      <c r="F24" s="46">
        <f>Item15!E3</f>
        <v>85</v>
      </c>
      <c r="G24" s="46">
        <f t="shared" si="0"/>
        <v>1445</v>
      </c>
      <c r="H24" s="71"/>
    </row>
    <row r="25" spans="1:8" ht="102">
      <c r="A25" s="68"/>
      <c r="B25" s="44">
        <v>16</v>
      </c>
      <c r="C25" s="45" t="str">
        <f>Item16!B3</f>
        <v xml:space="preserve">Estrutura em “octanorm” fechamento em TS, h=2,20 (ver planta de detalhamento).
Para todos os itens deste lote:
Período: 30/09/22 a 03/10/22 – 1º turno (04 dias)
               28/10/22 a 31/10/22 – 2º turno (04 dias) (Se houver)
Local de instalação: Sede e Anexo II do Tribunal
</v>
      </c>
      <c r="D25" s="44" t="str">
        <f>Item16!C3</f>
        <v>M</v>
      </c>
      <c r="E25" s="44">
        <f>Item16!D3</f>
        <v>35</v>
      </c>
      <c r="F25" s="46">
        <f>Item16!E3</f>
        <v>137.5</v>
      </c>
      <c r="G25" s="46">
        <f t="shared" si="0"/>
        <v>4812.5</v>
      </c>
      <c r="H25" s="71"/>
    </row>
    <row r="26" spans="1:8" ht="127.5">
      <c r="A26" s="68"/>
      <c r="B26" s="44">
        <v>17</v>
      </c>
      <c r="C26" s="45" t="str">
        <f>Item17!B3</f>
        <v xml:space="preserve">Estrutura em “octanorm” fechamento inferior em TS, e vidro a partir de 1 m de altura, h=2,20 (ver planta de detalhamento).
Obs.: com 2 portas com visor conforme detalhamento
Para todos os itens deste lote:
Período: 30/09/22 a 03/10/22 – 1º turno (04 dias)
               28/10/22 a 31/10/22 – 2º turno (04 dias) (Se houver)
Local de instalação: Sede e Anexo II do Tribunal
</v>
      </c>
      <c r="D26" s="44" t="str">
        <f>Item17!C3</f>
        <v>M</v>
      </c>
      <c r="E26" s="44">
        <f>Item17!D3</f>
        <v>15</v>
      </c>
      <c r="F26" s="46">
        <f>Item17!E3</f>
        <v>104.44</v>
      </c>
      <c r="G26" s="46">
        <f t="shared" si="0"/>
        <v>1566.6</v>
      </c>
      <c r="H26" s="71"/>
    </row>
    <row r="27" spans="1:8" ht="114.75">
      <c r="A27" s="67"/>
      <c r="B27" s="44">
        <v>18</v>
      </c>
      <c r="C27" s="45" t="str">
        <f>Item18!B3</f>
        <v xml:space="preserve">Carpete novo na cor cinza ou marrom claro, para salas com estrutura em "octanorm" com fechamento em TS.                                    
Para todos os itens deste lote:
Período: 30/09/22 a 03/10/22 – 1º turno (04 dias)
               28/10/22 a 31/10/22 – 2º turno (04 dias) (Se houver)
Local de instalação: Sede e Anexo II do Tribunal
</v>
      </c>
      <c r="D27" s="44" t="str">
        <f>Item18!C3</f>
        <v>M2</v>
      </c>
      <c r="E27" s="44">
        <f>Item18!D3</f>
        <v>75</v>
      </c>
      <c r="F27" s="46">
        <f>Item18!E3</f>
        <v>128.5</v>
      </c>
      <c r="G27" s="46">
        <f t="shared" si="0"/>
        <v>9637.5</v>
      </c>
      <c r="H27" s="70"/>
    </row>
    <row r="28" spans="1:8" ht="15.75" customHeight="1">
      <c r="B28" s="47"/>
      <c r="C28" s="47"/>
      <c r="D28" s="62" t="s">
        <v>133</v>
      </c>
      <c r="E28" s="62"/>
      <c r="F28" s="62"/>
      <c r="G28" s="48">
        <f>SUM(G10:G27)</f>
        <v>138601.61000000002</v>
      </c>
    </row>
  </sheetData>
  <mergeCells count="10">
    <mergeCell ref="B5:G5"/>
    <mergeCell ref="B6:G6"/>
    <mergeCell ref="D28:F28"/>
    <mergeCell ref="A8:H8"/>
    <mergeCell ref="A18:A19"/>
    <mergeCell ref="A20:A21"/>
    <mergeCell ref="A22:A27"/>
    <mergeCell ref="H18:H19"/>
    <mergeCell ref="H20:H21"/>
    <mergeCell ref="H22:H27"/>
  </mergeCells>
  <printOptions horizontalCentered="1"/>
  <pageMargins left="0.51181102362204722" right="0.51181102362204722" top="0.59055118110236227" bottom="0.9055118110236221" header="0.51181102362204722" footer="0.78740157480314965"/>
  <pageSetup paperSize="9" scale="77" firstPageNumber="0" fitToHeight="0" orientation="landscape" horizontalDpi="300" verticalDpi="300" r:id="rId1"/>
  <headerFooter>
    <oddFooter>&amp;L&amp;9Estimativa em &amp;D</oddFooter>
  </headerFooter>
  <rowBreaks count="3" manualBreakCount="3">
    <brk id="13" max="7" man="1"/>
    <brk id="17" max="7" man="1"/>
    <brk id="21" max="7" man="1"/>
  </rowBreaks>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9"/>
  <sheetViews>
    <sheetView view="pageBreakPreview" topLeftCell="A37" zoomScaleNormal="100" workbookViewId="0">
      <selection activeCell="C57" sqref="C57"/>
    </sheetView>
  </sheetViews>
  <sheetFormatPr defaultColWidth="9.28515625" defaultRowHeight="12.75"/>
  <cols>
    <col min="1" max="1" width="9.140625" style="35" customWidth="1"/>
    <col min="2" max="2" width="86.85546875" style="35" customWidth="1"/>
    <col min="3" max="4" width="13.28515625" style="49" customWidth="1"/>
    <col min="5" max="5" width="13.28515625" style="35" customWidth="1"/>
    <col min="6" max="6" width="15.5703125" style="35" customWidth="1"/>
    <col min="7" max="14" width="9.140625" style="36" customWidth="1"/>
    <col min="15" max="64" width="9.140625" style="35" customWidth="1"/>
  </cols>
  <sheetData>
    <row r="1" spans="1:64" ht="15.75" customHeight="1">
      <c r="A1" s="62" t="s">
        <v>134</v>
      </c>
      <c r="B1" s="62"/>
      <c r="C1" s="62"/>
      <c r="D1" s="62"/>
      <c r="E1" s="62"/>
      <c r="F1" s="62"/>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row>
    <row r="2" spans="1:64" ht="25.5">
      <c r="A2" s="43" t="s">
        <v>127</v>
      </c>
      <c r="B2" s="43" t="s">
        <v>128</v>
      </c>
      <c r="C2" s="43" t="s">
        <v>129</v>
      </c>
      <c r="D2" s="43" t="s">
        <v>130</v>
      </c>
      <c r="E2" s="43" t="s">
        <v>131</v>
      </c>
      <c r="F2" s="43" t="s">
        <v>132</v>
      </c>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c r="AP2" s="36"/>
      <c r="AQ2" s="36"/>
      <c r="AR2" s="36"/>
      <c r="AS2" s="36"/>
      <c r="AT2" s="36"/>
      <c r="AU2" s="36"/>
      <c r="AV2" s="36"/>
      <c r="AW2" s="36"/>
      <c r="AX2" s="36"/>
      <c r="AY2" s="36"/>
      <c r="AZ2" s="36"/>
      <c r="BA2" s="36"/>
      <c r="BB2" s="36"/>
      <c r="BC2" s="36"/>
      <c r="BD2" s="36"/>
      <c r="BE2" s="36"/>
      <c r="BF2" s="36"/>
      <c r="BG2" s="36"/>
      <c r="BH2" s="36"/>
      <c r="BI2" s="36"/>
      <c r="BJ2" s="36"/>
      <c r="BK2" s="36"/>
      <c r="BL2" s="36"/>
    </row>
    <row r="3" spans="1:64" ht="17.25">
      <c r="A3" s="50" t="s">
        <v>135</v>
      </c>
      <c r="B3" s="72" t="str">
        <f>Item1!G20</f>
        <v>MENOR LANCE DO PE51/20 DO TRE-BA ATUALIZ</v>
      </c>
      <c r="C3" s="72"/>
      <c r="D3" s="72"/>
      <c r="E3" s="72"/>
      <c r="F3" s="72"/>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row>
    <row r="4" spans="1:64" ht="76.5">
      <c r="A4" s="44">
        <v>1</v>
      </c>
      <c r="B4" s="45" t="str">
        <f>Item1!B3</f>
        <v xml:space="preserve">Locação de tapume metálico, altura de 2,20m, 2 portões com largura de 4,0m, 1 portão com largura de 5,0m e 1 porta com largura de 2,00m, instaladas em local indicado em planta.
Período: 30/09/22 a 03/10/22  – 1º turno (04 dias)
               28/10/22 a 31/10/22 – 2º turno (04 dias) (Se houver). Local para instalação: área externa da Sede do TRE-BA.
</v>
      </c>
      <c r="C4" s="44" t="str">
        <f>Item1!C3</f>
        <v>M</v>
      </c>
      <c r="D4" s="44">
        <f>Item1!D3</f>
        <v>273</v>
      </c>
      <c r="E4" s="46">
        <f>Item1!F3</f>
        <v>22.67</v>
      </c>
      <c r="F4" s="46">
        <f>(ROUND(E4,2)*D4)</f>
        <v>6188.9100000000008</v>
      </c>
      <c r="O4" s="36"/>
      <c r="P4" s="36"/>
      <c r="Q4" s="36"/>
      <c r="R4" s="36"/>
      <c r="S4" s="36"/>
      <c r="T4" s="36"/>
      <c r="U4" s="36"/>
      <c r="V4" s="36"/>
      <c r="W4" s="36"/>
      <c r="X4" s="36"/>
      <c r="Y4" s="36"/>
      <c r="Z4" s="36"/>
      <c r="AA4" s="36"/>
      <c r="AB4" s="36"/>
      <c r="AC4" s="36"/>
      <c r="AD4" s="36"/>
      <c r="AE4" s="36"/>
      <c r="AF4" s="36"/>
      <c r="AG4" s="36"/>
      <c r="AH4" s="36"/>
      <c r="AI4" s="36"/>
      <c r="AJ4" s="36"/>
      <c r="AK4" s="36"/>
      <c r="AL4" s="36"/>
      <c r="AM4" s="36"/>
      <c r="AN4" s="36"/>
      <c r="AO4" s="36"/>
      <c r="AP4" s="36"/>
      <c r="AQ4" s="36"/>
      <c r="AR4" s="36"/>
      <c r="AS4" s="36"/>
      <c r="AT4" s="36"/>
      <c r="AU4" s="36"/>
      <c r="AV4" s="36"/>
      <c r="AW4" s="36"/>
      <c r="AX4" s="36"/>
      <c r="AY4" s="36"/>
      <c r="AZ4" s="36"/>
      <c r="BA4" s="36"/>
      <c r="BB4" s="36"/>
      <c r="BC4" s="36"/>
      <c r="BD4" s="36"/>
      <c r="BE4" s="36"/>
      <c r="BF4" s="36"/>
      <c r="BG4" s="36"/>
      <c r="BH4" s="36"/>
      <c r="BI4" s="36"/>
      <c r="BJ4" s="36"/>
      <c r="BK4" s="36"/>
      <c r="BL4" s="36"/>
    </row>
    <row r="5" spans="1:64" ht="17.25">
      <c r="A5" s="50" t="s">
        <v>135</v>
      </c>
      <c r="B5" s="72" t="str">
        <f>Item2!G20</f>
        <v>MENOR LANCE DO PE30/20 DO TER-BA ATUALIZ</v>
      </c>
      <c r="C5" s="72"/>
      <c r="D5" s="72"/>
      <c r="E5" s="72"/>
      <c r="F5" s="72"/>
      <c r="O5" s="36"/>
      <c r="P5" s="36"/>
      <c r="Q5" s="36"/>
      <c r="R5" s="36"/>
      <c r="S5" s="36"/>
      <c r="T5" s="36"/>
      <c r="U5" s="36"/>
      <c r="V5" s="36"/>
      <c r="W5" s="36"/>
      <c r="X5" s="36"/>
      <c r="Y5" s="36"/>
      <c r="Z5" s="36"/>
      <c r="AA5" s="36"/>
      <c r="AB5" s="36"/>
      <c r="AC5" s="36"/>
      <c r="AD5" s="36"/>
      <c r="AE5" s="36"/>
      <c r="AF5" s="36"/>
      <c r="AG5" s="36"/>
      <c r="AH5" s="36"/>
      <c r="AI5" s="36"/>
      <c r="AJ5" s="36"/>
      <c r="AK5" s="36"/>
      <c r="AL5" s="36"/>
      <c r="AM5" s="36"/>
      <c r="AN5" s="36"/>
      <c r="AO5" s="36"/>
      <c r="AP5" s="36"/>
      <c r="AQ5" s="36"/>
      <c r="AR5" s="36"/>
      <c r="AS5" s="36"/>
      <c r="AT5" s="36"/>
      <c r="AU5" s="36"/>
      <c r="AV5" s="36"/>
      <c r="AW5" s="36"/>
      <c r="AX5" s="36"/>
      <c r="AY5" s="36"/>
      <c r="AZ5" s="36"/>
      <c r="BA5" s="36"/>
      <c r="BB5" s="36"/>
      <c r="BC5" s="36"/>
      <c r="BD5" s="36"/>
      <c r="BE5" s="36"/>
      <c r="BF5" s="36"/>
      <c r="BG5" s="36"/>
      <c r="BH5" s="36"/>
      <c r="BI5" s="36"/>
      <c r="BJ5" s="36"/>
      <c r="BK5" s="36"/>
      <c r="BL5" s="36"/>
    </row>
    <row r="6" spans="1:64" ht="76.5">
      <c r="A6" s="44">
        <v>2</v>
      </c>
      <c r="B6" s="45" t="str">
        <f>Item2!B3</f>
        <v xml:space="preserve">Sinalização em adesivo vinílico com fundo branco e letras pretas, tamanho 85 x 28 cm.
Quantidade: 10 unidades – 1º turno
                    10 unidades – 2º turno (Se houver)
Dizeres a serem definidos posteriormente. Local para instalação: fixação na entrada das salas e seções eleitorais.
</v>
      </c>
      <c r="C6" s="44" t="str">
        <f>Item2!C3</f>
        <v>UNIDADE</v>
      </c>
      <c r="D6" s="44">
        <f>Item2!D3</f>
        <v>20</v>
      </c>
      <c r="E6" s="46">
        <f>Item2!F3</f>
        <v>119.96</v>
      </c>
      <c r="F6" s="46">
        <f>(ROUND(E6,2)*D6)</f>
        <v>2399.1999999999998</v>
      </c>
    </row>
    <row r="7" spans="1:64" ht="17.25">
      <c r="A7" s="50" t="s">
        <v>135</v>
      </c>
      <c r="B7" s="72" t="str">
        <f>Item3!G20</f>
        <v>MENOR LANCE DO PE30/20 DO TRE-BA ATUALIZ</v>
      </c>
      <c r="C7" s="72"/>
      <c r="D7" s="72"/>
      <c r="E7" s="72"/>
      <c r="F7" s="72"/>
    </row>
    <row r="8" spans="1:64" ht="102">
      <c r="A8" s="44">
        <v>3</v>
      </c>
      <c r="B8" s="45" t="str">
        <f>Item3!B3</f>
        <v xml:space="preserve">Faixa com as seguintes características:
• Confeccionadas em laminado, tipo polietileno, na cor branca;
• Texto em única cor (preto);
• Dimensões: 3,00m de comprimento e 0,70m de largura;
• Fixada em estrutura metálica “box truss”, existente no local.
Quantidade: 02 unidades – 1º turno e 02 unidades – 2º turno (Se houver)
Dizeres a serem definidos posteriormente. Local de instalação: sinalização na área externa da Sede.
</v>
      </c>
      <c r="C8" s="44" t="str">
        <f>Item3!C3</f>
        <v>UNIDADE</v>
      </c>
      <c r="D8" s="44">
        <f>Item3!D3</f>
        <v>4</v>
      </c>
      <c r="E8" s="46">
        <f>Item3!F3</f>
        <v>356.9</v>
      </c>
      <c r="F8" s="46">
        <f>(ROUND(E8,2)*D8)</f>
        <v>1427.6</v>
      </c>
    </row>
    <row r="9" spans="1:64" ht="12.75" customHeight="1">
      <c r="A9" s="50" t="s">
        <v>135</v>
      </c>
      <c r="B9" s="72" t="str">
        <f>Item4!G20</f>
        <v>TJE locação de toldos ltda...</v>
      </c>
      <c r="C9" s="72"/>
      <c r="D9" s="72"/>
      <c r="E9" s="72"/>
      <c r="F9" s="72"/>
    </row>
    <row r="10" spans="1:64" ht="114.75">
      <c r="A10" s="44">
        <v>4</v>
      </c>
      <c r="B10" s="45" t="str">
        <f>Item4!B3</f>
        <v xml:space="preserve">Sinalização em adesivo acrílico aquoso permanente. Especificação do Liner (papel protetor):
• Papel couché siliconizado com gramatura de 150g;
• 8m de comprimento e 2,20m de altura;
• Aplicação em estrutura de TS;
• Dizeres e imagens a serem definidos posteriormente.
Quantidade: 01 unidade – 1º turno
                     01 unidade – 2º turno, caso ocorra e seja solicitado pela Fiscalização
Local de instalação: Área para entrevistas (ver planta).
</v>
      </c>
      <c r="C10" s="44" t="str">
        <f>Item4!C3</f>
        <v>UNIDADE</v>
      </c>
      <c r="D10" s="44">
        <f>Item4!D3</f>
        <v>1</v>
      </c>
      <c r="E10" s="46">
        <f>Item4!F3</f>
        <v>2000</v>
      </c>
      <c r="F10" s="46">
        <f>(ROUND(E10,2)*D10)</f>
        <v>2000</v>
      </c>
    </row>
    <row r="11" spans="1:64" ht="17.25">
      <c r="A11" s="50" t="s">
        <v>135</v>
      </c>
      <c r="B11" s="72" t="str">
        <f>Item5!G20</f>
        <v>TJE locação de toldos ltda...</v>
      </c>
      <c r="C11" s="72"/>
      <c r="D11" s="72"/>
      <c r="E11" s="72"/>
      <c r="F11" s="72"/>
    </row>
    <row r="12" spans="1:64" ht="89.25">
      <c r="A12" s="44">
        <v>5</v>
      </c>
      <c r="B12" s="45" t="str">
        <f>Item5!B3</f>
        <v xml:space="preserve">Locação de estrutura metálica “box truss” para fixação de faixa com dimensão de 3,00m de comprimento e 0,70m de largura, confeccionada em laminado, tipo polietileno. A faixa deve ficar com seu limite inferior a 0,50m do solo.
Período: 30/09/22 a 03/10/22  – 1º turno (04 dias)
               28/10/22 a 31/10/22 – 2º turno (04 dias) (Se houver)
Local de instalação: área externa da Sede do TRE-BA.
</v>
      </c>
      <c r="C12" s="44" t="str">
        <f>Item5!C3</f>
        <v>UNIDADE</v>
      </c>
      <c r="D12" s="44">
        <f>Item5!D3</f>
        <v>1</v>
      </c>
      <c r="E12" s="46">
        <f>Item5!F3</f>
        <v>1200</v>
      </c>
      <c r="F12" s="46">
        <f>(ROUND(E12,2)*D12)</f>
        <v>1200</v>
      </c>
    </row>
    <row r="13" spans="1:64" ht="17.25">
      <c r="A13" s="50" t="s">
        <v>135</v>
      </c>
      <c r="B13" s="72" t="str">
        <f>Item6!G20</f>
        <v>MENOR LANCE DO PE30/20 DO TRE-BA ATUALIZ</v>
      </c>
      <c r="C13" s="72"/>
      <c r="D13" s="72"/>
      <c r="E13" s="72"/>
      <c r="F13" s="72"/>
    </row>
    <row r="14" spans="1:64" ht="76.5">
      <c r="A14" s="44">
        <v>6</v>
      </c>
      <c r="B14" s="45" t="str">
        <f>Item6!B3</f>
        <v xml:space="preserve">Locação de pedestal com placa para identificação/sinalização de áreas, em material plástico de alta resistência, para fixação de sinalização com dimensão A4.
Período: 30/09/22 a 03/10/22 – 1º turno (04 dias)
               28/10/22 a 31/10/22 – 2º turno (04 dias) (Se houver)
Local de instalação Sede do TRE-BA.
</v>
      </c>
      <c r="C14" s="44" t="str">
        <f>Item6!C3</f>
        <v>UNIDADE</v>
      </c>
      <c r="D14" s="44">
        <f>Item6!D3</f>
        <v>6</v>
      </c>
      <c r="E14" s="46">
        <f>Item6!F3</f>
        <v>189.9</v>
      </c>
      <c r="F14" s="46">
        <f>(ROUND(E14,2)*D14)</f>
        <v>1139.4000000000001</v>
      </c>
    </row>
    <row r="15" spans="1:64" ht="17.25">
      <c r="A15" s="50" t="s">
        <v>135</v>
      </c>
      <c r="B15" s="72" t="str">
        <f>Item7!G20</f>
        <v>TJE locação de toldos ltda...</v>
      </c>
      <c r="C15" s="72"/>
      <c r="D15" s="72"/>
      <c r="E15" s="72"/>
      <c r="F15" s="72"/>
    </row>
    <row r="16" spans="1:64" ht="127.5">
      <c r="A16" s="44">
        <v>7</v>
      </c>
      <c r="B16" s="45" t="str">
        <f>Item7!B3</f>
        <v xml:space="preserve">Locação de sanitários químicos portáteis, de uso individual, contendo: vaso sanitário (com tampa móvel no fundo, que evite a visualização de dejetos) e cuba; iluminação e ventilação interna; constituídos de material de alta densidade, que proporcionem grande resistência a choques e temperatura externa. Inclui também os serviços contínuos de: manutenção (abastecimento de produtos químicos, fornecimento de material de limpeza), higienização (recolhimento, transporte e destinação dos dejetos acumulados, através de caminhão de sucção) e lavagem dos sanitários.
Período: 30/09/22 a 03/10/22  – 1º turno (04 dias)
               28/10/22 a 31/10/22 – 2º turno (04 dias) (Se houver)
Local de instalação: área externa da Sede do TRE-BA.
</v>
      </c>
      <c r="C16" s="44" t="str">
        <f>Item7!C3</f>
        <v>UNIDADE</v>
      </c>
      <c r="D16" s="44">
        <f>Item7!D3</f>
        <v>4</v>
      </c>
      <c r="E16" s="46">
        <f>Item7!F3</f>
        <v>850</v>
      </c>
      <c r="F16" s="46">
        <f>(ROUND(E16,2)*D16)</f>
        <v>3400</v>
      </c>
    </row>
    <row r="17" spans="1:6" ht="17.25">
      <c r="A17" s="50" t="s">
        <v>135</v>
      </c>
      <c r="B17" s="72" t="str">
        <f>Item8!G20</f>
        <v>Henri Transprte</v>
      </c>
      <c r="C17" s="72"/>
      <c r="D17" s="72"/>
      <c r="E17" s="72"/>
      <c r="F17" s="72"/>
    </row>
    <row r="18" spans="1:6" ht="89.25">
      <c r="A18" s="44">
        <v>8</v>
      </c>
      <c r="B18" s="45" t="str">
        <f>Item8!B3</f>
        <v xml:space="preserve"> Carrinhos tipo plataforma (com as seguintes características: assoalho em aço ou madeira;  capacidade mínima de carga: 600 kg; cabo de tração em forma de “T” com articulação e com altura mínima de 800 mm; 4 rodas de borracha maciça; comprimento: 1.000 a 1600 mm; largura:  600 a 900 mm))
Período: 26/09/22 a 03/10/22  – 1º turno (08 dias)
               24/10/22 a 31/10/22 – 2º turno (08 dias) (Se houver)
Local de instalação: Cartórios Eleitorais. un 19
</v>
      </c>
      <c r="C18" s="44" t="str">
        <f>Item8!C3</f>
        <v>UNIDADE</v>
      </c>
      <c r="D18" s="44">
        <f>Item8!D3</f>
        <v>19</v>
      </c>
      <c r="E18" s="46">
        <f>Item8!F3</f>
        <v>2804.34</v>
      </c>
      <c r="F18" s="46">
        <f>(ROUND(E18,2)*D18)</f>
        <v>53282.460000000006</v>
      </c>
    </row>
    <row r="19" spans="1:6" ht="17.25">
      <c r="A19" s="50" t="s">
        <v>135</v>
      </c>
      <c r="B19" s="72" t="str">
        <f>Item9!G20</f>
        <v>TJE locação de toldos ltda...</v>
      </c>
      <c r="C19" s="72"/>
      <c r="D19" s="72"/>
      <c r="E19" s="72"/>
      <c r="F19" s="72"/>
    </row>
    <row r="20" spans="1:6" ht="114.75">
      <c r="A20" s="44">
        <v>9</v>
      </c>
      <c r="B20" s="45" t="str">
        <f>Item9!B3</f>
        <v xml:space="preserve">Locação de mesa, formato retangular, dimensões 800mm x 600mm, sem gaveteiro acoplado, estrutura autoportante metálica em aço, na cor argila, branca, preta, cinza ou prata, com pés niveladores,  tampo com 18mm no mínimo e 25mm no máximo de espessura, constituído em MDP ou MDF, revestido com laminado melamínico na cor marfim, argila, branca cinza ou natural e faces laterais com acabamento com fita de borda.
Local de instalação: Anexo III – Votação Paralela: 99
Período: 19/09/22 a 03/10/22 – 1º turno (15 dias)
              17/10/22 a 31/10/22 – 2º turno (15 dias) (Se houver)
</v>
      </c>
      <c r="C20" s="44" t="str">
        <f>Item9!C3</f>
        <v>UNIDADE</v>
      </c>
      <c r="D20" s="44">
        <f>Item9!D3</f>
        <v>99</v>
      </c>
      <c r="E20" s="46">
        <f>Item9!F3</f>
        <v>96.9</v>
      </c>
      <c r="F20" s="46">
        <f>(ROUND(E20,2)*D20)</f>
        <v>9593.1</v>
      </c>
    </row>
    <row r="21" spans="1:6" ht="17.25">
      <c r="A21" s="50" t="s">
        <v>135</v>
      </c>
      <c r="B21" s="72" t="str">
        <f>Item10!G20</f>
        <v>TJE locação de toldos ltda...</v>
      </c>
      <c r="C21" s="72"/>
      <c r="D21" s="72"/>
      <c r="E21" s="72"/>
      <c r="F21" s="72"/>
    </row>
    <row r="22" spans="1:6" ht="114.75">
      <c r="A22" s="44">
        <v>10</v>
      </c>
      <c r="B22" s="45" t="str">
        <f>Item10!B3</f>
        <v xml:space="preserve">Locação de cadeira giratória, sem braços, borda frontal arredondada, ajuste de altura, assento com interior em compensado forrado com espuma e revestido com tecido crepe ou similar a couro, na cor preta ou azul, encosto com interior em polipropileno forrado com espuma e revestido com tecido crepe ou similar a couro, na cor preta ou azul, base com estrutura em aço ou nylon com 5 (cinco) patas.
Local de instalação: Anexo III – Votação Paralela: 99
Período: 19/09/22 a 03/10/22 – 1º turno (15 dias)
              17/10/22 a 31/10/22 – 2º turno (15 dias) (Se houver)
</v>
      </c>
      <c r="C22" s="44" t="str">
        <f>Item10!C3</f>
        <v>UNIDADE</v>
      </c>
      <c r="D22" s="44">
        <f>Item10!D3</f>
        <v>99</v>
      </c>
      <c r="E22" s="46">
        <f>Item10!F3</f>
        <v>145.16</v>
      </c>
      <c r="F22" s="46">
        <f>(ROUND(E22,2)*D22)</f>
        <v>14370.84</v>
      </c>
    </row>
    <row r="23" spans="1:6" ht="17.25">
      <c r="A23" s="50" t="s">
        <v>135</v>
      </c>
      <c r="B23" s="72" t="str">
        <f>Item11!G20</f>
        <v>Detalhes locação</v>
      </c>
      <c r="C23" s="72"/>
      <c r="D23" s="72"/>
      <c r="E23" s="72"/>
      <c r="F23" s="72"/>
    </row>
    <row r="24" spans="1:6" ht="76.5">
      <c r="A24" s="44">
        <v>11</v>
      </c>
      <c r="B24" s="45" t="str">
        <f>Item11!B3</f>
        <v xml:space="preserve">Locação de mesa quadrada (dimensão de 0,70m x 0,70m), em plástico (PVC), na cor branca, todos materiais novos e com identificação da empresa contratada.
Período: 30/09/22 a 03/10/22 – 1º turno (04 dias)
               28/10/22 a 31/10/22 – 2º turno (04 dias) (Se houver)
Local para instalação: Cartórios Eleitorais e AMAVE
</v>
      </c>
      <c r="C24" s="44" t="str">
        <f>Item11!C3</f>
        <v>UNIDADE</v>
      </c>
      <c r="D24" s="44">
        <f>Item11!D3</f>
        <v>156</v>
      </c>
      <c r="E24" s="46">
        <f>Item11!F3</f>
        <v>20</v>
      </c>
      <c r="F24" s="46">
        <f>(ROUND(E24,2)*D24)</f>
        <v>3120</v>
      </c>
    </row>
    <row r="25" spans="1:6" ht="17.25">
      <c r="A25" s="50" t="s">
        <v>135</v>
      </c>
      <c r="B25" s="72" t="str">
        <f>Item12!G20</f>
        <v>Detalhes locação</v>
      </c>
      <c r="C25" s="72"/>
      <c r="D25" s="72"/>
      <c r="E25" s="72"/>
      <c r="F25" s="72"/>
    </row>
    <row r="26" spans="1:6" ht="76.5">
      <c r="A26" s="44">
        <v>12</v>
      </c>
      <c r="B26" s="45" t="str">
        <f>Item12!B3</f>
        <v xml:space="preserve">Locação de cadeiras fixas e sem braço, em plástico (PVC), na cor branca, todos materiais novos e com identificação da empresa contratada.
Período: 30/09/22 a 03/10/22 – 1º turno (04 dias)
               28/10/22 a 31/10/22 – 2º turno (04 dias) (Se houver)
Local para instalação: Cartórios Eleitorais e AMAVE
</v>
      </c>
      <c r="C26" s="44" t="str">
        <f>Item12!C3</f>
        <v>UNIDADE</v>
      </c>
      <c r="D26" s="44">
        <f>Item12!D3</f>
        <v>265</v>
      </c>
      <c r="E26" s="46">
        <f>Item12!F3</f>
        <v>10</v>
      </c>
      <c r="F26" s="46">
        <f>(ROUND(E26,2)*D26)</f>
        <v>2650</v>
      </c>
    </row>
    <row r="27" spans="1:6" ht="17.25">
      <c r="A27" s="50" t="s">
        <v>135</v>
      </c>
      <c r="B27" s="72" t="str">
        <f>Item13!G20</f>
        <v>MENOR LANCE DO PE 28/22 DESTE TRIBUNAL</v>
      </c>
      <c r="C27" s="72"/>
      <c r="D27" s="72"/>
      <c r="E27" s="72"/>
      <c r="F27" s="72"/>
    </row>
    <row r="28" spans="1:6" ht="114.75">
      <c r="A28" s="44">
        <v>13</v>
      </c>
      <c r="B28" s="45" t="str">
        <f>Item13!B3</f>
        <v xml:space="preserve"> Locação de aparelho de ar-condicionado 18.000 BTUs, 110V, com estrutura para sala em “octanorm”.
Obs: Os aparelhos devem ter mangueira para drenagem e recipiente para recepção de água. 
Para todos os itens deste lote:
Período: 30/09/22 a 03/10/22 – 1º turno (04 dias)
               28/10/22 a 31/10/22 – 2º turno (04 dias) (Se houver)
Local de instalação: Sede e Anexo II do Tribunal
</v>
      </c>
      <c r="C28" s="44" t="str">
        <f>Item13!C3</f>
        <v>UNIDADE</v>
      </c>
      <c r="D28" s="44">
        <f>Item13!D3</f>
        <v>5</v>
      </c>
      <c r="E28" s="46">
        <f>Item13!F3</f>
        <v>230</v>
      </c>
      <c r="F28" s="46">
        <f>(ROUND(E28,2)*D28)</f>
        <v>1150</v>
      </c>
    </row>
    <row r="29" spans="1:6" ht="17.25">
      <c r="A29" s="50" t="s">
        <v>135</v>
      </c>
      <c r="B29" s="72" t="str">
        <f>Item14!G20</f>
        <v>01 MENOR PREÇO DO PE 51-20 - ATUALIZADO</v>
      </c>
      <c r="C29" s="72"/>
      <c r="D29" s="72"/>
      <c r="E29" s="72"/>
      <c r="F29" s="72"/>
    </row>
    <row r="30" spans="1:6" ht="102">
      <c r="A30" s="44">
        <v>14</v>
      </c>
      <c r="B30" s="45" t="str">
        <f>Item14!B3</f>
        <v xml:space="preserve">Forro para salas com estrutura em "octanorm" com fechamento em TS, com iluminação.
Para todos os itens deste lote:
Período: 30/09/22 a 03/10/22 – 1º turno (04 dias)
               28/10/22 a 31/10/22 – 2º turno (04 dias) (Se houver)
Local de instalação: Sede e Anexo II do Tribunal
</v>
      </c>
      <c r="C30" s="44" t="str">
        <f>Item14!C3</f>
        <v>M2</v>
      </c>
      <c r="D30" s="44">
        <f>Item14!D3</f>
        <v>75</v>
      </c>
      <c r="E30" s="46">
        <f>Item14!F3</f>
        <v>34.799999999999997</v>
      </c>
      <c r="F30" s="46">
        <f>(ROUND(E30,2)*D30)</f>
        <v>2610</v>
      </c>
    </row>
    <row r="31" spans="1:6" ht="17.25">
      <c r="A31" s="50" t="s">
        <v>135</v>
      </c>
      <c r="B31" s="72" t="str">
        <f>Item15!G20</f>
        <v>MENOR PREÇO DO PE 28/22 DESTE TRIBUNAL</v>
      </c>
      <c r="C31" s="72"/>
      <c r="D31" s="72"/>
      <c r="E31" s="72"/>
      <c r="F31" s="72"/>
    </row>
    <row r="32" spans="1:6" ht="114.75">
      <c r="A32" s="44">
        <v>15</v>
      </c>
      <c r="B32" s="45" t="str">
        <f>Item15!B3</f>
        <v xml:space="preserve">Luminárias com duas lâmpadas LED T8, 18W, mínimo de 1600 lúmens cada, bivolt, luz branca (6000 ou 6500K), específicas para forro de estrutura em “octanorm”.
Para todos os itens deste lote:
Período: 30/09/22 a 03/10/22 – 1º turno (04 dias)
               28/10/22 a 31/10/22 – 2º turno (04 dias) (Se houver)
Local de instalação: Sede e Anexo II do Tribunal
</v>
      </c>
      <c r="C32" s="44" t="str">
        <f>Item15!C3</f>
        <v>UNIDADE</v>
      </c>
      <c r="D32" s="44">
        <f>Item15!D3</f>
        <v>17</v>
      </c>
      <c r="E32" s="46">
        <f>Item15!F3</f>
        <v>70</v>
      </c>
      <c r="F32" s="46">
        <f>(ROUND(E32,2)*D32)</f>
        <v>1190</v>
      </c>
    </row>
    <row r="33" spans="1:6" ht="17.25">
      <c r="A33" s="50" t="s">
        <v>135</v>
      </c>
      <c r="B33" s="72" t="str">
        <f>Item16!G20</f>
        <v>MENOR PREÇO DO PE 28/22 DESTE TRIBUNAL</v>
      </c>
      <c r="C33" s="72"/>
      <c r="D33" s="72"/>
      <c r="E33" s="72"/>
      <c r="F33" s="72"/>
    </row>
    <row r="34" spans="1:6" ht="102">
      <c r="A34" s="44">
        <v>16</v>
      </c>
      <c r="B34" s="45" t="str">
        <f>Item16!B3</f>
        <v xml:space="preserve">Estrutura em “octanorm” fechamento em TS, h=2,20 (ver planta de detalhamento).
Para todos os itens deste lote:
Período: 30/09/22 a 03/10/22 – 1º turno (04 dias)
               28/10/22 a 31/10/22 – 2º turno (04 dias) (Se houver)
Local de instalação: Sede e Anexo II do Tribunal
</v>
      </c>
      <c r="C34" s="44" t="str">
        <f>Item16!C3</f>
        <v>M</v>
      </c>
      <c r="D34" s="44">
        <f>Item16!D3</f>
        <v>35</v>
      </c>
      <c r="E34" s="46">
        <f>Item16!F3</f>
        <v>75</v>
      </c>
      <c r="F34" s="46">
        <f>(ROUND(E34,2)*D34)</f>
        <v>2625</v>
      </c>
    </row>
    <row r="35" spans="1:6" ht="17.25">
      <c r="A35" s="50" t="s">
        <v>135</v>
      </c>
      <c r="B35" s="72" t="str">
        <f>Item17!G20</f>
        <v>MENOR PREÇO DO PE 28/22 DESTE TRIBUNAL</v>
      </c>
      <c r="C35" s="72"/>
      <c r="D35" s="72"/>
      <c r="E35" s="72"/>
      <c r="F35" s="72"/>
    </row>
    <row r="36" spans="1:6" ht="127.5">
      <c r="A36" s="44">
        <v>17</v>
      </c>
      <c r="B36" s="45" t="str">
        <f>Item17!B3</f>
        <v xml:space="preserve">Estrutura em “octanorm” fechamento inferior em TS, e vidro a partir de 1 m de altura, h=2,20 (ver planta de detalhamento).
Obs.: com 2 portas com visor conforme detalhamento
Para todos os itens deste lote:
Período: 30/09/22 a 03/10/22 – 1º turno (04 dias)
               28/10/22 a 31/10/22 – 2º turno (04 dias) (Se houver)
Local de instalação: Sede e Anexo II do Tribunal
</v>
      </c>
      <c r="C36" s="44" t="str">
        <f>Item17!C3</f>
        <v>M</v>
      </c>
      <c r="D36" s="44">
        <f>Item17!D3</f>
        <v>15</v>
      </c>
      <c r="E36" s="46">
        <f>Item17!F3</f>
        <v>90</v>
      </c>
      <c r="F36" s="46">
        <f>(ROUND(E36,2)*D36)</f>
        <v>1350</v>
      </c>
    </row>
    <row r="37" spans="1:6" ht="17.25">
      <c r="A37" s="50" t="s">
        <v>135</v>
      </c>
      <c r="B37" s="72" t="str">
        <f>Item18!G20</f>
        <v>TJE locação de toldos ltda...</v>
      </c>
      <c r="C37" s="72"/>
      <c r="D37" s="72"/>
      <c r="E37" s="72"/>
      <c r="F37" s="72"/>
    </row>
    <row r="38" spans="1:6" ht="114.75">
      <c r="A38" s="44">
        <v>18</v>
      </c>
      <c r="B38" s="45" t="str">
        <f>Item18!B3</f>
        <v xml:space="preserve">Carpete novo na cor cinza ou marrom claro, para salas com estrutura em "octanorm" com fechamento em TS.                                    
Para todos os itens deste lote:
Período: 30/09/22 a 03/10/22 – 1º turno (04 dias)
               28/10/22 a 31/10/22 – 2º turno (04 dias) (Se houver)
Local de instalação: Sede e Anexo II do Tribunal
</v>
      </c>
      <c r="C38" s="44" t="str">
        <f>Item18!C3</f>
        <v>M2</v>
      </c>
      <c r="D38" s="44">
        <f>Item18!D3</f>
        <v>75</v>
      </c>
      <c r="E38" s="46">
        <f>Item18!F3</f>
        <v>22</v>
      </c>
      <c r="F38" s="46">
        <f>(ROUND(E38,2)*D38)</f>
        <v>1650</v>
      </c>
    </row>
    <row r="39" spans="1:6" ht="15.75">
      <c r="A39" s="47"/>
      <c r="B39" s="47"/>
      <c r="C39" s="62" t="s">
        <v>136</v>
      </c>
      <c r="D39" s="62"/>
      <c r="E39" s="62"/>
      <c r="F39" s="48">
        <f>SUM(F4:F38)</f>
        <v>111346.51000000001</v>
      </c>
    </row>
  </sheetData>
  <mergeCells count="20">
    <mergeCell ref="A1:F1"/>
    <mergeCell ref="B3:F3"/>
    <mergeCell ref="B5:F5"/>
    <mergeCell ref="B7:F7"/>
    <mergeCell ref="B9:F9"/>
    <mergeCell ref="B11:F11"/>
    <mergeCell ref="B13:F13"/>
    <mergeCell ref="B15:F15"/>
    <mergeCell ref="B17:F17"/>
    <mergeCell ref="B19:F19"/>
    <mergeCell ref="B21:F21"/>
    <mergeCell ref="B23:F23"/>
    <mergeCell ref="B25:F25"/>
    <mergeCell ref="B27:F27"/>
    <mergeCell ref="B29:F29"/>
    <mergeCell ref="C39:E39"/>
    <mergeCell ref="B31:F31"/>
    <mergeCell ref="B33:F33"/>
    <mergeCell ref="B35:F35"/>
    <mergeCell ref="B37:F37"/>
  </mergeCells>
  <pageMargins left="0.51180555555555496" right="0.51180555555555496" top="0.78749999999999998" bottom="0.78749999999999998" header="0.51180555555555496" footer="0.51180555555555496"/>
  <pageSetup paperSize="9" scale="91" firstPageNumber="0" fitToHeight="0" orientation="landscape"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H10" sqref="H10"/>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32</v>
      </c>
      <c r="B2" s="2" t="s">
        <v>2</v>
      </c>
      <c r="C2" s="2" t="s">
        <v>3</v>
      </c>
      <c r="D2" s="2" t="s">
        <v>4</v>
      </c>
      <c r="E2" s="3" t="s">
        <v>5</v>
      </c>
      <c r="F2" s="3" t="s">
        <v>6</v>
      </c>
      <c r="G2" s="2" t="s">
        <v>7</v>
      </c>
      <c r="H2" s="4" t="s">
        <v>8</v>
      </c>
      <c r="I2" s="5" t="s">
        <v>9</v>
      </c>
    </row>
    <row r="3" spans="1:9" ht="12.75" customHeight="1">
      <c r="A3" s="56"/>
      <c r="B3" s="57" t="s">
        <v>142</v>
      </c>
      <c r="C3" s="58" t="s">
        <v>3</v>
      </c>
      <c r="D3" s="59">
        <v>1</v>
      </c>
      <c r="E3" s="60">
        <f>IF(C20&lt;=25%,D20,MIN(E20:F20))</f>
        <v>1350</v>
      </c>
      <c r="F3" s="60">
        <f>MIN(H3:H17)</f>
        <v>1200</v>
      </c>
      <c r="G3" s="6" t="s">
        <v>154</v>
      </c>
      <c r="H3" s="7">
        <v>1500</v>
      </c>
      <c r="I3" s="8" t="str">
        <f t="shared" ref="I3:I17" si="0">IF(H3="","",(IF($C$20&lt;25%,"N/A",IF(H3&lt;=($D$20+$A$20),H3,"Descartado"))))</f>
        <v>N/A</v>
      </c>
    </row>
    <row r="4" spans="1:9">
      <c r="A4" s="56"/>
      <c r="B4" s="57"/>
      <c r="C4" s="58"/>
      <c r="D4" s="59"/>
      <c r="E4" s="60"/>
      <c r="F4" s="60"/>
      <c r="G4" s="6" t="s">
        <v>156</v>
      </c>
      <c r="H4" s="7">
        <v>1200</v>
      </c>
      <c r="I4" s="8" t="str">
        <f t="shared" si="0"/>
        <v>N/A</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f>IF(B20&lt;2,"N/A",(STDEV(H3:H17)))</f>
        <v>212.13203435596427</v>
      </c>
      <c r="B20" s="19">
        <f>COUNT(H3:H17)</f>
        <v>2</v>
      </c>
      <c r="C20" s="20">
        <f>IF(B20&lt;2,"N/A",(A20/D20))</f>
        <v>0.15713484026367724</v>
      </c>
      <c r="D20" s="21">
        <f>ROUND(AVERAGE(H3:H17),2)</f>
        <v>1350</v>
      </c>
      <c r="E20" s="22" t="str">
        <f>IFERROR(ROUND(IF(B20&lt;2,"N/A",(IF(C20&lt;=25%,"N/A",AVERAGE(I3:I17)))),2),"N/A")</f>
        <v>N/A</v>
      </c>
      <c r="F20" s="22">
        <f>ROUND(MEDIAN(H3:H17),2)</f>
        <v>1350</v>
      </c>
      <c r="G20" s="23" t="str">
        <f>INDEX(G3:G17,MATCH(H20,H3:H17,0))</f>
        <v>TJE locação de toldos ltda...</v>
      </c>
      <c r="H20" s="24">
        <f>MIN(H3:H17)</f>
        <v>1200</v>
      </c>
      <c r="I20" s="18"/>
    </row>
    <row r="21" spans="1:11">
      <c r="A21" s="25"/>
      <c r="B21" s="18"/>
      <c r="C21" s="26"/>
      <c r="D21" s="26"/>
      <c r="E21" s="26"/>
      <c r="F21" s="26"/>
      <c r="G21" s="18"/>
      <c r="H21" s="27"/>
      <c r="I21" s="28"/>
      <c r="J21" s="28"/>
      <c r="K21" s="28"/>
    </row>
    <row r="22" spans="1:11">
      <c r="B22" s="25"/>
      <c r="C22" s="25"/>
      <c r="D22" s="54"/>
      <c r="E22" s="54"/>
      <c r="F22" s="30"/>
      <c r="G22" s="31" t="s">
        <v>19</v>
      </c>
      <c r="H22" s="32">
        <f>IF(C20&lt;=25%,D20,MIN(E20:F20))</f>
        <v>1350</v>
      </c>
    </row>
    <row r="23" spans="1:11">
      <c r="B23" s="25"/>
      <c r="C23" s="25"/>
      <c r="D23" s="54"/>
      <c r="E23" s="54"/>
      <c r="F23" s="33"/>
      <c r="G23" s="4" t="s">
        <v>20</v>
      </c>
      <c r="H23" s="24">
        <f>ROUND(H22,2)*D3</f>
        <v>1350</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4" sqref="G4"/>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33</v>
      </c>
      <c r="B2" s="2" t="s">
        <v>2</v>
      </c>
      <c r="C2" s="2" t="s">
        <v>3</v>
      </c>
      <c r="D2" s="2" t="s">
        <v>4</v>
      </c>
      <c r="E2" s="3" t="s">
        <v>5</v>
      </c>
      <c r="F2" s="3" t="s">
        <v>6</v>
      </c>
      <c r="G2" s="2" t="s">
        <v>7</v>
      </c>
      <c r="H2" s="4" t="s">
        <v>8</v>
      </c>
      <c r="I2" s="5" t="s">
        <v>9</v>
      </c>
    </row>
    <row r="3" spans="1:9" ht="12.75" customHeight="1">
      <c r="A3" s="56"/>
      <c r="B3" s="57" t="s">
        <v>143</v>
      </c>
      <c r="C3" s="58" t="s">
        <v>3</v>
      </c>
      <c r="D3" s="59">
        <v>6</v>
      </c>
      <c r="E3" s="60">
        <f>IF(C20&lt;=25%,D20,MIN(E20:F20))</f>
        <v>244.95</v>
      </c>
      <c r="F3" s="60">
        <f>MIN(H3:H17)</f>
        <v>189.9</v>
      </c>
      <c r="G3" s="6" t="s">
        <v>156</v>
      </c>
      <c r="H3" s="7">
        <v>300</v>
      </c>
      <c r="I3" s="8">
        <f t="shared" ref="I3:I17" si="0">IF(H3="","",(IF($C$20&lt;25%,"N/A",IF(H3&lt;=($D$20+$A$20),H3,"Descartado"))))</f>
        <v>300</v>
      </c>
    </row>
    <row r="4" spans="1:9">
      <c r="A4" s="56"/>
      <c r="B4" s="57"/>
      <c r="C4" s="58"/>
      <c r="D4" s="59"/>
      <c r="E4" s="60"/>
      <c r="F4" s="60"/>
      <c r="G4" s="6" t="s">
        <v>175</v>
      </c>
      <c r="H4" s="7">
        <v>189.9</v>
      </c>
      <c r="I4" s="8">
        <f t="shared" si="0"/>
        <v>189.9</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f>IF(B20&lt;2,"N/A",(STDEV(H3:H17)))</f>
        <v>77.852456608639002</v>
      </c>
      <c r="B20" s="19">
        <f>COUNT(H3:H17)</f>
        <v>2</v>
      </c>
      <c r="C20" s="20">
        <f>IF(B20&lt;2,"N/A",(A20/D20))</f>
        <v>0.31782999227858338</v>
      </c>
      <c r="D20" s="21">
        <f>ROUND(AVERAGE(H3:H17),2)</f>
        <v>244.95</v>
      </c>
      <c r="E20" s="22">
        <f>IFERROR(ROUND(IF(B20&lt;2,"N/A",(IF(C20&lt;=25%,"N/A",AVERAGE(I3:I17)))),2),"N/A")</f>
        <v>244.95</v>
      </c>
      <c r="F20" s="22">
        <f>ROUND(MEDIAN(H3:H17),2)</f>
        <v>244.95</v>
      </c>
      <c r="G20" s="23" t="str">
        <f>INDEX(G3:G17,MATCH(H20,H3:H17,0))</f>
        <v>MENOR LANCE DO PE30/20 DO TRE-BA ATUALIZ</v>
      </c>
      <c r="H20" s="24">
        <f>MIN(H3:H17)</f>
        <v>189.9</v>
      </c>
      <c r="I20" s="18"/>
    </row>
    <row r="21" spans="1:11">
      <c r="A21" s="25"/>
      <c r="B21" s="18"/>
      <c r="C21" s="26"/>
      <c r="D21" s="26"/>
      <c r="E21" s="26"/>
      <c r="F21" s="26"/>
      <c r="G21" s="18"/>
      <c r="H21" s="27"/>
      <c r="I21" s="28"/>
      <c r="J21" s="28"/>
      <c r="K21" s="28"/>
    </row>
    <row r="22" spans="1:11">
      <c r="B22" s="25"/>
      <c r="C22" s="25"/>
      <c r="D22" s="54"/>
      <c r="E22" s="54"/>
      <c r="F22" s="30"/>
      <c r="G22" s="31" t="s">
        <v>19</v>
      </c>
      <c r="H22" s="32">
        <f>IF(C20&lt;=25%,D20,MIN(E20:F20))</f>
        <v>244.95</v>
      </c>
    </row>
    <row r="23" spans="1:11">
      <c r="B23" s="25"/>
      <c r="C23" s="25"/>
      <c r="D23" s="54"/>
      <c r="E23" s="54"/>
      <c r="F23" s="33"/>
      <c r="G23" s="4" t="s">
        <v>20</v>
      </c>
      <c r="H23" s="24">
        <f>ROUND(H22,2)*D3</f>
        <v>1469.6999999999998</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H9" sqref="H9"/>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35</v>
      </c>
      <c r="B2" s="2" t="s">
        <v>2</v>
      </c>
      <c r="C2" s="2" t="s">
        <v>3</v>
      </c>
      <c r="D2" s="2" t="s">
        <v>4</v>
      </c>
      <c r="E2" s="3" t="s">
        <v>5</v>
      </c>
      <c r="F2" s="3" t="s">
        <v>6</v>
      </c>
      <c r="G2" s="2" t="s">
        <v>7</v>
      </c>
      <c r="H2" s="4" t="s">
        <v>8</v>
      </c>
      <c r="I2" s="5" t="s">
        <v>9</v>
      </c>
    </row>
    <row r="3" spans="1:9" ht="12.75" customHeight="1">
      <c r="A3" s="56"/>
      <c r="B3" s="57" t="s">
        <v>144</v>
      </c>
      <c r="C3" s="58" t="s">
        <v>3</v>
      </c>
      <c r="D3" s="59">
        <v>4</v>
      </c>
      <c r="E3" s="60">
        <f>IF(C20&lt;=25%,D20,MIN(E20:F20))</f>
        <v>1527.5</v>
      </c>
      <c r="F3" s="60">
        <f>MIN(H3:H17)</f>
        <v>850</v>
      </c>
      <c r="G3" s="6" t="s">
        <v>155</v>
      </c>
      <c r="H3" s="7">
        <v>3600</v>
      </c>
      <c r="I3" s="8" t="str">
        <f t="shared" ref="I3:I17" si="0">IF(H3="","",(IF($C$20&lt;25%,"N/A",IF(H3&lt;=($D$20+$A$20),H3,"Descartado"))))</f>
        <v>Descartado</v>
      </c>
    </row>
    <row r="4" spans="1:9">
      <c r="A4" s="56"/>
      <c r="B4" s="57"/>
      <c r="C4" s="58"/>
      <c r="D4" s="59"/>
      <c r="E4" s="60"/>
      <c r="F4" s="60"/>
      <c r="G4" s="6" t="s">
        <v>156</v>
      </c>
      <c r="H4" s="7">
        <v>850</v>
      </c>
      <c r="I4" s="8">
        <f t="shared" si="0"/>
        <v>850</v>
      </c>
    </row>
    <row r="5" spans="1:9">
      <c r="A5" s="56"/>
      <c r="B5" s="57"/>
      <c r="C5" s="58"/>
      <c r="D5" s="59"/>
      <c r="E5" s="60"/>
      <c r="F5" s="60"/>
      <c r="G5" s="6" t="s">
        <v>163</v>
      </c>
      <c r="H5" s="7">
        <v>2205</v>
      </c>
      <c r="I5" s="8">
        <f t="shared" si="0"/>
        <v>2205</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f>IF(B20&lt;2,"N/A",(STDEV(H3:H17)))</f>
        <v>1375.0484839936855</v>
      </c>
      <c r="B20" s="19">
        <f>COUNT(H3:H17)</f>
        <v>3</v>
      </c>
      <c r="C20" s="20">
        <f>IF(B20&lt;2,"N/A",(A20/D20))</f>
        <v>0.61985749820526503</v>
      </c>
      <c r="D20" s="21">
        <f>ROUND(AVERAGE(H3:H17),2)</f>
        <v>2218.33</v>
      </c>
      <c r="E20" s="22">
        <f>IFERROR(ROUND(IF(B20&lt;2,"N/A",(IF(C20&lt;=25%,"N/A",AVERAGE(I3:I17)))),2),"N/A")</f>
        <v>1527.5</v>
      </c>
      <c r="F20" s="22">
        <f>ROUND(MEDIAN(H3:H17),2)</f>
        <v>2205</v>
      </c>
      <c r="G20" s="23" t="str">
        <f>INDEX(G3:G17,MATCH(H20,H3:H17,0))</f>
        <v>TJE locação de toldos ltda...</v>
      </c>
      <c r="H20" s="24">
        <f>MIN(H3:H17)</f>
        <v>850</v>
      </c>
      <c r="I20" s="18"/>
    </row>
    <row r="21" spans="1:11">
      <c r="A21" s="25"/>
      <c r="B21" s="18"/>
      <c r="C21" s="26"/>
      <c r="D21" s="26"/>
      <c r="E21" s="26"/>
      <c r="F21" s="26"/>
      <c r="G21" s="18"/>
      <c r="H21" s="27"/>
      <c r="I21" s="28"/>
      <c r="J21" s="28"/>
      <c r="K21" s="28"/>
    </row>
    <row r="22" spans="1:11">
      <c r="B22" s="25"/>
      <c r="C22" s="25"/>
      <c r="D22" s="54"/>
      <c r="E22" s="54"/>
      <c r="F22" s="30"/>
      <c r="G22" s="31" t="s">
        <v>19</v>
      </c>
      <c r="H22" s="32">
        <f>IF(C20&lt;=25%,D20,MIN(E20:F20))</f>
        <v>1527.5</v>
      </c>
    </row>
    <row r="23" spans="1:11">
      <c r="B23" s="25"/>
      <c r="C23" s="25"/>
      <c r="D23" s="54"/>
      <c r="E23" s="54"/>
      <c r="F23" s="33"/>
      <c r="G23" s="4" t="s">
        <v>20</v>
      </c>
      <c r="H23" s="24">
        <f>ROUND(H22,2)*D3</f>
        <v>6110</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H8" sqref="H8"/>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36</v>
      </c>
      <c r="B2" s="2" t="s">
        <v>2</v>
      </c>
      <c r="C2" s="2" t="s">
        <v>3</v>
      </c>
      <c r="D2" s="2" t="s">
        <v>4</v>
      </c>
      <c r="E2" s="3" t="s">
        <v>5</v>
      </c>
      <c r="F2" s="3" t="s">
        <v>6</v>
      </c>
      <c r="G2" s="2" t="s">
        <v>7</v>
      </c>
      <c r="H2" s="4" t="s">
        <v>8</v>
      </c>
      <c r="I2" s="5" t="s">
        <v>9</v>
      </c>
    </row>
    <row r="3" spans="1:9" ht="12.75" customHeight="1">
      <c r="A3" s="56"/>
      <c r="B3" s="57" t="s">
        <v>147</v>
      </c>
      <c r="C3" s="58" t="s">
        <v>3</v>
      </c>
      <c r="D3" s="59">
        <v>19</v>
      </c>
      <c r="E3" s="60">
        <f>IF(C20&lt;=25%,D20,MIN(E20:F20))</f>
        <v>2804.34</v>
      </c>
      <c r="F3" s="60">
        <f>MIN(H3:H17)</f>
        <v>2804.34</v>
      </c>
      <c r="G3" s="6" t="s">
        <v>160</v>
      </c>
      <c r="H3" s="7">
        <v>2804.34</v>
      </c>
      <c r="I3" s="8" t="e">
        <f t="shared" ref="I3:I17" si="0">IF(H3="","",(IF($C$20&lt;25%,"N/A",IF(H3&lt;=($D$20+$A$20),H3,"Descartado"))))</f>
        <v>#VALUE!</v>
      </c>
    </row>
    <row r="4" spans="1:9">
      <c r="A4" s="56"/>
      <c r="B4" s="57"/>
      <c r="C4" s="58"/>
      <c r="D4" s="59"/>
      <c r="E4" s="60"/>
      <c r="F4" s="60"/>
      <c r="G4" s="6"/>
      <c r="H4" s="7"/>
      <c r="I4" s="8" t="str">
        <f t="shared" si="0"/>
        <v/>
      </c>
    </row>
    <row r="5" spans="1:9">
      <c r="A5" s="56"/>
      <c r="B5" s="57"/>
      <c r="C5" s="58"/>
      <c r="D5" s="59"/>
      <c r="E5" s="60"/>
      <c r="F5" s="60"/>
      <c r="G5" s="6"/>
      <c r="H5" s="7"/>
      <c r="I5" s="8" t="str">
        <f t="shared" si="0"/>
        <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t="str">
        <f>IF(B20&lt;2,"N/A",(STDEV(H3:H17)))</f>
        <v>N/A</v>
      </c>
      <c r="B20" s="19">
        <f>COUNT(H3:H17)</f>
        <v>1</v>
      </c>
      <c r="C20" s="20" t="str">
        <f>IF(B20&lt;2,"N/A",(A20/D20))</f>
        <v>N/A</v>
      </c>
      <c r="D20" s="21">
        <f>ROUND(AVERAGE(H3:H17),2)</f>
        <v>2804.34</v>
      </c>
      <c r="E20" s="22" t="str">
        <f>IFERROR(ROUND(IF(B20&lt;2,"N/A",(IF(C20&lt;=25%,"N/A",AVERAGE(I3:I17)))),2),"N/A")</f>
        <v>N/A</v>
      </c>
      <c r="F20" s="22">
        <f>ROUND(MEDIAN(H3:H17),2)</f>
        <v>2804.34</v>
      </c>
      <c r="G20" s="23" t="str">
        <f>INDEX(G3:G17,MATCH(H20,H3:H17,0))</f>
        <v>Henri Transprte</v>
      </c>
      <c r="H20" s="24">
        <f>MIN(H3:H17)</f>
        <v>2804.34</v>
      </c>
      <c r="I20" s="18"/>
    </row>
    <row r="21" spans="1:11">
      <c r="A21" s="25"/>
      <c r="B21" s="18"/>
      <c r="C21" s="26"/>
      <c r="D21" s="26"/>
      <c r="E21" s="26"/>
      <c r="F21" s="26"/>
      <c r="G21" s="18"/>
      <c r="H21" s="27"/>
      <c r="I21" s="28"/>
      <c r="J21" s="28"/>
      <c r="K21" s="28"/>
    </row>
    <row r="22" spans="1:11">
      <c r="B22" s="25"/>
      <c r="C22" s="25"/>
      <c r="D22" s="54"/>
      <c r="E22" s="54"/>
      <c r="F22" s="30"/>
      <c r="G22" s="31" t="s">
        <v>19</v>
      </c>
      <c r="H22" s="32">
        <f>IF(C20&lt;=25%,D20,MIN(E20:F20))</f>
        <v>2804.34</v>
      </c>
    </row>
    <row r="23" spans="1:11">
      <c r="B23" s="25"/>
      <c r="C23" s="25"/>
      <c r="D23" s="54"/>
      <c r="E23" s="54"/>
      <c r="F23" s="33"/>
      <c r="G23" s="4" t="s">
        <v>20</v>
      </c>
      <c r="H23" s="24">
        <f>ROUND(H22,2)*D3</f>
        <v>53282.460000000006</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4" sqref="G4:G5"/>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5" t="s">
        <v>0</v>
      </c>
      <c r="B1" s="55"/>
      <c r="C1" s="55"/>
      <c r="D1" s="55"/>
      <c r="E1" s="55"/>
      <c r="F1" s="55"/>
      <c r="G1" s="55"/>
      <c r="H1" s="55"/>
      <c r="I1" s="55"/>
    </row>
    <row r="2" spans="1:9" ht="25.5">
      <c r="A2" s="56" t="s">
        <v>37</v>
      </c>
      <c r="B2" s="2" t="s">
        <v>2</v>
      </c>
      <c r="C2" s="2" t="s">
        <v>3</v>
      </c>
      <c r="D2" s="2" t="s">
        <v>4</v>
      </c>
      <c r="E2" s="3" t="s">
        <v>5</v>
      </c>
      <c r="F2" s="3" t="s">
        <v>6</v>
      </c>
      <c r="G2" s="2" t="s">
        <v>7</v>
      </c>
      <c r="H2" s="4" t="s">
        <v>8</v>
      </c>
      <c r="I2" s="5" t="s">
        <v>9</v>
      </c>
    </row>
    <row r="3" spans="1:9" ht="12.75" customHeight="1">
      <c r="A3" s="56"/>
      <c r="B3" s="57" t="s">
        <v>157</v>
      </c>
      <c r="C3" s="58" t="s">
        <v>3</v>
      </c>
      <c r="D3" s="59">
        <v>99</v>
      </c>
      <c r="E3" s="60">
        <f>IF(C20&lt;=25%,D20,MIN(E20:F20))</f>
        <v>147.16999999999999</v>
      </c>
      <c r="F3" s="60">
        <f>MIN(H3:H17)</f>
        <v>96.9</v>
      </c>
      <c r="G3" s="6" t="s">
        <v>156</v>
      </c>
      <c r="H3" s="7">
        <v>96.9</v>
      </c>
      <c r="I3" s="8">
        <f t="shared" ref="I3:I17" si="0">IF(H3="","",(IF($C$20&lt;25%,"N/A",IF(H3&lt;=($D$20+$A$20),H3,"Descartado"))))</f>
        <v>96.9</v>
      </c>
    </row>
    <row r="4" spans="1:9">
      <c r="A4" s="56"/>
      <c r="B4" s="57"/>
      <c r="C4" s="58"/>
      <c r="D4" s="59"/>
      <c r="E4" s="60"/>
      <c r="F4" s="60"/>
      <c r="G4" s="6" t="s">
        <v>162</v>
      </c>
      <c r="H4" s="7">
        <v>157.12</v>
      </c>
      <c r="I4" s="8">
        <f t="shared" si="0"/>
        <v>157.12</v>
      </c>
    </row>
    <row r="5" spans="1:9">
      <c r="A5" s="56"/>
      <c r="B5" s="57"/>
      <c r="C5" s="58"/>
      <c r="D5" s="59"/>
      <c r="E5" s="60"/>
      <c r="F5" s="60"/>
      <c r="G5" s="6" t="s">
        <v>161</v>
      </c>
      <c r="H5" s="7">
        <v>187.5</v>
      </c>
      <c r="I5" s="8">
        <f t="shared" si="0"/>
        <v>187.5</v>
      </c>
    </row>
    <row r="6" spans="1:9">
      <c r="A6" s="56"/>
      <c r="B6" s="57"/>
      <c r="C6" s="58"/>
      <c r="D6" s="59"/>
      <c r="E6" s="60"/>
      <c r="F6" s="60"/>
      <c r="G6" s="6"/>
      <c r="H6" s="7"/>
      <c r="I6" s="8" t="str">
        <f t="shared" si="0"/>
        <v/>
      </c>
    </row>
    <row r="7" spans="1:9">
      <c r="A7" s="56"/>
      <c r="B7" s="57"/>
      <c r="C7" s="58"/>
      <c r="D7" s="59"/>
      <c r="E7" s="60"/>
      <c r="F7" s="60"/>
      <c r="G7" s="6"/>
      <c r="H7" s="7"/>
      <c r="I7" s="8" t="str">
        <f t="shared" si="0"/>
        <v/>
      </c>
    </row>
    <row r="8" spans="1:9">
      <c r="A8" s="56"/>
      <c r="B8" s="57"/>
      <c r="C8" s="58"/>
      <c r="D8" s="59"/>
      <c r="E8" s="60"/>
      <c r="F8" s="60"/>
      <c r="G8" s="6"/>
      <c r="H8" s="7"/>
      <c r="I8" s="8" t="str">
        <f t="shared" si="0"/>
        <v/>
      </c>
    </row>
    <row r="9" spans="1:9">
      <c r="A9" s="56"/>
      <c r="B9" s="57"/>
      <c r="C9" s="58"/>
      <c r="D9" s="59"/>
      <c r="E9" s="60"/>
      <c r="F9" s="60"/>
      <c r="G9" s="6"/>
      <c r="H9" s="7"/>
      <c r="I9" s="8" t="str">
        <f t="shared" si="0"/>
        <v/>
      </c>
    </row>
    <row r="10" spans="1:9">
      <c r="A10" s="56"/>
      <c r="B10" s="57"/>
      <c r="C10" s="58"/>
      <c r="D10" s="59"/>
      <c r="E10" s="60"/>
      <c r="F10" s="60"/>
      <c r="G10" s="6"/>
      <c r="H10" s="7"/>
      <c r="I10" s="8" t="str">
        <f t="shared" si="0"/>
        <v/>
      </c>
    </row>
    <row r="11" spans="1:9">
      <c r="A11" s="56"/>
      <c r="B11" s="57"/>
      <c r="C11" s="58"/>
      <c r="D11" s="59"/>
      <c r="E11" s="60"/>
      <c r="F11" s="60"/>
      <c r="G11" s="6"/>
      <c r="H11" s="7"/>
      <c r="I11" s="8" t="str">
        <f t="shared" si="0"/>
        <v/>
      </c>
    </row>
    <row r="12" spans="1:9">
      <c r="A12" s="56"/>
      <c r="B12" s="57"/>
      <c r="C12" s="58"/>
      <c r="D12" s="59"/>
      <c r="E12" s="60"/>
      <c r="F12" s="60"/>
      <c r="G12" s="6"/>
      <c r="H12" s="7"/>
      <c r="I12" s="8" t="str">
        <f t="shared" si="0"/>
        <v/>
      </c>
    </row>
    <row r="13" spans="1:9">
      <c r="A13" s="56"/>
      <c r="B13" s="57"/>
      <c r="C13" s="58"/>
      <c r="D13" s="59"/>
      <c r="E13" s="60"/>
      <c r="F13" s="60"/>
      <c r="G13" s="6"/>
      <c r="H13" s="7"/>
      <c r="I13" s="8" t="str">
        <f t="shared" si="0"/>
        <v/>
      </c>
    </row>
    <row r="14" spans="1:9">
      <c r="A14" s="56"/>
      <c r="B14" s="57"/>
      <c r="C14" s="58"/>
      <c r="D14" s="59"/>
      <c r="E14" s="60"/>
      <c r="F14" s="60"/>
      <c r="G14" s="6"/>
      <c r="H14" s="7"/>
      <c r="I14" s="8" t="str">
        <f t="shared" si="0"/>
        <v/>
      </c>
    </row>
    <row r="15" spans="1:9">
      <c r="A15" s="56"/>
      <c r="B15" s="57"/>
      <c r="C15" s="58"/>
      <c r="D15" s="59"/>
      <c r="E15" s="60"/>
      <c r="F15" s="60"/>
      <c r="G15" s="6"/>
      <c r="H15" s="7"/>
      <c r="I15" s="8" t="str">
        <f t="shared" si="0"/>
        <v/>
      </c>
    </row>
    <row r="16" spans="1:9">
      <c r="A16" s="56"/>
      <c r="B16" s="57"/>
      <c r="C16" s="58"/>
      <c r="D16" s="59"/>
      <c r="E16" s="60"/>
      <c r="F16" s="60"/>
      <c r="G16" s="6"/>
      <c r="H16" s="7"/>
      <c r="I16" s="8" t="str">
        <f t="shared" si="0"/>
        <v/>
      </c>
    </row>
    <row r="17" spans="1:11">
      <c r="A17" s="56"/>
      <c r="B17" s="57"/>
      <c r="C17" s="58"/>
      <c r="D17" s="59"/>
      <c r="E17" s="60"/>
      <c r="F17" s="60"/>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3" t="s">
        <v>18</v>
      </c>
      <c r="H19" s="53"/>
      <c r="I19" s="18"/>
    </row>
    <row r="20" spans="1:11">
      <c r="A20" s="19">
        <f>IF(B20&lt;2,"N/A",(STDEV(H3:H17)))</f>
        <v>46.111735310366846</v>
      </c>
      <c r="B20" s="19">
        <f>COUNT(H3:H17)</f>
        <v>3</v>
      </c>
      <c r="C20" s="20">
        <f>IF(B20&lt;2,"N/A",(A20/D20))</f>
        <v>0.313322927976944</v>
      </c>
      <c r="D20" s="21">
        <f>ROUND(AVERAGE(H3:H17),2)</f>
        <v>147.16999999999999</v>
      </c>
      <c r="E20" s="22">
        <f>IFERROR(ROUND(IF(B20&lt;2,"N/A",(IF(C20&lt;=25%,"N/A",AVERAGE(I3:I17)))),2),"N/A")</f>
        <v>147.16999999999999</v>
      </c>
      <c r="F20" s="22">
        <f>ROUND(MEDIAN(H3:H17),2)</f>
        <v>157.12</v>
      </c>
      <c r="G20" s="23" t="str">
        <f>INDEX(G3:G17,MATCH(H20,H3:H17,0))</f>
        <v>TJE locação de toldos ltda...</v>
      </c>
      <c r="H20" s="24">
        <f>MIN(H3:H17)</f>
        <v>96.9</v>
      </c>
      <c r="I20" s="18"/>
    </row>
    <row r="21" spans="1:11">
      <c r="A21" s="25"/>
      <c r="B21" s="18"/>
      <c r="C21" s="26"/>
      <c r="D21" s="26"/>
      <c r="E21" s="26"/>
      <c r="F21" s="26"/>
      <c r="G21" s="18"/>
      <c r="H21" s="27"/>
      <c r="I21" s="28"/>
      <c r="J21" s="28"/>
      <c r="K21" s="28"/>
    </row>
    <row r="22" spans="1:11">
      <c r="B22" s="25"/>
      <c r="C22" s="25"/>
      <c r="D22" s="54"/>
      <c r="E22" s="54"/>
      <c r="F22" s="30"/>
      <c r="G22" s="31" t="s">
        <v>19</v>
      </c>
      <c r="H22" s="32">
        <f>IF(C20&lt;=25%,D20,MIN(E20:F20))</f>
        <v>147.16999999999999</v>
      </c>
    </row>
    <row r="23" spans="1:11">
      <c r="B23" s="25"/>
      <c r="C23" s="25"/>
      <c r="D23" s="54"/>
      <c r="E23" s="54"/>
      <c r="F23" s="33"/>
      <c r="G23" s="4" t="s">
        <v>20</v>
      </c>
      <c r="H23" s="24">
        <f>ROUND(H22,2)*D3</f>
        <v>14569.829999999998</v>
      </c>
    </row>
    <row r="24" spans="1:11">
      <c r="B24" s="29"/>
      <c r="C24" s="29"/>
      <c r="D24" s="18"/>
      <c r="E24" s="18"/>
    </row>
    <row r="26" spans="1:11" ht="12.75" customHeight="1">
      <c r="A26" s="51" t="s">
        <v>21</v>
      </c>
      <c r="B26" s="51"/>
      <c r="C26" s="51"/>
      <c r="D26" s="51"/>
      <c r="E26" s="51"/>
      <c r="F26" s="51"/>
      <c r="G26" s="51"/>
      <c r="H26" s="51"/>
      <c r="I26" s="51"/>
    </row>
    <row r="27" spans="1:11" ht="12.75" customHeight="1">
      <c r="A27" s="51" t="s">
        <v>22</v>
      </c>
      <c r="B27" s="51"/>
      <c r="C27" s="51"/>
      <c r="D27" s="51"/>
      <c r="E27" s="51"/>
      <c r="F27" s="51"/>
      <c r="G27" s="51"/>
      <c r="H27" s="51"/>
      <c r="I27" s="51"/>
    </row>
    <row r="28" spans="1:11" ht="12.75" customHeight="1">
      <c r="A28" s="51" t="s">
        <v>23</v>
      </c>
      <c r="B28" s="51"/>
      <c r="C28" s="51"/>
      <c r="D28" s="51"/>
      <c r="E28" s="51"/>
      <c r="F28" s="51"/>
      <c r="G28" s="51"/>
      <c r="H28" s="51"/>
      <c r="I28" s="51"/>
    </row>
    <row r="29" spans="1:11" ht="12.75" customHeight="1">
      <c r="A29" s="51" t="s">
        <v>24</v>
      </c>
      <c r="B29" s="51"/>
      <c r="C29" s="51"/>
      <c r="D29" s="51"/>
      <c r="E29" s="51"/>
      <c r="F29" s="51"/>
      <c r="G29" s="51"/>
      <c r="H29" s="51"/>
      <c r="I29" s="51"/>
    </row>
    <row r="30" spans="1:11" ht="12.75" customHeight="1">
      <c r="A30" s="51" t="s">
        <v>25</v>
      </c>
      <c r="B30" s="51"/>
      <c r="C30" s="51"/>
      <c r="D30" s="51"/>
      <c r="E30" s="51"/>
      <c r="F30" s="51"/>
      <c r="G30" s="51"/>
      <c r="H30" s="51"/>
      <c r="I30" s="51"/>
    </row>
    <row r="31" spans="1:11" ht="12.75" customHeight="1">
      <c r="A31" s="51" t="s">
        <v>26</v>
      </c>
      <c r="B31" s="51"/>
      <c r="C31" s="51"/>
      <c r="D31" s="51"/>
      <c r="E31" s="51"/>
      <c r="F31" s="51"/>
      <c r="G31" s="51"/>
      <c r="H31" s="51"/>
      <c r="I31" s="51"/>
    </row>
    <row r="32" spans="1:11" ht="24.75" customHeight="1">
      <c r="A32" s="52" t="s">
        <v>27</v>
      </c>
      <c r="B32" s="52"/>
      <c r="C32" s="52"/>
      <c r="D32" s="52"/>
      <c r="E32" s="52"/>
      <c r="F32" s="52"/>
      <c r="G32" s="52"/>
      <c r="H32" s="52"/>
      <c r="I32" s="52"/>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193</TotalTime>
  <Application>Microsoft Excel</Application>
  <DocSecurity>0</DocSecurity>
  <ScaleCrop>false</ScaleCrop>
  <HeadingPairs>
    <vt:vector size="4" baseType="variant">
      <vt:variant>
        <vt:lpstr>Planilhas</vt:lpstr>
      </vt:variant>
      <vt:variant>
        <vt:i4>41</vt:i4>
      </vt:variant>
      <vt:variant>
        <vt:lpstr>Intervalos nomeados</vt:lpstr>
      </vt:variant>
      <vt:variant>
        <vt:i4>5</vt:i4>
      </vt:variant>
    </vt:vector>
  </HeadingPairs>
  <TitlesOfParts>
    <vt:vector size="46"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Item24</vt:lpstr>
      <vt:lpstr>Item25</vt:lpstr>
      <vt:lpstr>Item26</vt:lpstr>
      <vt:lpstr>Item27</vt:lpstr>
      <vt:lpstr>Item28</vt:lpstr>
      <vt:lpstr>Item29</vt:lpstr>
      <vt:lpstr>Item30</vt:lpstr>
      <vt:lpstr>Item31</vt:lpstr>
      <vt:lpstr>Item32</vt:lpstr>
      <vt:lpstr>Item33</vt:lpstr>
      <vt:lpstr>Item40</vt:lpstr>
      <vt:lpstr>Item41</vt:lpstr>
      <vt:lpstr>Item42</vt:lpstr>
      <vt:lpstr>Item43</vt:lpstr>
      <vt:lpstr>Item44</vt:lpstr>
      <vt:lpstr>Item45</vt:lpstr>
      <vt:lpstr>Item46</vt:lpstr>
      <vt:lpstr>Item47</vt:lpstr>
      <vt:lpstr>Item48</vt:lpstr>
      <vt:lpstr>Item49</vt:lpstr>
      <vt:lpstr>Item50</vt:lpstr>
      <vt:lpstr>TOTAL</vt:lpstr>
      <vt:lpstr>menores</vt:lpstr>
      <vt:lpstr>menores!Area_de_impressao</vt:lpstr>
      <vt:lpstr>TOTAL!Area_de_impressao</vt:lpstr>
      <vt:lpstr>TOTAL!Print_Area_0</vt:lpstr>
      <vt:lpstr>TOTAL!Print_Area_0_0</vt:lpstr>
      <vt:lpstr>TOTAL!Titulos_de_impressao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AlcGntara Santos</dc:creator>
  <cp:lastModifiedBy>Grace Lane Gama Bulcão</cp:lastModifiedBy>
  <cp:revision>42</cp:revision>
  <cp:lastPrinted>2022-08-23T14:08:15Z</cp:lastPrinted>
  <dcterms:created xsi:type="dcterms:W3CDTF">2019-01-16T20:04:04Z</dcterms:created>
  <dcterms:modified xsi:type="dcterms:W3CDTF">2022-08-31T21:52:51Z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