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661" firstSheet="19" activeTab="32"/>
  </bookViews>
  <sheets>
    <sheet name="Item1" sheetId="70" r:id="rId1"/>
    <sheet name="Item2" sheetId="71" r:id="rId2"/>
    <sheet name="Item3" sheetId="72" r:id="rId3"/>
    <sheet name="Item4" sheetId="73" r:id="rId4"/>
    <sheet name="Item5" sheetId="74" r:id="rId5"/>
    <sheet name="Item6" sheetId="75" r:id="rId6"/>
    <sheet name="Item7" sheetId="38" r:id="rId7"/>
    <sheet name="Item8" sheetId="39" r:id="rId8"/>
    <sheet name="Item9" sheetId="40" r:id="rId9"/>
    <sheet name="Item10" sheetId="41" r:id="rId10"/>
    <sheet name="Item11" sheetId="42" r:id="rId11"/>
    <sheet name="Item12" sheetId="43" r:id="rId12"/>
    <sheet name="Item13" sheetId="44" r:id="rId13"/>
    <sheet name="Item14" sheetId="45" r:id="rId14"/>
    <sheet name="Item15" sheetId="46" r:id="rId15"/>
    <sheet name="Item16" sheetId="47" r:id="rId16"/>
    <sheet name="Item17" sheetId="48" r:id="rId17"/>
    <sheet name="Item18" sheetId="49" r:id="rId18"/>
    <sheet name="Item19" sheetId="50" r:id="rId19"/>
    <sheet name="Item20" sheetId="51" r:id="rId20"/>
    <sheet name="Item21" sheetId="52" r:id="rId21"/>
    <sheet name="Item22" sheetId="53" r:id="rId22"/>
    <sheet name="Item23" sheetId="54" r:id="rId23"/>
    <sheet name="Item24" sheetId="55" r:id="rId24"/>
    <sheet name="Item25" sheetId="56" r:id="rId25"/>
    <sheet name="Item26" sheetId="57" r:id="rId26"/>
    <sheet name="Item27" sheetId="58" r:id="rId27"/>
    <sheet name="Item28" sheetId="59" r:id="rId28"/>
    <sheet name="Item29" sheetId="60" r:id="rId29"/>
    <sheet name="Item30" sheetId="76" r:id="rId30"/>
    <sheet name="Item31" sheetId="79" r:id="rId31"/>
    <sheet name="Item32" sheetId="78" r:id="rId32"/>
    <sheet name="Item33" sheetId="77" r:id="rId33"/>
    <sheet name="TOTAL" sheetId="5" r:id="rId34"/>
    <sheet name="menores" sheetId="6" r:id="rId35"/>
  </sheets>
  <definedNames>
    <definedName name="_xlnm.Print_Area" localSheetId="34">menores!$A$1:$F$63</definedName>
    <definedName name="_xlnm.Print_Area" localSheetId="33">TOTAL!$A$1:$F$42</definedName>
  </definedNames>
  <calcPr calcId="145621" iterateDelta="1E-4"/>
</workbook>
</file>

<file path=xl/calcChain.xml><?xml version="1.0" encoding="utf-8"?>
<calcChain xmlns="http://schemas.openxmlformats.org/spreadsheetml/2006/main">
  <c r="F42" i="5" l="1"/>
  <c r="E41" i="5"/>
  <c r="E40" i="5"/>
  <c r="E39" i="5"/>
  <c r="F39" i="5" s="1"/>
  <c r="D41" i="5"/>
  <c r="F41" i="5" s="1"/>
  <c r="D40" i="5"/>
  <c r="D39" i="5"/>
  <c r="C41" i="5"/>
  <c r="C40" i="5"/>
  <c r="C39" i="5"/>
  <c r="B41" i="5"/>
  <c r="B40" i="5"/>
  <c r="B39" i="5"/>
  <c r="H20" i="77"/>
  <c r="G20" i="77" s="1"/>
  <c r="F20" i="77"/>
  <c r="D20" i="77"/>
  <c r="B20" i="77"/>
  <c r="A20" i="77" s="1"/>
  <c r="I17" i="77"/>
  <c r="I16" i="77"/>
  <c r="I15" i="77"/>
  <c r="I14" i="77"/>
  <c r="I13" i="77"/>
  <c r="I12" i="77"/>
  <c r="I11" i="77"/>
  <c r="I10" i="77"/>
  <c r="I9" i="77"/>
  <c r="I8" i="77"/>
  <c r="I7" i="77"/>
  <c r="F3" i="77"/>
  <c r="H20" i="78"/>
  <c r="G20" i="78" s="1"/>
  <c r="F20" i="78"/>
  <c r="D20" i="78"/>
  <c r="B20" i="78"/>
  <c r="I17" i="78"/>
  <c r="I16" i="78"/>
  <c r="I15" i="78"/>
  <c r="I14" i="78"/>
  <c r="I13" i="78"/>
  <c r="I12" i="78"/>
  <c r="I11" i="78"/>
  <c r="I10" i="78"/>
  <c r="I9" i="78"/>
  <c r="I8" i="78"/>
  <c r="I7" i="78"/>
  <c r="F3" i="78"/>
  <c r="H20" i="79"/>
  <c r="G20" i="79" s="1"/>
  <c r="F20" i="79"/>
  <c r="D20" i="79"/>
  <c r="B20" i="79"/>
  <c r="I17" i="79"/>
  <c r="I16" i="79"/>
  <c r="I15" i="79"/>
  <c r="I14" i="79"/>
  <c r="I13" i="79"/>
  <c r="I12" i="79"/>
  <c r="I11" i="79"/>
  <c r="I10" i="79"/>
  <c r="I9" i="79"/>
  <c r="I8" i="79"/>
  <c r="I7" i="79"/>
  <c r="F3" i="79"/>
  <c r="F40" i="5" l="1"/>
  <c r="C20" i="77"/>
  <c r="A20" i="78"/>
  <c r="C20" i="78" s="1"/>
  <c r="A20" i="79"/>
  <c r="C20" i="79"/>
  <c r="F63" i="6"/>
  <c r="E62" i="6"/>
  <c r="D62" i="6"/>
  <c r="C62" i="6"/>
  <c r="B62" i="6"/>
  <c r="B61" i="6"/>
  <c r="E38" i="5"/>
  <c r="F38" i="5" s="1"/>
  <c r="D38" i="5"/>
  <c r="C38" i="5"/>
  <c r="B38" i="5"/>
  <c r="H20" i="76"/>
  <c r="G20" i="76" s="1"/>
  <c r="F20" i="76"/>
  <c r="D20" i="76"/>
  <c r="B20" i="76"/>
  <c r="C20" i="76" s="1"/>
  <c r="A20" i="76"/>
  <c r="I17" i="76"/>
  <c r="I16" i="76"/>
  <c r="I15" i="76"/>
  <c r="I14" i="76"/>
  <c r="I13" i="76"/>
  <c r="I12" i="76"/>
  <c r="I11" i="76"/>
  <c r="I10" i="76"/>
  <c r="I9" i="76"/>
  <c r="I8" i="76"/>
  <c r="I7" i="76"/>
  <c r="F3" i="76"/>
  <c r="I5" i="77" l="1"/>
  <c r="I4" i="77"/>
  <c r="I3" i="77"/>
  <c r="E20" i="77" s="1"/>
  <c r="H22" i="77"/>
  <c r="H23" i="77" s="1"/>
  <c r="E3" i="77"/>
  <c r="I6" i="77"/>
  <c r="I3" i="78"/>
  <c r="E3" i="78"/>
  <c r="I6" i="78"/>
  <c r="I5" i="78"/>
  <c r="I4" i="78"/>
  <c r="E20" i="78"/>
  <c r="H22" i="78" s="1"/>
  <c r="H23" i="78" s="1"/>
  <c r="I4" i="79"/>
  <c r="I3" i="79"/>
  <c r="E20" i="79" s="1"/>
  <c r="I6" i="79"/>
  <c r="I5" i="79"/>
  <c r="F62" i="6"/>
  <c r="I3" i="76"/>
  <c r="I6" i="76"/>
  <c r="I5" i="76"/>
  <c r="E20" i="76" s="1"/>
  <c r="I4" i="76"/>
  <c r="C60" i="6"/>
  <c r="D60" i="6"/>
  <c r="B60" i="6"/>
  <c r="C58" i="6"/>
  <c r="D58" i="6"/>
  <c r="B58" i="6"/>
  <c r="C56" i="6"/>
  <c r="D56" i="6"/>
  <c r="B56" i="6"/>
  <c r="C54" i="6"/>
  <c r="D54" i="6"/>
  <c r="B54" i="6"/>
  <c r="C52" i="6"/>
  <c r="D52" i="6"/>
  <c r="B52" i="6"/>
  <c r="C50" i="6"/>
  <c r="D50" i="6"/>
  <c r="B50" i="6"/>
  <c r="C48" i="6"/>
  <c r="D48" i="6"/>
  <c r="B48" i="6"/>
  <c r="C46" i="6"/>
  <c r="D46" i="6"/>
  <c r="B46" i="6"/>
  <c r="C44" i="6"/>
  <c r="D44" i="6"/>
  <c r="B44" i="6"/>
  <c r="C42" i="6"/>
  <c r="D42" i="6"/>
  <c r="B42" i="6"/>
  <c r="C40" i="6"/>
  <c r="D40" i="6"/>
  <c r="B40" i="6"/>
  <c r="C38" i="6"/>
  <c r="D38" i="6"/>
  <c r="B38" i="6"/>
  <c r="C36" i="6"/>
  <c r="D36" i="6"/>
  <c r="B36" i="6"/>
  <c r="C34" i="6"/>
  <c r="D34" i="6"/>
  <c r="B34" i="6"/>
  <c r="C32" i="6"/>
  <c r="D32" i="6"/>
  <c r="B32" i="6"/>
  <c r="C30" i="6"/>
  <c r="D30" i="6"/>
  <c r="B30" i="6"/>
  <c r="C28" i="6"/>
  <c r="D28" i="6"/>
  <c r="B28" i="6"/>
  <c r="C26" i="6"/>
  <c r="D26" i="6"/>
  <c r="B26" i="6"/>
  <c r="C24" i="6"/>
  <c r="D24" i="6"/>
  <c r="B24" i="6"/>
  <c r="C22" i="6"/>
  <c r="D22" i="6"/>
  <c r="B22" i="6"/>
  <c r="C20" i="6"/>
  <c r="D20" i="6"/>
  <c r="B20" i="6"/>
  <c r="C18" i="6"/>
  <c r="D18" i="6"/>
  <c r="B18" i="6"/>
  <c r="C16" i="6"/>
  <c r="D16" i="6"/>
  <c r="B16" i="6"/>
  <c r="C14" i="6"/>
  <c r="D14" i="6"/>
  <c r="B14" i="6"/>
  <c r="C12" i="6"/>
  <c r="D12" i="6"/>
  <c r="B12" i="6"/>
  <c r="C10" i="6"/>
  <c r="D10" i="6"/>
  <c r="B10" i="6"/>
  <c r="C8" i="6"/>
  <c r="D8" i="6"/>
  <c r="B8" i="6"/>
  <c r="C6" i="6"/>
  <c r="D6" i="6"/>
  <c r="B6" i="6"/>
  <c r="C4" i="6"/>
  <c r="D4" i="6"/>
  <c r="B4" i="6"/>
  <c r="C37" i="5"/>
  <c r="D37" i="5"/>
  <c r="B37" i="5"/>
  <c r="C36" i="5"/>
  <c r="D36" i="5"/>
  <c r="B36" i="5"/>
  <c r="C35" i="5"/>
  <c r="D35" i="5"/>
  <c r="B35" i="5"/>
  <c r="C34" i="5"/>
  <c r="D34" i="5"/>
  <c r="B34" i="5"/>
  <c r="C33" i="5"/>
  <c r="D33" i="5"/>
  <c r="B33" i="5"/>
  <c r="C32" i="5"/>
  <c r="D32" i="5"/>
  <c r="B32" i="5"/>
  <c r="C31" i="5"/>
  <c r="D31" i="5"/>
  <c r="B31" i="5"/>
  <c r="C30" i="5"/>
  <c r="D30" i="5"/>
  <c r="B30" i="5"/>
  <c r="C29" i="5"/>
  <c r="D29" i="5"/>
  <c r="B29" i="5"/>
  <c r="C28" i="5"/>
  <c r="D28" i="5"/>
  <c r="B28" i="5"/>
  <c r="C27" i="5"/>
  <c r="D27" i="5"/>
  <c r="B27" i="5"/>
  <c r="C26" i="5"/>
  <c r="D26" i="5"/>
  <c r="B26" i="5"/>
  <c r="C25" i="5"/>
  <c r="D25" i="5"/>
  <c r="B25" i="5"/>
  <c r="C24" i="5"/>
  <c r="D24" i="5"/>
  <c r="B24" i="5"/>
  <c r="C23" i="5"/>
  <c r="D23" i="5"/>
  <c r="B23" i="5"/>
  <c r="C22" i="5"/>
  <c r="D22" i="5"/>
  <c r="B22" i="5"/>
  <c r="C21" i="5"/>
  <c r="D21" i="5"/>
  <c r="B21" i="5"/>
  <c r="C20" i="5"/>
  <c r="D20" i="5"/>
  <c r="B20" i="5"/>
  <c r="C19" i="5"/>
  <c r="D19" i="5"/>
  <c r="B19" i="5"/>
  <c r="C18" i="5"/>
  <c r="D18" i="5"/>
  <c r="B18" i="5"/>
  <c r="C17" i="5"/>
  <c r="D17" i="5"/>
  <c r="B17" i="5"/>
  <c r="C16" i="5"/>
  <c r="D16" i="5"/>
  <c r="B16" i="5"/>
  <c r="C15" i="5"/>
  <c r="D15" i="5"/>
  <c r="B15" i="5"/>
  <c r="C14" i="5"/>
  <c r="D14" i="5"/>
  <c r="B14" i="5"/>
  <c r="C13" i="5"/>
  <c r="D13" i="5"/>
  <c r="B13" i="5"/>
  <c r="C12" i="5"/>
  <c r="D12" i="5"/>
  <c r="B12" i="5"/>
  <c r="C11" i="5"/>
  <c r="D11" i="5"/>
  <c r="B11" i="5"/>
  <c r="C10" i="5"/>
  <c r="D10" i="5"/>
  <c r="B10" i="5"/>
  <c r="C9" i="5"/>
  <c r="D9" i="5"/>
  <c r="B9" i="5"/>
  <c r="H20" i="75"/>
  <c r="G20" i="75" s="1"/>
  <c r="B13" i="6" s="1"/>
  <c r="F20" i="75"/>
  <c r="D20" i="75"/>
  <c r="B20" i="75"/>
  <c r="I17" i="75"/>
  <c r="I16" i="75"/>
  <c r="I15" i="75"/>
  <c r="I14" i="75"/>
  <c r="I13" i="75"/>
  <c r="I12" i="75"/>
  <c r="I11" i="75"/>
  <c r="I10" i="75"/>
  <c r="I9" i="75"/>
  <c r="I8" i="75"/>
  <c r="I7" i="75"/>
  <c r="F3" i="75"/>
  <c r="E14" i="6" s="1"/>
  <c r="H20" i="74"/>
  <c r="G20" i="74" s="1"/>
  <c r="B11" i="6" s="1"/>
  <c r="F20" i="74"/>
  <c r="D20" i="74"/>
  <c r="B20" i="74"/>
  <c r="I17" i="74"/>
  <c r="I16" i="74"/>
  <c r="I15" i="74"/>
  <c r="I14" i="74"/>
  <c r="I13" i="74"/>
  <c r="I12" i="74"/>
  <c r="I11" i="74"/>
  <c r="I10" i="74"/>
  <c r="I9" i="74"/>
  <c r="I8" i="74"/>
  <c r="I7" i="74"/>
  <c r="F3" i="74"/>
  <c r="E12" i="6" s="1"/>
  <c r="H20" i="73"/>
  <c r="G20" i="73" s="1"/>
  <c r="B9" i="6" s="1"/>
  <c r="F20" i="73"/>
  <c r="D20" i="73"/>
  <c r="B20" i="73"/>
  <c r="I17" i="73"/>
  <c r="I16" i="73"/>
  <c r="I15" i="73"/>
  <c r="I14" i="73"/>
  <c r="I13" i="73"/>
  <c r="I12" i="73"/>
  <c r="I11" i="73"/>
  <c r="I10" i="73"/>
  <c r="I9" i="73"/>
  <c r="I8" i="73"/>
  <c r="I7" i="73"/>
  <c r="F3" i="73"/>
  <c r="E10" i="6" s="1"/>
  <c r="H20" i="72"/>
  <c r="G20" i="72" s="1"/>
  <c r="B7" i="6" s="1"/>
  <c r="F20" i="72"/>
  <c r="D20" i="72"/>
  <c r="B20" i="72"/>
  <c r="A20" i="72" s="1"/>
  <c r="I17" i="72"/>
  <c r="I16" i="72"/>
  <c r="I15" i="72"/>
  <c r="I14" i="72"/>
  <c r="I13" i="72"/>
  <c r="I12" i="72"/>
  <c r="I11" i="72"/>
  <c r="I10" i="72"/>
  <c r="I9" i="72"/>
  <c r="I8" i="72"/>
  <c r="I7" i="72"/>
  <c r="F3" i="72"/>
  <c r="E8" i="6" s="1"/>
  <c r="H20" i="71"/>
  <c r="G20" i="71" s="1"/>
  <c r="B5" i="6" s="1"/>
  <c r="F20" i="71"/>
  <c r="D20" i="71"/>
  <c r="B20" i="71"/>
  <c r="A20" i="71" s="1"/>
  <c r="I17" i="71"/>
  <c r="I16" i="71"/>
  <c r="I15" i="71"/>
  <c r="I14" i="71"/>
  <c r="I13" i="71"/>
  <c r="I12" i="71"/>
  <c r="I11" i="71"/>
  <c r="I10" i="71"/>
  <c r="I9" i="71"/>
  <c r="I8" i="71"/>
  <c r="I7" i="71"/>
  <c r="F3" i="71"/>
  <c r="E6" i="6" s="1"/>
  <c r="H20" i="70"/>
  <c r="G20" i="70" s="1"/>
  <c r="B3" i="6" s="1"/>
  <c r="F20" i="70"/>
  <c r="D20" i="70"/>
  <c r="B20" i="70"/>
  <c r="I17" i="70"/>
  <c r="I16" i="70"/>
  <c r="I15" i="70"/>
  <c r="I14" i="70"/>
  <c r="I13" i="70"/>
  <c r="I12" i="70"/>
  <c r="I11" i="70"/>
  <c r="I10" i="70"/>
  <c r="I9" i="70"/>
  <c r="I8" i="70"/>
  <c r="I7" i="70"/>
  <c r="F3" i="70"/>
  <c r="E4" i="6" s="1"/>
  <c r="H20" i="60"/>
  <c r="G20" i="60" s="1"/>
  <c r="B59" i="6" s="1"/>
  <c r="F20" i="60"/>
  <c r="D20" i="60"/>
  <c r="B20" i="60"/>
  <c r="A20" i="60" s="1"/>
  <c r="C20" i="60" s="1"/>
  <c r="I17" i="60"/>
  <c r="I16" i="60"/>
  <c r="I15" i="60"/>
  <c r="I14" i="60"/>
  <c r="I13" i="60"/>
  <c r="I12" i="60"/>
  <c r="I11" i="60"/>
  <c r="I10" i="60"/>
  <c r="I9" i="60"/>
  <c r="I8" i="60"/>
  <c r="I7" i="60"/>
  <c r="I6" i="60"/>
  <c r="F3" i="60"/>
  <c r="E60" i="6" s="1"/>
  <c r="F60" i="6" s="1"/>
  <c r="H20" i="59"/>
  <c r="G20" i="59" s="1"/>
  <c r="B57" i="6" s="1"/>
  <c r="F20" i="59"/>
  <c r="D20" i="59"/>
  <c r="B20" i="59"/>
  <c r="I17" i="59"/>
  <c r="I16" i="59"/>
  <c r="I15" i="59"/>
  <c r="I14" i="59"/>
  <c r="I13" i="59"/>
  <c r="I12" i="59"/>
  <c r="I11" i="59"/>
  <c r="I10" i="59"/>
  <c r="I9" i="59"/>
  <c r="I8" i="59"/>
  <c r="I7" i="59"/>
  <c r="F3" i="59"/>
  <c r="E58" i="6" s="1"/>
  <c r="H20" i="58"/>
  <c r="G20" i="58" s="1"/>
  <c r="B55" i="6" s="1"/>
  <c r="F20" i="58"/>
  <c r="D20" i="58"/>
  <c r="B20" i="58"/>
  <c r="I17" i="58"/>
  <c r="I16" i="58"/>
  <c r="I15" i="58"/>
  <c r="I14" i="58"/>
  <c r="I13" i="58"/>
  <c r="I12" i="58"/>
  <c r="I11" i="58"/>
  <c r="I10" i="58"/>
  <c r="I9" i="58"/>
  <c r="I8" i="58"/>
  <c r="I7" i="58"/>
  <c r="F3" i="58"/>
  <c r="E56" i="6" s="1"/>
  <c r="H20" i="57"/>
  <c r="G20" i="57" s="1"/>
  <c r="B53" i="6" s="1"/>
  <c r="F20" i="57"/>
  <c r="D20" i="57"/>
  <c r="B20" i="57"/>
  <c r="I17" i="57"/>
  <c r="I16" i="57"/>
  <c r="I15" i="57"/>
  <c r="I14" i="57"/>
  <c r="I13" i="57"/>
  <c r="I12" i="57"/>
  <c r="I11" i="57"/>
  <c r="I10" i="57"/>
  <c r="I9" i="57"/>
  <c r="I8" i="57"/>
  <c r="I7" i="57"/>
  <c r="F3" i="57"/>
  <c r="E54" i="6" s="1"/>
  <c r="H20" i="56"/>
  <c r="G20" i="56" s="1"/>
  <c r="B51" i="6" s="1"/>
  <c r="F20" i="56"/>
  <c r="D20" i="56"/>
  <c r="B20" i="56"/>
  <c r="A20" i="56" s="1"/>
  <c r="C20" i="56" s="1"/>
  <c r="I6" i="56" s="1"/>
  <c r="I17" i="56"/>
  <c r="I16" i="56"/>
  <c r="I15" i="56"/>
  <c r="I14" i="56"/>
  <c r="I13" i="56"/>
  <c r="I12" i="56"/>
  <c r="I11" i="56"/>
  <c r="I10" i="56"/>
  <c r="I9" i="56"/>
  <c r="I8" i="56"/>
  <c r="I7" i="56"/>
  <c r="F3" i="56"/>
  <c r="E52" i="6" s="1"/>
  <c r="H20" i="55"/>
  <c r="G20" i="55" s="1"/>
  <c r="B49" i="6" s="1"/>
  <c r="F20" i="55"/>
  <c r="D20" i="55"/>
  <c r="B20" i="55"/>
  <c r="I17" i="55"/>
  <c r="I16" i="55"/>
  <c r="I15" i="55"/>
  <c r="I14" i="55"/>
  <c r="I13" i="55"/>
  <c r="I12" i="55"/>
  <c r="I11" i="55"/>
  <c r="I10" i="55"/>
  <c r="I9" i="55"/>
  <c r="I8" i="55"/>
  <c r="I7" i="55"/>
  <c r="F3" i="55"/>
  <c r="E50" i="6" s="1"/>
  <c r="H20" i="54"/>
  <c r="G20" i="54" s="1"/>
  <c r="B47" i="6" s="1"/>
  <c r="F20" i="54"/>
  <c r="D20" i="54"/>
  <c r="B20" i="54"/>
  <c r="I17" i="54"/>
  <c r="I16" i="54"/>
  <c r="I15" i="54"/>
  <c r="I14" i="54"/>
  <c r="I13" i="54"/>
  <c r="I12" i="54"/>
  <c r="I11" i="54"/>
  <c r="I10" i="54"/>
  <c r="I9" i="54"/>
  <c r="I8" i="54"/>
  <c r="I7" i="54"/>
  <c r="F3" i="54"/>
  <c r="E48" i="6" s="1"/>
  <c r="H20" i="53"/>
  <c r="G20" i="53" s="1"/>
  <c r="B45" i="6" s="1"/>
  <c r="F20" i="53"/>
  <c r="D20" i="53"/>
  <c r="B20" i="53"/>
  <c r="I17" i="53"/>
  <c r="I16" i="53"/>
  <c r="I15" i="53"/>
  <c r="I14" i="53"/>
  <c r="I13" i="53"/>
  <c r="I12" i="53"/>
  <c r="I11" i="53"/>
  <c r="I10" i="53"/>
  <c r="I9" i="53"/>
  <c r="I8" i="53"/>
  <c r="I7" i="53"/>
  <c r="F3" i="53"/>
  <c r="E46" i="6" s="1"/>
  <c r="H20" i="52"/>
  <c r="G20" i="52" s="1"/>
  <c r="B43" i="6" s="1"/>
  <c r="F20" i="52"/>
  <c r="D20" i="52"/>
  <c r="B20" i="52"/>
  <c r="I17" i="52"/>
  <c r="I16" i="52"/>
  <c r="I15" i="52"/>
  <c r="I14" i="52"/>
  <c r="I13" i="52"/>
  <c r="I12" i="52"/>
  <c r="I11" i="52"/>
  <c r="I10" i="52"/>
  <c r="I9" i="52"/>
  <c r="I8" i="52"/>
  <c r="I7" i="52"/>
  <c r="F3" i="52"/>
  <c r="E44" i="6" s="1"/>
  <c r="H20" i="51"/>
  <c r="G20" i="51" s="1"/>
  <c r="B41" i="6" s="1"/>
  <c r="F20" i="51"/>
  <c r="D20" i="51"/>
  <c r="B20" i="51"/>
  <c r="I17" i="51"/>
  <c r="I16" i="51"/>
  <c r="I15" i="51"/>
  <c r="I14" i="51"/>
  <c r="I13" i="51"/>
  <c r="I12" i="51"/>
  <c r="I11" i="51"/>
  <c r="I10" i="51"/>
  <c r="I9" i="51"/>
  <c r="I8" i="51"/>
  <c r="I7" i="51"/>
  <c r="F3" i="51"/>
  <c r="E42" i="6" s="1"/>
  <c r="H20" i="50"/>
  <c r="G20" i="50" s="1"/>
  <c r="B39" i="6" s="1"/>
  <c r="F20" i="50"/>
  <c r="D20" i="50"/>
  <c r="B20" i="50"/>
  <c r="I17" i="50"/>
  <c r="I16" i="50"/>
  <c r="I15" i="50"/>
  <c r="I14" i="50"/>
  <c r="I13" i="50"/>
  <c r="I12" i="50"/>
  <c r="I11" i="50"/>
  <c r="I10" i="50"/>
  <c r="I9" i="50"/>
  <c r="I8" i="50"/>
  <c r="I7" i="50"/>
  <c r="F3" i="50"/>
  <c r="E40" i="6" s="1"/>
  <c r="H20" i="49"/>
  <c r="G20" i="49" s="1"/>
  <c r="B37" i="6" s="1"/>
  <c r="F20" i="49"/>
  <c r="D20" i="49"/>
  <c r="B20" i="49"/>
  <c r="I17" i="49"/>
  <c r="I16" i="49"/>
  <c r="I15" i="49"/>
  <c r="I14" i="49"/>
  <c r="I13" i="49"/>
  <c r="I12" i="49"/>
  <c r="I11" i="49"/>
  <c r="I10" i="49"/>
  <c r="I9" i="49"/>
  <c r="I8" i="49"/>
  <c r="I7" i="49"/>
  <c r="F3" i="49"/>
  <c r="E38" i="6" s="1"/>
  <c r="H20" i="48"/>
  <c r="G20" i="48" s="1"/>
  <c r="B35" i="6" s="1"/>
  <c r="F20" i="48"/>
  <c r="D20" i="48"/>
  <c r="B20" i="48"/>
  <c r="I17" i="48"/>
  <c r="I16" i="48"/>
  <c r="I15" i="48"/>
  <c r="I14" i="48"/>
  <c r="I13" i="48"/>
  <c r="I12" i="48"/>
  <c r="I11" i="48"/>
  <c r="I10" i="48"/>
  <c r="I9" i="48"/>
  <c r="I8" i="48"/>
  <c r="I7" i="48"/>
  <c r="F3" i="48"/>
  <c r="E36" i="6" s="1"/>
  <c r="H20" i="47"/>
  <c r="G20" i="47" s="1"/>
  <c r="B33" i="6" s="1"/>
  <c r="F20" i="47"/>
  <c r="D20" i="47"/>
  <c r="B20" i="47"/>
  <c r="I17" i="47"/>
  <c r="I16" i="47"/>
  <c r="I15" i="47"/>
  <c r="I14" i="47"/>
  <c r="I13" i="47"/>
  <c r="I12" i="47"/>
  <c r="I11" i="47"/>
  <c r="I10" i="47"/>
  <c r="I9" i="47"/>
  <c r="I8" i="47"/>
  <c r="I7" i="47"/>
  <c r="F3" i="47"/>
  <c r="E34" i="6" s="1"/>
  <c r="H20" i="46"/>
  <c r="G20" i="46" s="1"/>
  <c r="B31" i="6" s="1"/>
  <c r="F20" i="46"/>
  <c r="D20" i="46"/>
  <c r="B20" i="46"/>
  <c r="I17" i="46"/>
  <c r="I16" i="46"/>
  <c r="I15" i="46"/>
  <c r="I14" i="46"/>
  <c r="I13" i="46"/>
  <c r="I12" i="46"/>
  <c r="I11" i="46"/>
  <c r="I10" i="46"/>
  <c r="I9" i="46"/>
  <c r="I8" i="46"/>
  <c r="I7" i="46"/>
  <c r="F3" i="46"/>
  <c r="E32" i="6" s="1"/>
  <c r="H20" i="45"/>
  <c r="G20" i="45" s="1"/>
  <c r="B29" i="6" s="1"/>
  <c r="F20" i="45"/>
  <c r="D20" i="45"/>
  <c r="B20" i="45"/>
  <c r="I17" i="45"/>
  <c r="I16" i="45"/>
  <c r="I15" i="45"/>
  <c r="I14" i="45"/>
  <c r="I13" i="45"/>
  <c r="I12" i="45"/>
  <c r="I11" i="45"/>
  <c r="I10" i="45"/>
  <c r="I9" i="45"/>
  <c r="I8" i="45"/>
  <c r="I7" i="45"/>
  <c r="F3" i="45"/>
  <c r="E30" i="6" s="1"/>
  <c r="H20" i="44"/>
  <c r="G20" i="44" s="1"/>
  <c r="B27" i="6" s="1"/>
  <c r="F20" i="44"/>
  <c r="D20" i="44"/>
  <c r="B20" i="44"/>
  <c r="I17" i="44"/>
  <c r="I16" i="44"/>
  <c r="I15" i="44"/>
  <c r="I14" i="44"/>
  <c r="I13" i="44"/>
  <c r="I12" i="44"/>
  <c r="I11" i="44"/>
  <c r="I10" i="44"/>
  <c r="I9" i="44"/>
  <c r="I8" i="44"/>
  <c r="I7" i="44"/>
  <c r="F3" i="44"/>
  <c r="E28" i="6" s="1"/>
  <c r="H20" i="43"/>
  <c r="G20" i="43" s="1"/>
  <c r="B25" i="6" s="1"/>
  <c r="F20" i="43"/>
  <c r="D20" i="43"/>
  <c r="B20" i="43"/>
  <c r="I17" i="43"/>
  <c r="I16" i="43"/>
  <c r="I15" i="43"/>
  <c r="I14" i="43"/>
  <c r="I13" i="43"/>
  <c r="I12" i="43"/>
  <c r="I11" i="43"/>
  <c r="I10" i="43"/>
  <c r="I9" i="43"/>
  <c r="I8" i="43"/>
  <c r="I7" i="43"/>
  <c r="F3" i="43"/>
  <c r="E26" i="6" s="1"/>
  <c r="H20" i="42"/>
  <c r="G20" i="42" s="1"/>
  <c r="B23" i="6" s="1"/>
  <c r="F20" i="42"/>
  <c r="D20" i="42"/>
  <c r="B20" i="42"/>
  <c r="I17" i="42"/>
  <c r="I16" i="42"/>
  <c r="I15" i="42"/>
  <c r="I14" i="42"/>
  <c r="I13" i="42"/>
  <c r="I12" i="42"/>
  <c r="I11" i="42"/>
  <c r="I10" i="42"/>
  <c r="I9" i="42"/>
  <c r="I8" i="42"/>
  <c r="I7" i="42"/>
  <c r="F3" i="42"/>
  <c r="E24" i="6" s="1"/>
  <c r="H20" i="41"/>
  <c r="G20" i="41" s="1"/>
  <c r="B21" i="6" s="1"/>
  <c r="F20" i="41"/>
  <c r="D20" i="41"/>
  <c r="B20" i="41"/>
  <c r="I17" i="41"/>
  <c r="I16" i="41"/>
  <c r="I15" i="41"/>
  <c r="I14" i="41"/>
  <c r="I13" i="41"/>
  <c r="I12" i="41"/>
  <c r="I11" i="41"/>
  <c r="I10" i="41"/>
  <c r="I9" i="41"/>
  <c r="I8" i="41"/>
  <c r="I7" i="41"/>
  <c r="I6" i="41"/>
  <c r="F3" i="41"/>
  <c r="E22" i="6" s="1"/>
  <c r="H20" i="40"/>
  <c r="G20" i="40" s="1"/>
  <c r="B19" i="6" s="1"/>
  <c r="F20" i="40"/>
  <c r="D20" i="40"/>
  <c r="B20" i="40"/>
  <c r="I17" i="40"/>
  <c r="I16" i="40"/>
  <c r="I15" i="40"/>
  <c r="I14" i="40"/>
  <c r="I13" i="40"/>
  <c r="I12" i="40"/>
  <c r="I11" i="40"/>
  <c r="I10" i="40"/>
  <c r="I9" i="40"/>
  <c r="I8" i="40"/>
  <c r="I7" i="40"/>
  <c r="F3" i="40"/>
  <c r="E20" i="6" s="1"/>
  <c r="H20" i="39"/>
  <c r="G20" i="39" s="1"/>
  <c r="B17" i="6" s="1"/>
  <c r="F20" i="39"/>
  <c r="D20" i="39"/>
  <c r="B20" i="39"/>
  <c r="A20" i="39" s="1"/>
  <c r="I17" i="39"/>
  <c r="I16" i="39"/>
  <c r="I15" i="39"/>
  <c r="I14" i="39"/>
  <c r="I13" i="39"/>
  <c r="I12" i="39"/>
  <c r="I11" i="39"/>
  <c r="I10" i="39"/>
  <c r="I9" i="39"/>
  <c r="I8" i="39"/>
  <c r="I7" i="39"/>
  <c r="F3" i="39"/>
  <c r="E18" i="6" s="1"/>
  <c r="H20" i="38"/>
  <c r="G20" i="38" s="1"/>
  <c r="B15" i="6" s="1"/>
  <c r="F20" i="38"/>
  <c r="D20" i="38"/>
  <c r="B20" i="38"/>
  <c r="I17" i="38"/>
  <c r="I16" i="38"/>
  <c r="I15" i="38"/>
  <c r="I14" i="38"/>
  <c r="I13" i="38"/>
  <c r="I12" i="38"/>
  <c r="I11" i="38"/>
  <c r="I10" i="38"/>
  <c r="I9" i="38"/>
  <c r="I8" i="38"/>
  <c r="I7" i="38"/>
  <c r="F3" i="38"/>
  <c r="E16" i="6" s="1"/>
  <c r="H22" i="79" l="1"/>
  <c r="H23" i="79" s="1"/>
  <c r="E3" i="79"/>
  <c r="E3" i="76"/>
  <c r="H22" i="76"/>
  <c r="H23" i="76" s="1"/>
  <c r="C20" i="41"/>
  <c r="I5" i="41" s="1"/>
  <c r="C20" i="71"/>
  <c r="A20" i="41"/>
  <c r="C20" i="39"/>
  <c r="F40" i="6"/>
  <c r="A20" i="58"/>
  <c r="C20" i="58" s="1"/>
  <c r="I6" i="58" s="1"/>
  <c r="C20" i="72"/>
  <c r="F16" i="6"/>
  <c r="F56" i="6"/>
  <c r="F32" i="6"/>
  <c r="F34" i="6"/>
  <c r="F42" i="6"/>
  <c r="F48" i="6"/>
  <c r="F50" i="6"/>
  <c r="F8" i="6"/>
  <c r="F28" i="6"/>
  <c r="F44" i="6"/>
  <c r="F52" i="6"/>
  <c r="F58" i="6"/>
  <c r="F24" i="6"/>
  <c r="F36" i="6"/>
  <c r="F6" i="6"/>
  <c r="F30" i="6"/>
  <c r="F46" i="6"/>
  <c r="F20" i="6"/>
  <c r="F38" i="6"/>
  <c r="F54" i="6"/>
  <c r="F12" i="6"/>
  <c r="F26" i="6"/>
  <c r="F22" i="6"/>
  <c r="F18" i="6"/>
  <c r="F14" i="6"/>
  <c r="F10" i="6"/>
  <c r="I5" i="71"/>
  <c r="A20" i="73"/>
  <c r="C20" i="73" s="1"/>
  <c r="I6" i="73" s="1"/>
  <c r="A20" i="75"/>
  <c r="C20" i="75" s="1"/>
  <c r="I6" i="75" s="1"/>
  <c r="A20" i="70"/>
  <c r="C20" i="70" s="1"/>
  <c r="I6" i="70" s="1"/>
  <c r="A20" i="74"/>
  <c r="C20" i="74" s="1"/>
  <c r="I6" i="74" s="1"/>
  <c r="I5" i="60"/>
  <c r="I4" i="60"/>
  <c r="I3" i="60"/>
  <c r="E20" i="60" s="1"/>
  <c r="I5" i="56"/>
  <c r="I4" i="56"/>
  <c r="I3" i="56"/>
  <c r="A20" i="43"/>
  <c r="C20" i="43" s="1"/>
  <c r="I6" i="43" s="1"/>
  <c r="A20" i="47"/>
  <c r="C20" i="47" s="1"/>
  <c r="I6" i="47" s="1"/>
  <c r="A20" i="51"/>
  <c r="C20" i="51" s="1"/>
  <c r="I6" i="51" s="1"/>
  <c r="A20" i="55"/>
  <c r="C20" i="55" s="1"/>
  <c r="I6" i="55" s="1"/>
  <c r="A20" i="59"/>
  <c r="C20" i="59" s="1"/>
  <c r="I6" i="59" s="1"/>
  <c r="A20" i="38"/>
  <c r="C20" i="38" s="1"/>
  <c r="I6" i="38" s="1"/>
  <c r="A20" i="42"/>
  <c r="C20" i="42" s="1"/>
  <c r="I6" i="42" s="1"/>
  <c r="A20" i="46"/>
  <c r="C20" i="46" s="1"/>
  <c r="I6" i="46" s="1"/>
  <c r="A20" i="50"/>
  <c r="C20" i="50" s="1"/>
  <c r="I6" i="50" s="1"/>
  <c r="A20" i="54"/>
  <c r="C20" i="54" s="1"/>
  <c r="I6" i="54" s="1"/>
  <c r="A20" i="45"/>
  <c r="C20" i="45" s="1"/>
  <c r="I6" i="45" s="1"/>
  <c r="A20" i="49"/>
  <c r="C20" i="49" s="1"/>
  <c r="I6" i="49" s="1"/>
  <c r="A20" i="53"/>
  <c r="C20" i="53" s="1"/>
  <c r="I6" i="53" s="1"/>
  <c r="A20" i="57"/>
  <c r="C20" i="57" s="1"/>
  <c r="I6" i="57" s="1"/>
  <c r="A20" i="40"/>
  <c r="C20" i="40" s="1"/>
  <c r="I6" i="40" s="1"/>
  <c r="A20" i="44"/>
  <c r="C20" i="44" s="1"/>
  <c r="I6" i="44" s="1"/>
  <c r="A20" i="48"/>
  <c r="C20" i="48" s="1"/>
  <c r="I6" i="48" s="1"/>
  <c r="A20" i="52"/>
  <c r="C20" i="52" s="1"/>
  <c r="I6" i="52" s="1"/>
  <c r="F4" i="6"/>
  <c r="I5" i="58" l="1"/>
  <c r="I4" i="41"/>
  <c r="I4" i="39"/>
  <c r="I6" i="39"/>
  <c r="I3" i="72"/>
  <c r="I6" i="72"/>
  <c r="I4" i="71"/>
  <c r="I6" i="71"/>
  <c r="I3" i="41"/>
  <c r="E20" i="41" s="1"/>
  <c r="H22" i="41" s="1"/>
  <c r="H23" i="41" s="1"/>
  <c r="E20" i="56"/>
  <c r="E3" i="56" s="1"/>
  <c r="E33" i="5" s="1"/>
  <c r="F33" i="5" s="1"/>
  <c r="I4" i="72"/>
  <c r="I3" i="71"/>
  <c r="E20" i="71" s="1"/>
  <c r="H22" i="71" s="1"/>
  <c r="H23" i="71" s="1"/>
  <c r="I5" i="39"/>
  <c r="I3" i="39"/>
  <c r="E20" i="39" s="1"/>
  <c r="E3" i="39" s="1"/>
  <c r="E16" i="5" s="1"/>
  <c r="F16" i="5" s="1"/>
  <c r="I3" i="58"/>
  <c r="I4" i="58"/>
  <c r="I5" i="72"/>
  <c r="I5" i="73"/>
  <c r="I4" i="73"/>
  <c r="I3" i="73"/>
  <c r="I3" i="75"/>
  <c r="I5" i="75"/>
  <c r="I4" i="75"/>
  <c r="I4" i="74"/>
  <c r="I5" i="74"/>
  <c r="I3" i="74"/>
  <c r="I4" i="70"/>
  <c r="I5" i="70"/>
  <c r="I3" i="70"/>
  <c r="E20" i="70" s="1"/>
  <c r="E3" i="70" s="1"/>
  <c r="E9" i="5" s="1"/>
  <c r="F9" i="5" s="1"/>
  <c r="I3" i="53"/>
  <c r="I5" i="53"/>
  <c r="I4" i="53"/>
  <c r="I5" i="51"/>
  <c r="I4" i="51"/>
  <c r="I3" i="51"/>
  <c r="I5" i="48"/>
  <c r="I4" i="48"/>
  <c r="I3" i="48"/>
  <c r="I3" i="49"/>
  <c r="I5" i="49"/>
  <c r="I4" i="49"/>
  <c r="I5" i="47"/>
  <c r="I4" i="47"/>
  <c r="I3" i="47"/>
  <c r="H22" i="60"/>
  <c r="H23" i="60" s="1"/>
  <c r="E3" i="60"/>
  <c r="E37" i="5" s="1"/>
  <c r="F37" i="5" s="1"/>
  <c r="I4" i="42"/>
  <c r="I3" i="42"/>
  <c r="I5" i="42"/>
  <c r="I5" i="44"/>
  <c r="I4" i="44"/>
  <c r="I3" i="44"/>
  <c r="E20" i="44" s="1"/>
  <c r="I3" i="45"/>
  <c r="I5" i="45"/>
  <c r="I4" i="45"/>
  <c r="I4" i="50"/>
  <c r="I3" i="50"/>
  <c r="I5" i="50"/>
  <c r="I4" i="38"/>
  <c r="I3" i="38"/>
  <c r="I5" i="38"/>
  <c r="I5" i="52"/>
  <c r="I4" i="52"/>
  <c r="I3" i="52"/>
  <c r="I5" i="40"/>
  <c r="I4" i="40"/>
  <c r="I3" i="40"/>
  <c r="I3" i="57"/>
  <c r="I5" i="57"/>
  <c r="I4" i="57"/>
  <c r="I4" i="46"/>
  <c r="I3" i="46"/>
  <c r="I5" i="46"/>
  <c r="E20" i="46" s="1"/>
  <c r="I4" i="54"/>
  <c r="I3" i="54"/>
  <c r="I5" i="54"/>
  <c r="I5" i="43"/>
  <c r="I4" i="43"/>
  <c r="I3" i="43"/>
  <c r="I5" i="55"/>
  <c r="I4" i="55"/>
  <c r="I3" i="55"/>
  <c r="E20" i="55" s="1"/>
  <c r="I5" i="59"/>
  <c r="I4" i="59"/>
  <c r="I3" i="59"/>
  <c r="E20" i="58" l="1"/>
  <c r="H22" i="58" s="1"/>
  <c r="H23" i="58" s="1"/>
  <c r="E20" i="50"/>
  <c r="E20" i="59"/>
  <c r="H22" i="59" s="1"/>
  <c r="H23" i="59" s="1"/>
  <c r="E20" i="57"/>
  <c r="E3" i="57" s="1"/>
  <c r="E34" i="5" s="1"/>
  <c r="F34" i="5" s="1"/>
  <c r="E20" i="45"/>
  <c r="E3" i="45" s="1"/>
  <c r="E22" i="5" s="1"/>
  <c r="F22" i="5" s="1"/>
  <c r="E3" i="41"/>
  <c r="E18" i="5" s="1"/>
  <c r="F18" i="5" s="1"/>
  <c r="E20" i="40"/>
  <c r="E20" i="75"/>
  <c r="H22" i="75" s="1"/>
  <c r="H23" i="75" s="1"/>
  <c r="E20" i="74"/>
  <c r="H22" i="74" s="1"/>
  <c r="H23" i="74" s="1"/>
  <c r="E20" i="72"/>
  <c r="E3" i="72" s="1"/>
  <c r="E11" i="5" s="1"/>
  <c r="F11" i="5" s="1"/>
  <c r="H22" i="56"/>
  <c r="H23" i="56" s="1"/>
  <c r="E20" i="54"/>
  <c r="H22" i="54" s="1"/>
  <c r="H23" i="54" s="1"/>
  <c r="E20" i="53"/>
  <c r="H22" i="53" s="1"/>
  <c r="H23" i="53" s="1"/>
  <c r="E20" i="52"/>
  <c r="E3" i="52" s="1"/>
  <c r="E29" i="5" s="1"/>
  <c r="F29" i="5" s="1"/>
  <c r="E20" i="51"/>
  <c r="E3" i="51" s="1"/>
  <c r="E28" i="5" s="1"/>
  <c r="F28" i="5" s="1"/>
  <c r="E20" i="49"/>
  <c r="E3" i="49" s="1"/>
  <c r="E26" i="5" s="1"/>
  <c r="F26" i="5" s="1"/>
  <c r="E20" i="48"/>
  <c r="H22" i="48" s="1"/>
  <c r="H23" i="48" s="1"/>
  <c r="E20" i="47"/>
  <c r="E3" i="47" s="1"/>
  <c r="E24" i="5" s="1"/>
  <c r="F24" i="5" s="1"/>
  <c r="E20" i="42"/>
  <c r="E3" i="42" s="1"/>
  <c r="E19" i="5" s="1"/>
  <c r="F19" i="5" s="1"/>
  <c r="E20" i="38"/>
  <c r="H22" i="38" s="1"/>
  <c r="H23" i="38" s="1"/>
  <c r="E20" i="73"/>
  <c r="H22" i="73" s="1"/>
  <c r="H23" i="73" s="1"/>
  <c r="E3" i="71"/>
  <c r="E10" i="5" s="1"/>
  <c r="F10" i="5" s="1"/>
  <c r="H22" i="39"/>
  <c r="H23" i="39" s="1"/>
  <c r="E3" i="74"/>
  <c r="E13" i="5" s="1"/>
  <c r="F13" i="5" s="1"/>
  <c r="H22" i="70"/>
  <c r="H23" i="70" s="1"/>
  <c r="H22" i="50"/>
  <c r="H23" i="50" s="1"/>
  <c r="E3" i="50"/>
  <c r="E27" i="5" s="1"/>
  <c r="F27" i="5" s="1"/>
  <c r="H22" i="40"/>
  <c r="H23" i="40" s="1"/>
  <c r="E3" i="40"/>
  <c r="E17" i="5" s="1"/>
  <c r="F17" i="5" s="1"/>
  <c r="E3" i="46"/>
  <c r="E23" i="5" s="1"/>
  <c r="F23" i="5" s="1"/>
  <c r="H22" i="46"/>
  <c r="H23" i="46" s="1"/>
  <c r="H22" i="55"/>
  <c r="H23" i="55" s="1"/>
  <c r="E3" i="55"/>
  <c r="E32" i="5" s="1"/>
  <c r="F32" i="5" s="1"/>
  <c r="E3" i="44"/>
  <c r="E21" i="5" s="1"/>
  <c r="F21" i="5" s="1"/>
  <c r="H22" i="44"/>
  <c r="H23" i="44" s="1"/>
  <c r="E20" i="43"/>
  <c r="E3" i="58" l="1"/>
  <c r="E35" i="5" s="1"/>
  <c r="F35" i="5" s="1"/>
  <c r="H22" i="49"/>
  <c r="H23" i="49" s="1"/>
  <c r="H22" i="45"/>
  <c r="H23" i="45" s="1"/>
  <c r="E3" i="59"/>
  <c r="E36" i="5" s="1"/>
  <c r="F36" i="5" s="1"/>
  <c r="H22" i="57"/>
  <c r="H23" i="57" s="1"/>
  <c r="H22" i="42"/>
  <c r="H23" i="42" s="1"/>
  <c r="E3" i="75"/>
  <c r="E14" i="5" s="1"/>
  <c r="F14" i="5" s="1"/>
  <c r="E3" i="73"/>
  <c r="E12" i="5" s="1"/>
  <c r="F12" i="5" s="1"/>
  <c r="H22" i="72"/>
  <c r="H23" i="72" s="1"/>
  <c r="E3" i="54"/>
  <c r="E31" i="5" s="1"/>
  <c r="F31" i="5" s="1"/>
  <c r="E3" i="53"/>
  <c r="E30" i="5" s="1"/>
  <c r="F30" i="5" s="1"/>
  <c r="H22" i="52"/>
  <c r="H23" i="52" s="1"/>
  <c r="H22" i="51"/>
  <c r="H23" i="51" s="1"/>
  <c r="E3" i="48"/>
  <c r="E25" i="5" s="1"/>
  <c r="F25" i="5" s="1"/>
  <c r="H22" i="47"/>
  <c r="H23" i="47" s="1"/>
  <c r="E3" i="38"/>
  <c r="E15" i="5" s="1"/>
  <c r="F15" i="5" s="1"/>
  <c r="E3" i="43"/>
  <c r="E20" i="5" s="1"/>
  <c r="F20" i="5" s="1"/>
  <c r="H22" i="43"/>
  <c r="H23" i="43" s="1"/>
  <c r="G9" i="5" l="1"/>
</calcChain>
</file>

<file path=xl/sharedStrings.xml><?xml version="1.0" encoding="utf-8"?>
<sst xmlns="http://schemas.openxmlformats.org/spreadsheetml/2006/main" count="1101" uniqueCount="104">
  <si>
    <t>ITEM 1</t>
  </si>
  <si>
    <t>UNIDADE</t>
  </si>
  <si>
    <t>QUANT.</t>
  </si>
  <si>
    <t>FONTE DE PESQUISA</t>
  </si>
  <si>
    <t>PREÇOS</t>
  </si>
  <si>
    <t>COEF.</t>
  </si>
  <si>
    <t>MÉDIA</t>
  </si>
  <si>
    <t>MEDIANA</t>
  </si>
  <si>
    <t>unidade</t>
  </si>
  <si>
    <t>VALOR TOTAL</t>
  </si>
  <si>
    <t>DESCARTE</t>
  </si>
  <si>
    <t>MÉDIA APÓS DESCARTE</t>
  </si>
  <si>
    <t>ESTIMATIVA DO ITEM</t>
  </si>
  <si>
    <t>Valor Unitário</t>
  </si>
  <si>
    <t>RESULTADO DA ESTIMATIVA</t>
  </si>
  <si>
    <t>Item</t>
  </si>
  <si>
    <t>Descrição</t>
  </si>
  <si>
    <t>Unidade de Fornecimento</t>
  </si>
  <si>
    <t>Quantidade</t>
  </si>
  <si>
    <t>Valor Total</t>
  </si>
  <si>
    <t>VALOR TOTAL ESTIMADO</t>
  </si>
  <si>
    <t>MENORES PREÇOS OFERTADOS</t>
  </si>
  <si>
    <t>Fornec.</t>
  </si>
  <si>
    <t>VALOR TOTAL - MENORES PREÇOS OFERTADOS</t>
  </si>
  <si>
    <t>MATERIAL OU SERVIÇO</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</si>
  <si>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</si>
  <si>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</si>
  <si>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</si>
  <si>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</si>
  <si>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</si>
  <si>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</si>
  <si>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</si>
  <si>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PREÇO ESTIMADO</t>
  </si>
  <si>
    <t>MENOR PREÇO</t>
  </si>
  <si>
    <t>MENOR PREÇO UNITÁRIO COLETADO PARA O ITEM</t>
  </si>
  <si>
    <t>DESVIO PADRÃO</t>
  </si>
  <si>
    <t>QUANTIDADE DE PREÇOS COLETADOS</t>
  </si>
  <si>
    <t>VALOR UNITÁRIO ESTIMADO</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</si>
  <si>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</si>
  <si>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</si>
  <si>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</si>
  <si>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</si>
  <si>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</si>
  <si>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</si>
  <si>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</si>
  <si>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</si>
  <si>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</si>
  <si>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</si>
  <si>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</si>
  <si>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</si>
  <si>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</si>
  <si>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</si>
  <si>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</si>
  <si>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</si>
  <si>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</si>
  <si>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</si>
  <si>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</si>
  <si>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</si>
  <si>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</si>
  <si>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</si>
  <si>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ITEM 24</t>
  </si>
  <si>
    <t>ITEM 25</t>
  </si>
  <si>
    <t>ITEM 26</t>
  </si>
  <si>
    <t>ITEM 27</t>
  </si>
  <si>
    <t>ITEM 28</t>
  </si>
  <si>
    <t>ITEM 29</t>
  </si>
  <si>
    <t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ESPERA Inclui adesivo tipo dupla face ao fundo, para fixação. </t>
  </si>
  <si>
    <t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W.C Inclui adesivo tipo dupla face ao fundo, para fixação. </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</si>
  <si>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MASCULINO EXCLUSIVO FUNCIONÁRIOS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</si>
  <si>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FEMININO EXCLUSIVO FUNCIONÁRIAS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</si>
  <si>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DEPÓSITO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</si>
  <si>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ARQUIVO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</si>
  <si>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JUIZ/AUDIÊNCIAS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</si>
  <si>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56ª ZONA ELEITORAL Inclui adesivo tipo dupla face ao fundo, para fixação.</t>
  </si>
  <si>
    <t xml:space="preserve">Confecção de placa em Poliestireno ou PVC expandido, com 0,3 cm de espessura, nas dimensões de 15x30 cm, na cor branca e pictograma/dizeres em vinil calandrado nas cores branca, sobre fundo em vinil calandrado na cor azul. Moldura em vinil calandrado na cor branca. Desenho da placa: 202ª ZONA ELEITORAL Inclui adesivo tipo dupla face ao fundo, para fixação.
</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</si>
  <si>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ACESSO AO SANITÁRIO Inclui adesivo tipo dupla face ao fundo, para fixação.</t>
  </si>
  <si>
    <t>Confecção de placa em Poliestireno ou PVC expandido, com 0,3 cm de espessura, nas dimensões de 15x30 cm, na cor branca e pictogramas/dizeres em vinil calandrado nas cores branca, sobre fundo em vinil calandrado na cor azul. Moldura em vinil calandrado na cor branca. Desenho da placa: SANITÁRIO ACESSÍVEL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</si>
  <si>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CHEFE .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</si>
  <si>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DE REUNIÃO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</si>
  <si>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CARTÓRIO ELEITORAL Inclui adesivo tipo dupla face ao fundo, para fixação</t>
  </si>
  <si>
    <t xml:space="preserve">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 </t>
  </si>
  <si>
    <t>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t>
  </si>
  <si>
    <t>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t>
  </si>
  <si>
    <t>Confecção de placa em Poliestireno ou PVC expandido, com 0,3 cm de espessura, nas dimensões de 30x30 cm, na cor branca e pictograma/dizeres em vinil calandrado nas cores branca, sobre fundo em vinil calandrado na cor vermelha. Moldura em vinil calandrado na cor branca. Placa padrão de sinalização de rota de fuga contra incêndio. Inclui adesivo tipo dupla face ao fundo, para fixação.</t>
  </si>
  <si>
    <t>Confecção de placa em Poliestireno ou PVC expandido, com 0,3 cm de espessura, nas dimensões de 30x60 cm, na cor branca e pictograma/dizeres em vinil calandrado nas cores branca, sobre fundo em vinil calandrado na cor azul. Moldura em vinil calandrado na cor branca. Desenho da placa: ATENDIMENTO AO PÚBLICO Inclui adesivo tipo dupla face ao fundo, para fixação.</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</si>
  <si>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56ª e 202ª Zona Eleitoral, Municípios: Santo Antônio de Jesus, Dom Macedo Costa, Muniz Ferreira e Varzedo Com 4 furações nas extremidades</t>
  </si>
  <si>
    <t xml:space="preserve">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 Posto de Atendimento de Amélia Rodrigues, Cartório da 192ª Zona Eleitoral. Com 4 furações nas extremidades. Deverão ser fornecidos os 4 parafusos necessários para a fixação em parede de alvenaria
</t>
  </si>
  <si>
    <t xml:space="preserve">
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123ª Zona Eleitoral, Municípios: Araci Com 4 furações nas extremidades. Deverão ser fornecidos os 4 parafusos necessários para a fixação em parede de alvenaria.
</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</si>
  <si>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67ª Zona Eleitoral, Municípios: Remanso.Com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</si>
  <si>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135ª Zona Eleitoral, Municípios: Coaraci 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</si>
  <si>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87ª Zona Eleitoral, Municípios: Ruy Barbosa 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</si>
  <si>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t>
  </si>
  <si>
    <t>PLACASERV</t>
  </si>
  <si>
    <t>ZACARIAS</t>
  </si>
  <si>
    <t>MARCELLO VARROTTI</t>
  </si>
  <si>
    <t>FÁBRICA DE PLACAS</t>
  </si>
  <si>
    <t>ITEM 30</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</si>
  <si>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t>
  </si>
  <si>
    <t>ITEM 33</t>
  </si>
  <si>
    <t>ITEM 32</t>
  </si>
  <si>
    <t>ITEM 31</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</si>
  <si>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Posto
de Atendimento de Posto da Mata, Cartório da 35ª Zona
Eleitoral.
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</si>
  <si>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Posto
de Atendimento de Angical, Cartório da 126ª Zona Eleitoral.
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</si>
  <si>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126ª Zona Eleitoral, Municípios: Baianópolis,
Angical, Cristópolis Com 4 furações nas extremidades. Deverão ser fornecidos os 4
parafusos necessários para a fixação em parede de alvenaria.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</si>
</sst>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164" formatCode="[$R$-416]\ #,##0.00;[Red]\-[$R$-416]\ #,##0.00"/>
  </numFmts>
  <fonts count="18">
    <font>
      <sz val="10"/>
      <name val="Arial"/>
      <family val="2"/>
    </font>
    <font>
      <sz val="10"/>
      <name val="Arial"/>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b/>
      <sz val="13"/>
      <name val="Calibri"/>
      <family val="2"/>
      <scheme val="minor"/>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2" tint="-9.9978637043366805E-2"/>
        <bgColor indexed="64"/>
      </patternFill>
    </fill>
    <fill>
      <patternFill patternType="solid">
        <fgColor theme="2" tint="-0.249977111117893"/>
        <bgColor indexed="47"/>
      </patternFill>
    </fill>
    <fill>
      <patternFill patternType="solid">
        <fgColor theme="2" tint="-0.249977111117893"/>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89">
    <xf numFmtId="0" fontId="0" fillId="0" borderId="0" xfId="0"/>
    <xf numFmtId="0" fontId="11" fillId="0" borderId="0" xfId="0" applyFont="1" applyAlignment="1">
      <alignment wrapText="1"/>
    </xf>
    <xf numFmtId="0" fontId="11" fillId="0" borderId="0" xfId="0" applyFont="1" applyAlignment="1"/>
    <xf numFmtId="0" fontId="11" fillId="0" borderId="0" xfId="0" applyFont="1" applyAlignment="1">
      <alignment vertical="center"/>
    </xf>
    <xf numFmtId="0" fontId="11" fillId="0" borderId="0" xfId="0" applyFont="1" applyProtection="1">
      <protection locked="0"/>
    </xf>
    <xf numFmtId="0" fontId="13" fillId="0" borderId="3" xfId="0" applyFont="1" applyBorder="1" applyProtection="1">
      <protection locked="0"/>
    </xf>
    <xf numFmtId="0" fontId="12" fillId="0" borderId="5" xfId="0" applyFont="1" applyBorder="1" applyAlignment="1" applyProtection="1">
      <alignment horizontal="center" vertical="center"/>
      <protection locked="0"/>
    </xf>
    <xf numFmtId="0" fontId="15" fillId="0" borderId="5"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3" fillId="0" borderId="5" xfId="0" applyFont="1" applyBorder="1" applyProtection="1">
      <protection locked="0"/>
    </xf>
    <xf numFmtId="164" fontId="14" fillId="0" borderId="0" xfId="0" applyNumberFormat="1" applyFont="1" applyBorder="1" applyAlignment="1" applyProtection="1">
      <alignment horizontal="center"/>
      <protection locked="0"/>
    </xf>
    <xf numFmtId="164" fontId="11" fillId="0" borderId="0" xfId="0" applyNumberFormat="1" applyFont="1" applyBorder="1" applyAlignment="1" applyProtection="1">
      <protection locked="0"/>
    </xf>
    <xf numFmtId="164" fontId="14" fillId="0" borderId="3" xfId="0" applyNumberFormat="1" applyFont="1" applyBorder="1" applyAlignment="1" applyProtection="1">
      <alignment horizontal="center" shrinkToFit="1"/>
      <protection locked="0"/>
    </xf>
    <xf numFmtId="0" fontId="12" fillId="9" borderId="2" xfId="0" applyFont="1" applyFill="1" applyBorder="1" applyAlignment="1" applyProtection="1">
      <alignment horizontal="center" vertical="center" wrapText="1"/>
    </xf>
    <xf numFmtId="0" fontId="12" fillId="9" borderId="3" xfId="0" applyFont="1" applyFill="1" applyBorder="1" applyAlignment="1" applyProtection="1">
      <alignment horizontal="center" vertical="center"/>
    </xf>
    <xf numFmtId="0" fontId="12" fillId="9" borderId="3" xfId="0" applyFont="1" applyFill="1" applyBorder="1" applyAlignment="1" applyProtection="1">
      <alignment horizontal="center" vertical="center" wrapText="1"/>
    </xf>
    <xf numFmtId="0" fontId="14" fillId="9" borderId="3" xfId="0"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11" fillId="9" borderId="3" xfId="0" applyFont="1" applyFill="1" applyBorder="1" applyAlignment="1" applyProtection="1">
      <alignment horizontal="center"/>
    </xf>
    <xf numFmtId="10" fontId="11" fillId="9" borderId="6" xfId="0" applyNumberFormat="1" applyFont="1" applyFill="1" applyBorder="1" applyAlignment="1" applyProtection="1">
      <alignment horizontal="center"/>
    </xf>
    <xf numFmtId="164" fontId="15" fillId="9" borderId="5" xfId="0" applyNumberFormat="1" applyFont="1" applyFill="1" applyBorder="1" applyAlignment="1" applyProtection="1">
      <alignment horizontal="center" shrinkToFit="1"/>
    </xf>
    <xf numFmtId="164" fontId="15" fillId="9" borderId="3" xfId="0" applyNumberFormat="1" applyFont="1" applyFill="1" applyBorder="1" applyAlignment="1" applyProtection="1">
      <alignment horizontal="center" shrinkToFit="1"/>
    </xf>
    <xf numFmtId="164" fontId="12" fillId="9" borderId="3" xfId="0" applyNumberFormat="1" applyFont="1" applyFill="1" applyBorder="1" applyAlignment="1" applyProtection="1">
      <alignment horizontal="left"/>
    </xf>
    <xf numFmtId="164" fontId="11" fillId="9" borderId="3" xfId="0" applyNumberFormat="1" applyFont="1" applyFill="1" applyBorder="1" applyAlignment="1" applyProtection="1">
      <alignment horizontal="right" shrinkToFit="1"/>
    </xf>
    <xf numFmtId="164" fontId="14" fillId="9" borderId="17" xfId="0" applyNumberFormat="1" applyFont="1" applyFill="1" applyBorder="1" applyAlignment="1" applyProtection="1">
      <alignment horizontal="center" vertical="center"/>
    </xf>
    <xf numFmtId="164" fontId="15" fillId="9" borderId="17" xfId="0" applyNumberFormat="1" applyFont="1" applyFill="1" applyBorder="1" applyAlignment="1" applyProtection="1">
      <alignment horizontal="right" shrinkToFit="1"/>
    </xf>
    <xf numFmtId="0" fontId="12" fillId="9" borderId="17" xfId="0" applyFont="1" applyFill="1" applyBorder="1" applyAlignment="1" applyProtection="1">
      <alignment horizontal="center" vertical="center"/>
    </xf>
    <xf numFmtId="164" fontId="11" fillId="9" borderId="17" xfId="0" applyNumberFormat="1" applyFont="1" applyFill="1" applyBorder="1" applyAlignment="1" applyProtection="1">
      <alignment horizontal="right" shrinkToFit="1"/>
    </xf>
    <xf numFmtId="164" fontId="14" fillId="9" borderId="3" xfId="0" applyNumberFormat="1" applyFont="1" applyFill="1" applyBorder="1" applyAlignment="1" applyProtection="1">
      <alignment horizontal="center" shrinkToFit="1"/>
    </xf>
    <xf numFmtId="0" fontId="12" fillId="9" borderId="2" xfId="0" applyFont="1" applyFill="1" applyBorder="1" applyAlignment="1" applyProtection="1">
      <alignment horizontal="center" vertical="center"/>
    </xf>
    <xf numFmtId="164" fontId="11" fillId="0" borderId="0" xfId="0" applyNumberFormat="1" applyFont="1" applyBorder="1" applyAlignment="1" applyProtection="1">
      <alignment horizontal="left"/>
      <protection locked="0"/>
    </xf>
    <xf numFmtId="0" fontId="12" fillId="0" borderId="0" xfId="0" applyFont="1" applyBorder="1" applyAlignment="1" applyProtection="1">
      <protection locked="0"/>
    </xf>
    <xf numFmtId="164" fontId="11" fillId="0" borderId="5"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5" fillId="0" borderId="0" xfId="0" applyNumberFormat="1" applyFont="1" applyFill="1" applyBorder="1" applyAlignment="1" applyProtection="1">
      <protection locked="0"/>
    </xf>
    <xf numFmtId="164" fontId="14" fillId="0" borderId="0" xfId="0" applyNumberFormat="1" applyFont="1" applyFill="1" applyBorder="1" applyAlignment="1" applyProtection="1">
      <protection locked="0"/>
    </xf>
    <xf numFmtId="0" fontId="12" fillId="0" borderId="0" xfId="0" applyFont="1" applyBorder="1" applyAlignment="1" applyProtection="1">
      <alignment horizontal="center"/>
      <protection locked="0"/>
    </xf>
    <xf numFmtId="0" fontId="16" fillId="0" borderId="10" xfId="0" applyFont="1" applyFill="1" applyBorder="1" applyAlignment="1">
      <alignment wrapText="1"/>
    </xf>
    <xf numFmtId="44" fontId="16" fillId="11" borderId="7" xfId="0" applyNumberFormat="1" applyFont="1" applyFill="1" applyBorder="1" applyAlignment="1">
      <alignment wrapText="1"/>
    </xf>
    <xf numFmtId="0" fontId="12" fillId="9" borderId="7"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7" xfId="0" applyFont="1" applyFill="1" applyBorder="1" applyAlignment="1">
      <alignment vertical="center" wrapText="1"/>
    </xf>
    <xf numFmtId="44" fontId="11" fillId="9" borderId="7" xfId="12" applyFont="1" applyFill="1" applyBorder="1" applyAlignment="1">
      <alignment vertical="center" wrapText="1"/>
    </xf>
    <xf numFmtId="0" fontId="12" fillId="11" borderId="7" xfId="0" applyFont="1" applyFill="1" applyBorder="1" applyAlignment="1">
      <alignment horizontal="center" vertical="center" wrapText="1"/>
    </xf>
    <xf numFmtId="0" fontId="11" fillId="0" borderId="0" xfId="0" applyFont="1" applyAlignment="1">
      <alignment horizontal="center" wrapText="1"/>
    </xf>
    <xf numFmtId="2" fontId="11" fillId="9" borderId="7" xfId="0" applyNumberFormat="1" applyFont="1" applyFill="1" applyBorder="1" applyAlignment="1">
      <alignment horizontal="center" vertical="center" wrapText="1"/>
    </xf>
    <xf numFmtId="0" fontId="12" fillId="9"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10" xfId="0" applyFont="1" applyFill="1" applyBorder="1" applyAlignment="1">
      <alignment horizontal="center" vertical="center" wrapText="1"/>
    </xf>
    <xf numFmtId="0" fontId="11" fillId="9" borderId="10" xfId="0" applyFont="1" applyFill="1" applyBorder="1" applyAlignment="1">
      <alignment vertical="center" wrapText="1"/>
    </xf>
    <xf numFmtId="0" fontId="12" fillId="9"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0" borderId="2" xfId="0" applyFont="1" applyFill="1" applyBorder="1" applyAlignment="1" applyProtection="1">
      <alignment horizontal="center"/>
    </xf>
    <xf numFmtId="0" fontId="16" fillId="10" borderId="4" xfId="0" applyFont="1" applyFill="1" applyBorder="1" applyAlignment="1" applyProtection="1">
      <alignment horizontal="center"/>
    </xf>
    <xf numFmtId="0" fontId="16" fillId="10" borderId="8" xfId="0" applyFont="1" applyFill="1" applyBorder="1" applyAlignment="1" applyProtection="1">
      <alignment horizontal="center"/>
    </xf>
    <xf numFmtId="0" fontId="12" fillId="0" borderId="2" xfId="0" applyFont="1" applyBorder="1" applyAlignment="1" applyProtection="1">
      <alignment horizontal="center" vertical="center"/>
      <protection locked="0"/>
    </xf>
    <xf numFmtId="0" fontId="15" fillId="0" borderId="6"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0" fontId="15" fillId="0" borderId="16" xfId="0" applyFont="1" applyBorder="1" applyAlignment="1" applyProtection="1">
      <alignment vertical="top" wrapText="1"/>
      <protection locked="0"/>
    </xf>
    <xf numFmtId="0" fontId="15" fillId="0" borderId="6"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164" fontId="14" fillId="9" borderId="6" xfId="0" applyNumberFormat="1" applyFont="1" applyFill="1" applyBorder="1" applyAlignment="1" applyProtection="1">
      <alignment horizontal="center" vertical="center" shrinkToFit="1"/>
    </xf>
    <xf numFmtId="164" fontId="14" fillId="9" borderId="15" xfId="0" applyNumberFormat="1" applyFont="1" applyFill="1" applyBorder="1" applyAlignment="1" applyProtection="1">
      <alignment horizontal="center" vertical="center" shrinkToFit="1"/>
    </xf>
    <xf numFmtId="164" fontId="14" fillId="9" borderId="16" xfId="0" applyNumberFormat="1" applyFont="1" applyFill="1" applyBorder="1" applyAlignment="1" applyProtection="1">
      <alignment horizontal="center" vertical="center" shrinkToFit="1"/>
    </xf>
    <xf numFmtId="0" fontId="11" fillId="9" borderId="9" xfId="0" applyFont="1" applyFill="1" applyBorder="1" applyAlignment="1" applyProtection="1">
      <alignment wrapText="1"/>
    </xf>
    <xf numFmtId="0" fontId="11" fillId="9" borderId="10" xfId="0" applyFont="1" applyFill="1" applyBorder="1" applyAlignment="1" applyProtection="1">
      <alignment wrapText="1"/>
    </xf>
    <xf numFmtId="0" fontId="11" fillId="9" borderId="11" xfId="0" applyFont="1" applyFill="1" applyBorder="1" applyAlignment="1" applyProtection="1">
      <alignment wrapText="1"/>
    </xf>
    <xf numFmtId="0" fontId="11" fillId="9" borderId="12" xfId="0" applyFont="1" applyFill="1" applyBorder="1" applyAlignment="1" applyProtection="1">
      <alignment wrapText="1"/>
    </xf>
    <xf numFmtId="0" fontId="11" fillId="9" borderId="13" xfId="0" applyFont="1" applyFill="1" applyBorder="1" applyAlignment="1" applyProtection="1">
      <alignment wrapText="1"/>
    </xf>
    <xf numFmtId="0" fontId="11" fillId="9" borderId="14" xfId="0" applyFont="1" applyFill="1" applyBorder="1" applyAlignment="1" applyProtection="1">
      <alignment wrapText="1"/>
    </xf>
    <xf numFmtId="0" fontId="12" fillId="9" borderId="2" xfId="0" applyFont="1" applyFill="1" applyBorder="1" applyAlignment="1" applyProtection="1">
      <alignment horizontal="center" vertical="center"/>
    </xf>
    <xf numFmtId="0" fontId="12" fillId="9" borderId="8"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1" borderId="7" xfId="0" applyFont="1" applyFill="1" applyBorder="1" applyAlignment="1">
      <alignment horizontal="center" wrapText="1"/>
    </xf>
    <xf numFmtId="0" fontId="16" fillId="11" borderId="18" xfId="0" applyFont="1" applyFill="1" applyBorder="1" applyAlignment="1">
      <alignment horizontal="center" wrapText="1"/>
    </xf>
    <xf numFmtId="0" fontId="16" fillId="11" borderId="19" xfId="0" applyFont="1" applyFill="1" applyBorder="1" applyAlignment="1">
      <alignment horizontal="center" wrapText="1"/>
    </xf>
    <xf numFmtId="0" fontId="16" fillId="11" borderId="20" xfId="0" applyFont="1" applyFill="1" applyBorder="1" applyAlignment="1">
      <alignment horizontal="center" wrapText="1"/>
    </xf>
    <xf numFmtId="0" fontId="17" fillId="11" borderId="12" xfId="0" applyFont="1" applyFill="1" applyBorder="1" applyAlignment="1">
      <alignment horizontal="left" vertical="center" wrapText="1"/>
    </xf>
    <xf numFmtId="0" fontId="17" fillId="11" borderId="13" xfId="0" applyFont="1" applyFill="1" applyBorder="1" applyAlignment="1">
      <alignment horizontal="left" vertical="center" wrapText="1"/>
    </xf>
    <xf numFmtId="0" fontId="17" fillId="11" borderId="14"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17" fillId="11" borderId="20" xfId="0" applyFont="1" applyFill="1" applyBorder="1" applyAlignment="1">
      <alignment horizontal="left" vertical="center" wrapText="1"/>
    </xf>
  </cellXfs>
  <cellStyles count="21">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3209926</xdr:colOff>
      <xdr:row>0</xdr:row>
      <xdr:rowOff>0</xdr:rowOff>
    </xdr:from>
    <xdr:to>
      <xdr:col>1</xdr:col>
      <xdr:colOff>5781675</xdr:colOff>
      <xdr:row>6</xdr:row>
      <xdr:rowOff>6733</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9526" y="0"/>
          <a:ext cx="2571749" cy="978283"/>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0</v>
      </c>
      <c r="B2" s="31" t="s">
        <v>24</v>
      </c>
      <c r="C2" s="31" t="s">
        <v>1</v>
      </c>
      <c r="D2" s="31" t="s">
        <v>2</v>
      </c>
      <c r="E2" s="15" t="s">
        <v>32</v>
      </c>
      <c r="F2" s="15" t="s">
        <v>33</v>
      </c>
      <c r="G2" s="31" t="s">
        <v>3</v>
      </c>
      <c r="H2" s="16" t="s">
        <v>4</v>
      </c>
      <c r="I2" s="17" t="s">
        <v>10</v>
      </c>
    </row>
    <row r="3" spans="1:9" ht="12.75" customHeight="1">
      <c r="A3" s="57"/>
      <c r="B3" s="58" t="s">
        <v>66</v>
      </c>
      <c r="C3" s="61" t="s">
        <v>8</v>
      </c>
      <c r="D3" s="64">
        <v>15</v>
      </c>
      <c r="E3" s="67">
        <f>IF(C20&lt;=25%,D20,MIN(E20:F20))</f>
        <v>14.9</v>
      </c>
      <c r="F3" s="67">
        <f>MIN(H3:H17)</f>
        <v>9</v>
      </c>
      <c r="G3" s="5" t="s">
        <v>92</v>
      </c>
      <c r="H3" s="14">
        <v>20</v>
      </c>
      <c r="I3" s="30">
        <f>IF(H3="","",(IF($C$20&lt;25%,"N/A",IF(H3&lt;=($D$20+$A$20),H3,"Descartado"))))</f>
        <v>20</v>
      </c>
    </row>
    <row r="4" spans="1:9">
      <c r="A4" s="57"/>
      <c r="B4" s="59"/>
      <c r="C4" s="62"/>
      <c r="D4" s="65"/>
      <c r="E4" s="68"/>
      <c r="F4" s="68"/>
      <c r="G4" s="5" t="s">
        <v>93</v>
      </c>
      <c r="H4" s="14">
        <v>12</v>
      </c>
      <c r="I4" s="30">
        <f t="shared" ref="I4:I17" si="0">IF(H4="","",(IF($C$20&lt;25%,"N/A",IF(H4&lt;=($D$20+$A$20),H4,"Descartado"))))</f>
        <v>12</v>
      </c>
    </row>
    <row r="5" spans="1:9">
      <c r="A5" s="57"/>
      <c r="B5" s="59"/>
      <c r="C5" s="62"/>
      <c r="D5" s="65"/>
      <c r="E5" s="68"/>
      <c r="F5" s="68"/>
      <c r="G5" s="5" t="s">
        <v>94</v>
      </c>
      <c r="H5" s="14">
        <v>18.61</v>
      </c>
      <c r="I5" s="30">
        <f t="shared" si="0"/>
        <v>18.61</v>
      </c>
    </row>
    <row r="6" spans="1:9">
      <c r="A6" s="57"/>
      <c r="B6" s="59"/>
      <c r="C6" s="62"/>
      <c r="D6" s="65"/>
      <c r="E6" s="68"/>
      <c r="F6" s="68"/>
      <c r="G6" s="5" t="s">
        <v>95</v>
      </c>
      <c r="H6" s="14">
        <v>9</v>
      </c>
      <c r="I6" s="30">
        <f t="shared" si="0"/>
        <v>9</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5.2597235351933334</v>
      </c>
      <c r="B20" s="20">
        <f>COUNT(H3:H17)</f>
        <v>4</v>
      </c>
      <c r="C20" s="21">
        <f>IF(B20&lt;2,"N/A",(A20/D20))</f>
        <v>0.35300157954317674</v>
      </c>
      <c r="D20" s="22">
        <f>ROUND(AVERAGE(H3:H17),2)</f>
        <v>14.9</v>
      </c>
      <c r="E20" s="23">
        <f>IFERROR(ROUND(IF(B20&lt;2,"N/A",(IF(C20&lt;=25%,"N/A",AVERAGE(I3:I17)))),2),"N/A")</f>
        <v>14.9</v>
      </c>
      <c r="F20" s="23">
        <f>ROUND(MEDIAN(H3:H17),2)</f>
        <v>15.31</v>
      </c>
      <c r="G20" s="24" t="str">
        <f>INDEX(G3:G17,MATCH(H20,H3:H17,0))</f>
        <v>FÁBRICA DE PLACAS</v>
      </c>
      <c r="H20" s="25">
        <f>MIN(H3:H17)</f>
        <v>9</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14.9</v>
      </c>
    </row>
    <row r="23" spans="1:11">
      <c r="B23" s="33"/>
      <c r="C23" s="33"/>
      <c r="D23" s="78"/>
      <c r="E23" s="78"/>
      <c r="F23" s="37"/>
      <c r="G23" s="28" t="s">
        <v>9</v>
      </c>
      <c r="H23" s="29">
        <f>ROUND(H22,2)*D3</f>
        <v>223.5</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6" sqref="H6"/>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46</v>
      </c>
      <c r="B2" s="31" t="s">
        <v>24</v>
      </c>
      <c r="C2" s="31" t="s">
        <v>1</v>
      </c>
      <c r="D2" s="31" t="s">
        <v>2</v>
      </c>
      <c r="E2" s="15" t="s">
        <v>32</v>
      </c>
      <c r="F2" s="15" t="s">
        <v>33</v>
      </c>
      <c r="G2" s="31" t="s">
        <v>3</v>
      </c>
      <c r="H2" s="16" t="s">
        <v>4</v>
      </c>
      <c r="I2" s="17" t="s">
        <v>10</v>
      </c>
    </row>
    <row r="3" spans="1:9" ht="12.75" customHeight="1">
      <c r="A3" s="57"/>
      <c r="B3" s="58" t="s">
        <v>75</v>
      </c>
      <c r="C3" s="61" t="s">
        <v>8</v>
      </c>
      <c r="D3" s="64">
        <v>6</v>
      </c>
      <c r="E3" s="67">
        <f>IF(C20&lt;=25%,D20,MIN(E20:F20))</f>
        <v>22.1</v>
      </c>
      <c r="F3" s="67">
        <f>MIN(H3:H17)</f>
        <v>18</v>
      </c>
      <c r="G3" s="5" t="s">
        <v>92</v>
      </c>
      <c r="H3" s="14">
        <v>40</v>
      </c>
      <c r="I3" s="30" t="str">
        <f>IF(H3="","",(IF($C$20&lt;25%,"N/A",IF(H3&lt;=($D$20+$A$20),H3,"Descartado"))))</f>
        <v>Descartado</v>
      </c>
    </row>
    <row r="4" spans="1:9">
      <c r="A4" s="57"/>
      <c r="B4" s="59"/>
      <c r="C4" s="62"/>
      <c r="D4" s="65"/>
      <c r="E4" s="68"/>
      <c r="F4" s="68"/>
      <c r="G4" s="5" t="s">
        <v>94</v>
      </c>
      <c r="H4" s="14">
        <v>26.2</v>
      </c>
      <c r="I4" s="30">
        <f t="shared" ref="I4:I17" si="0">IF(H4="","",(IF($C$20&lt;25%,"N/A",IF(H4&lt;=($D$20+$A$20),H4,"Descartado"))))</f>
        <v>26.2</v>
      </c>
    </row>
    <row r="5" spans="1:9">
      <c r="A5" s="57"/>
      <c r="B5" s="59"/>
      <c r="C5" s="62"/>
      <c r="D5" s="65"/>
      <c r="E5" s="68"/>
      <c r="F5" s="68"/>
      <c r="G5" s="5" t="s">
        <v>95</v>
      </c>
      <c r="H5" s="14">
        <v>18</v>
      </c>
      <c r="I5" s="30">
        <f t="shared" si="0"/>
        <v>18</v>
      </c>
    </row>
    <row r="6" spans="1:9">
      <c r="A6" s="57"/>
      <c r="B6" s="59"/>
      <c r="C6" s="62"/>
      <c r="D6" s="65"/>
      <c r="E6" s="68"/>
      <c r="F6" s="68"/>
      <c r="H6" s="14"/>
      <c r="I6" s="30" t="str">
        <f t="shared" si="0"/>
        <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11.118153323881319</v>
      </c>
      <c r="B20" s="20">
        <f>COUNT(H3:H17)</f>
        <v>3</v>
      </c>
      <c r="C20" s="21">
        <f>IF(B20&lt;2,"N/A",(A20/D20))</f>
        <v>0.39608668770507016</v>
      </c>
      <c r="D20" s="22">
        <f>ROUND(AVERAGE(H3:H17),2)</f>
        <v>28.07</v>
      </c>
      <c r="E20" s="23">
        <f>IFERROR(ROUND(IF(B20&lt;2,"N/A",(IF(C20&lt;=25%,"N/A",AVERAGE(I3:I17)))),2),"N/A")</f>
        <v>22.1</v>
      </c>
      <c r="F20" s="23">
        <f>ROUND(MEDIAN(H3:H17),2)</f>
        <v>26.2</v>
      </c>
      <c r="G20" s="24" t="str">
        <f>INDEX(G3:G17,MATCH(H20,H3:H17,0))</f>
        <v>FÁBRICA DE PLACAS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22.1</v>
      </c>
    </row>
    <row r="23" spans="1:11">
      <c r="B23" s="33"/>
      <c r="C23" s="33"/>
      <c r="D23" s="78"/>
      <c r="E23" s="78"/>
      <c r="F23" s="37"/>
      <c r="G23" s="28" t="s">
        <v>9</v>
      </c>
      <c r="H23" s="29">
        <f>ROUND(H22,2)*D3</f>
        <v>132.60000000000002</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47</v>
      </c>
      <c r="B2" s="31" t="s">
        <v>24</v>
      </c>
      <c r="C2" s="31" t="s">
        <v>1</v>
      </c>
      <c r="D2" s="31" t="s">
        <v>2</v>
      </c>
      <c r="E2" s="15" t="s">
        <v>32</v>
      </c>
      <c r="F2" s="15" t="s">
        <v>33</v>
      </c>
      <c r="G2" s="31" t="s">
        <v>3</v>
      </c>
      <c r="H2" s="16" t="s">
        <v>4</v>
      </c>
      <c r="I2" s="17" t="s">
        <v>10</v>
      </c>
    </row>
    <row r="3" spans="1:9" ht="12.75" customHeight="1">
      <c r="A3" s="57"/>
      <c r="B3" s="58" t="s">
        <v>76</v>
      </c>
      <c r="C3" s="61" t="s">
        <v>8</v>
      </c>
      <c r="D3" s="64">
        <v>9</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186.57</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48</v>
      </c>
      <c r="B2" s="31" t="s">
        <v>24</v>
      </c>
      <c r="C2" s="31" t="s">
        <v>1</v>
      </c>
      <c r="D2" s="31" t="s">
        <v>2</v>
      </c>
      <c r="E2" s="15" t="s">
        <v>32</v>
      </c>
      <c r="F2" s="15" t="s">
        <v>33</v>
      </c>
      <c r="G2" s="31" t="s">
        <v>3</v>
      </c>
      <c r="H2" s="16" t="s">
        <v>4</v>
      </c>
      <c r="I2" s="17" t="s">
        <v>10</v>
      </c>
    </row>
    <row r="3" spans="1:9" ht="12.75" customHeight="1">
      <c r="A3" s="57"/>
      <c r="B3" s="58" t="s">
        <v>77</v>
      </c>
      <c r="C3" s="61" t="s">
        <v>8</v>
      </c>
      <c r="D3" s="64">
        <v>13</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269.49</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49</v>
      </c>
      <c r="B2" s="31" t="s">
        <v>24</v>
      </c>
      <c r="C2" s="31" t="s">
        <v>1</v>
      </c>
      <c r="D2" s="31" t="s">
        <v>2</v>
      </c>
      <c r="E2" s="15" t="s">
        <v>32</v>
      </c>
      <c r="F2" s="15" t="s">
        <v>33</v>
      </c>
      <c r="G2" s="31" t="s">
        <v>3</v>
      </c>
      <c r="H2" s="16" t="s">
        <v>4</v>
      </c>
      <c r="I2" s="17" t="s">
        <v>10</v>
      </c>
    </row>
    <row r="3" spans="1:9" ht="12.75" customHeight="1">
      <c r="A3" s="57"/>
      <c r="B3" s="58" t="s">
        <v>78</v>
      </c>
      <c r="C3" s="61" t="s">
        <v>8</v>
      </c>
      <c r="D3" s="64">
        <v>5</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103.65</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50</v>
      </c>
      <c r="B2" s="31" t="s">
        <v>24</v>
      </c>
      <c r="C2" s="31" t="s">
        <v>1</v>
      </c>
      <c r="D2" s="31" t="s">
        <v>2</v>
      </c>
      <c r="E2" s="15" t="s">
        <v>32</v>
      </c>
      <c r="F2" s="15" t="s">
        <v>33</v>
      </c>
      <c r="G2" s="31" t="s">
        <v>3</v>
      </c>
      <c r="H2" s="16" t="s">
        <v>4</v>
      </c>
      <c r="I2" s="17" t="s">
        <v>10</v>
      </c>
    </row>
    <row r="3" spans="1:9" ht="12.75" customHeight="1">
      <c r="A3" s="57"/>
      <c r="B3" s="58" t="s">
        <v>79</v>
      </c>
      <c r="C3" s="61" t="s">
        <v>8</v>
      </c>
      <c r="D3" s="64">
        <v>19</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393.87</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51</v>
      </c>
      <c r="B2" s="31" t="s">
        <v>24</v>
      </c>
      <c r="C2" s="31" t="s">
        <v>1</v>
      </c>
      <c r="D2" s="31" t="s">
        <v>2</v>
      </c>
      <c r="E2" s="15" t="s">
        <v>32</v>
      </c>
      <c r="F2" s="15" t="s">
        <v>33</v>
      </c>
      <c r="G2" s="31" t="s">
        <v>3</v>
      </c>
      <c r="H2" s="16" t="s">
        <v>4</v>
      </c>
      <c r="I2" s="17" t="s">
        <v>10</v>
      </c>
    </row>
    <row r="3" spans="1:9" ht="12.75" customHeight="1">
      <c r="A3" s="57"/>
      <c r="B3" s="58" t="s">
        <v>80</v>
      </c>
      <c r="C3" s="61" t="s">
        <v>8</v>
      </c>
      <c r="D3" s="64">
        <v>80</v>
      </c>
      <c r="E3" s="67">
        <f>IF(C20&lt;=25%,D20,MIN(E20:F20))</f>
        <v>26.73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36</v>
      </c>
      <c r="I6" s="30">
        <f t="shared" si="0"/>
        <v>36</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9.9067317180457284</v>
      </c>
      <c r="B20" s="20">
        <f>COUNT(H3:H17)</f>
        <v>4</v>
      </c>
      <c r="C20" s="21">
        <f>IF(B20&lt;2,"N/A",(A20/D20))</f>
        <v>0.32967493238088946</v>
      </c>
      <c r="D20" s="22">
        <f>ROUND(AVERAGE(H3:H17),2)</f>
        <v>30.05</v>
      </c>
      <c r="E20" s="23">
        <f>IFERROR(ROUND(IF(B20&lt;2,"N/A",(IF(C20&lt;=25%,"N/A",AVERAGE(I3:I17)))),2),"N/A")</f>
        <v>26.73</v>
      </c>
      <c r="F20" s="23">
        <f>ROUND(MEDIAN(H3:H17),2)</f>
        <v>31.1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26.73</v>
      </c>
    </row>
    <row r="23" spans="1:11">
      <c r="B23" s="33"/>
      <c r="C23" s="33"/>
      <c r="D23" s="78"/>
      <c r="E23" s="78"/>
      <c r="F23" s="37"/>
      <c r="G23" s="28" t="s">
        <v>9</v>
      </c>
      <c r="H23" s="29">
        <f>ROUND(H22,2)*D3</f>
        <v>2138.4</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52</v>
      </c>
      <c r="B2" s="31" t="s">
        <v>24</v>
      </c>
      <c r="C2" s="31" t="s">
        <v>1</v>
      </c>
      <c r="D2" s="31" t="s">
        <v>2</v>
      </c>
      <c r="E2" s="15" t="s">
        <v>32</v>
      </c>
      <c r="F2" s="15" t="s">
        <v>33</v>
      </c>
      <c r="G2" s="31" t="s">
        <v>3</v>
      </c>
      <c r="H2" s="16" t="s">
        <v>4</v>
      </c>
      <c r="I2" s="17" t="s">
        <v>10</v>
      </c>
    </row>
    <row r="3" spans="1:9" ht="12.75" customHeight="1">
      <c r="A3" s="57"/>
      <c r="B3" s="58" t="s">
        <v>81</v>
      </c>
      <c r="C3" s="61" t="s">
        <v>8</v>
      </c>
      <c r="D3" s="64">
        <v>40</v>
      </c>
      <c r="E3" s="67">
        <f>IF(C20&lt;=25%,D20,MIN(E20:F20))</f>
        <v>24.73</v>
      </c>
      <c r="F3" s="67">
        <f>MIN(H3:H17)</f>
        <v>18</v>
      </c>
      <c r="G3" s="5" t="s">
        <v>92</v>
      </c>
      <c r="H3" s="14">
        <v>30</v>
      </c>
      <c r="I3" s="30">
        <f>IF(H3="","",(IF($C$20&lt;25%,"N/A",IF(H3&lt;=($D$20+$A$20),H3,"Descartado"))))</f>
        <v>30</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36</v>
      </c>
      <c r="I6" s="30" t="str">
        <f t="shared" si="0"/>
        <v>Descartado</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24.73</v>
      </c>
    </row>
    <row r="23" spans="1:11">
      <c r="B23" s="33"/>
      <c r="C23" s="33"/>
      <c r="D23" s="78"/>
      <c r="E23" s="78"/>
      <c r="F23" s="37"/>
      <c r="G23" s="28" t="s">
        <v>9</v>
      </c>
      <c r="H23" s="29">
        <f>ROUND(H22,2)*D3</f>
        <v>989.2</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3" sqref="B3:B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53</v>
      </c>
      <c r="B2" s="31" t="s">
        <v>24</v>
      </c>
      <c r="C2" s="31" t="s">
        <v>1</v>
      </c>
      <c r="D2" s="31" t="s">
        <v>2</v>
      </c>
      <c r="E2" s="15" t="s">
        <v>32</v>
      </c>
      <c r="F2" s="15" t="s">
        <v>33</v>
      </c>
      <c r="G2" s="31" t="s">
        <v>3</v>
      </c>
      <c r="H2" s="16" t="s">
        <v>4</v>
      </c>
      <c r="I2" s="17" t="s">
        <v>10</v>
      </c>
    </row>
    <row r="3" spans="1:9" ht="12.75" customHeight="1">
      <c r="A3" s="57"/>
      <c r="B3" s="58" t="s">
        <v>81</v>
      </c>
      <c r="C3" s="61" t="s">
        <v>8</v>
      </c>
      <c r="D3" s="64">
        <v>40</v>
      </c>
      <c r="E3" s="67">
        <f>IF(C20&lt;=25%,D20,MIN(E20:F20))</f>
        <v>24.73</v>
      </c>
      <c r="F3" s="67">
        <f>MIN(H3:H17)</f>
        <v>18</v>
      </c>
      <c r="G3" s="5" t="s">
        <v>92</v>
      </c>
      <c r="H3" s="14">
        <v>30</v>
      </c>
      <c r="I3" s="30">
        <f>IF(H3="","",(IF($C$20&lt;25%,"N/A",IF(H3&lt;=($D$20+$A$20),H3,"Descartado"))))</f>
        <v>30</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36</v>
      </c>
      <c r="I6" s="30" t="str">
        <f t="shared" si="0"/>
        <v>Descartado</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24.73</v>
      </c>
    </row>
    <row r="23" spans="1:11">
      <c r="B23" s="33"/>
      <c r="C23" s="33"/>
      <c r="D23" s="78"/>
      <c r="E23" s="78"/>
      <c r="F23" s="37"/>
      <c r="G23" s="28" t="s">
        <v>9</v>
      </c>
      <c r="H23" s="29">
        <f>ROUND(H22,2)*D3</f>
        <v>989.2</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54</v>
      </c>
      <c r="B2" s="31" t="s">
        <v>24</v>
      </c>
      <c r="C2" s="31" t="s">
        <v>1</v>
      </c>
      <c r="D2" s="31" t="s">
        <v>2</v>
      </c>
      <c r="E2" s="15" t="s">
        <v>32</v>
      </c>
      <c r="F2" s="15" t="s">
        <v>33</v>
      </c>
      <c r="G2" s="31" t="s">
        <v>3</v>
      </c>
      <c r="H2" s="16" t="s">
        <v>4</v>
      </c>
      <c r="I2" s="17" t="s">
        <v>10</v>
      </c>
    </row>
    <row r="3" spans="1:9" ht="12.75" customHeight="1">
      <c r="A3" s="57"/>
      <c r="B3" s="58" t="s">
        <v>81</v>
      </c>
      <c r="C3" s="61" t="s">
        <v>8</v>
      </c>
      <c r="D3" s="64">
        <v>5</v>
      </c>
      <c r="E3" s="67">
        <f>IF(C20&lt;=25%,D20,MIN(E20:F20))</f>
        <v>24.73</v>
      </c>
      <c r="F3" s="67">
        <f>MIN(H3:H17)</f>
        <v>18</v>
      </c>
      <c r="G3" s="5" t="s">
        <v>92</v>
      </c>
      <c r="H3" s="14">
        <v>30</v>
      </c>
      <c r="I3" s="30">
        <f>IF(H3="","",(IF($C$20&lt;25%,"N/A",IF(H3&lt;=($D$20+$A$20),H3,"Descartado"))))</f>
        <v>30</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36</v>
      </c>
      <c r="I6" s="30" t="str">
        <f t="shared" si="0"/>
        <v>Descartado</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24.73</v>
      </c>
    </row>
    <row r="23" spans="1:11">
      <c r="B23" s="33"/>
      <c r="C23" s="33"/>
      <c r="D23" s="78"/>
      <c r="E23" s="78"/>
      <c r="F23" s="37"/>
      <c r="G23" s="28" t="s">
        <v>9</v>
      </c>
      <c r="H23" s="29">
        <f>ROUND(H22,2)*D3</f>
        <v>123.65</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55</v>
      </c>
      <c r="B2" s="31" t="s">
        <v>24</v>
      </c>
      <c r="C2" s="31" t="s">
        <v>1</v>
      </c>
      <c r="D2" s="31" t="s">
        <v>2</v>
      </c>
      <c r="E2" s="15" t="s">
        <v>32</v>
      </c>
      <c r="F2" s="15" t="s">
        <v>33</v>
      </c>
      <c r="G2" s="31" t="s">
        <v>3</v>
      </c>
      <c r="H2" s="16" t="s">
        <v>4</v>
      </c>
      <c r="I2" s="17" t="s">
        <v>10</v>
      </c>
    </row>
    <row r="3" spans="1:9" ht="12.75" customHeight="1">
      <c r="A3" s="57"/>
      <c r="B3" s="58" t="s">
        <v>81</v>
      </c>
      <c r="C3" s="61" t="s">
        <v>8</v>
      </c>
      <c r="D3" s="64">
        <v>5</v>
      </c>
      <c r="E3" s="67">
        <f>IF(C20&lt;=25%,D20,MIN(E20:F20))</f>
        <v>24.73</v>
      </c>
      <c r="F3" s="67">
        <f>MIN(H3:H17)</f>
        <v>18</v>
      </c>
      <c r="G3" s="5" t="s">
        <v>92</v>
      </c>
      <c r="H3" s="14">
        <v>30</v>
      </c>
      <c r="I3" s="30">
        <f>IF(H3="","",(IF($C$20&lt;25%,"N/A",IF(H3&lt;=($D$20+$A$20),H3,"Descartado"))))</f>
        <v>30</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36</v>
      </c>
      <c r="I6" s="30" t="str">
        <f t="shared" si="0"/>
        <v>Descartado</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24.73</v>
      </c>
    </row>
    <row r="23" spans="1:11">
      <c r="B23" s="33"/>
      <c r="C23" s="33"/>
      <c r="D23" s="78"/>
      <c r="E23" s="78"/>
      <c r="F23" s="37"/>
      <c r="G23" s="28" t="s">
        <v>9</v>
      </c>
      <c r="H23" s="29">
        <f>ROUND(H22,2)*D3</f>
        <v>123.65</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38</v>
      </c>
      <c r="B2" s="31" t="s">
        <v>24</v>
      </c>
      <c r="C2" s="31" t="s">
        <v>1</v>
      </c>
      <c r="D2" s="31" t="s">
        <v>2</v>
      </c>
      <c r="E2" s="15" t="s">
        <v>32</v>
      </c>
      <c r="F2" s="15" t="s">
        <v>33</v>
      </c>
      <c r="G2" s="31" t="s">
        <v>3</v>
      </c>
      <c r="H2" s="16" t="s">
        <v>4</v>
      </c>
      <c r="I2" s="17" t="s">
        <v>10</v>
      </c>
    </row>
    <row r="3" spans="1:9" ht="12.75" customHeight="1">
      <c r="A3" s="57"/>
      <c r="B3" s="58" t="s">
        <v>67</v>
      </c>
      <c r="C3" s="61" t="s">
        <v>8</v>
      </c>
      <c r="D3" s="64">
        <v>23</v>
      </c>
      <c r="E3" s="67">
        <f>IF(C20&lt;=25%,D20,MIN(E20:F20))</f>
        <v>14.9</v>
      </c>
      <c r="F3" s="67">
        <f>MIN(H3:H17)</f>
        <v>9</v>
      </c>
      <c r="G3" s="5" t="s">
        <v>92</v>
      </c>
      <c r="H3" s="14">
        <v>20</v>
      </c>
      <c r="I3" s="30">
        <f>IF(H3="","",(IF($C$20&lt;25%,"N/A",IF(H3&lt;=($D$20+$A$20),H3,"Descartado"))))</f>
        <v>20</v>
      </c>
    </row>
    <row r="4" spans="1:9">
      <c r="A4" s="57"/>
      <c r="B4" s="59"/>
      <c r="C4" s="62"/>
      <c r="D4" s="65"/>
      <c r="E4" s="68"/>
      <c r="F4" s="68"/>
      <c r="G4" s="5" t="s">
        <v>93</v>
      </c>
      <c r="H4" s="14">
        <v>12</v>
      </c>
      <c r="I4" s="30">
        <f t="shared" ref="I4:I17" si="0">IF(H4="","",(IF($C$20&lt;25%,"N/A",IF(H4&lt;=($D$20+$A$20),H4,"Descartado"))))</f>
        <v>12</v>
      </c>
    </row>
    <row r="5" spans="1:9">
      <c r="A5" s="57"/>
      <c r="B5" s="59"/>
      <c r="C5" s="62"/>
      <c r="D5" s="65"/>
      <c r="E5" s="68"/>
      <c r="F5" s="68"/>
      <c r="G5" s="5" t="s">
        <v>94</v>
      </c>
      <c r="H5" s="14">
        <v>18.61</v>
      </c>
      <c r="I5" s="30">
        <f t="shared" si="0"/>
        <v>18.61</v>
      </c>
    </row>
    <row r="6" spans="1:9">
      <c r="A6" s="57"/>
      <c r="B6" s="59"/>
      <c r="C6" s="62"/>
      <c r="D6" s="65"/>
      <c r="E6" s="68"/>
      <c r="F6" s="68"/>
      <c r="G6" s="5" t="s">
        <v>95</v>
      </c>
      <c r="H6" s="14">
        <v>9</v>
      </c>
      <c r="I6" s="30">
        <f t="shared" si="0"/>
        <v>9</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5.2597235351933334</v>
      </c>
      <c r="B20" s="20">
        <f>COUNT(H3:H17)</f>
        <v>4</v>
      </c>
      <c r="C20" s="21">
        <f>IF(B20&lt;2,"N/A",(A20/D20))</f>
        <v>0.35300157954317674</v>
      </c>
      <c r="D20" s="22">
        <f>ROUND(AVERAGE(H3:H17),2)</f>
        <v>14.9</v>
      </c>
      <c r="E20" s="23">
        <f>IFERROR(ROUND(IF(B20&lt;2,"N/A",(IF(C20&lt;=25%,"N/A",AVERAGE(I3:I17)))),2),"N/A")</f>
        <v>14.9</v>
      </c>
      <c r="F20" s="23">
        <f>ROUND(MEDIAN(H3:H17),2)</f>
        <v>15.31</v>
      </c>
      <c r="G20" s="24" t="str">
        <f>INDEX(G3:G17,MATCH(H20,H3:H17,0))</f>
        <v>FÁBRICA DE PLACAS</v>
      </c>
      <c r="H20" s="25">
        <f>MIN(H3:H17)</f>
        <v>9</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14.9</v>
      </c>
    </row>
    <row r="23" spans="1:11">
      <c r="B23" s="33"/>
      <c r="C23" s="33"/>
      <c r="D23" s="78"/>
      <c r="E23" s="78"/>
      <c r="F23" s="37"/>
      <c r="G23" s="28" t="s">
        <v>9</v>
      </c>
      <c r="H23" s="29">
        <f>ROUND(H22,2)*D3</f>
        <v>342.7</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56</v>
      </c>
      <c r="B2" s="31" t="s">
        <v>24</v>
      </c>
      <c r="C2" s="31" t="s">
        <v>1</v>
      </c>
      <c r="D2" s="31" t="s">
        <v>2</v>
      </c>
      <c r="E2" s="15" t="s">
        <v>32</v>
      </c>
      <c r="F2" s="15" t="s">
        <v>33</v>
      </c>
      <c r="G2" s="31" t="s">
        <v>3</v>
      </c>
      <c r="H2" s="16" t="s">
        <v>4</v>
      </c>
      <c r="I2" s="17" t="s">
        <v>10</v>
      </c>
    </row>
    <row r="3" spans="1:9" ht="12.75" customHeight="1">
      <c r="A3" s="57"/>
      <c r="B3" s="58" t="s">
        <v>82</v>
      </c>
      <c r="C3" s="61" t="s">
        <v>8</v>
      </c>
      <c r="D3" s="64">
        <v>20</v>
      </c>
      <c r="E3" s="67">
        <f>IF(C20&lt;=25%,D20,MIN(E20:F20))</f>
        <v>24.73</v>
      </c>
      <c r="F3" s="67">
        <f>MIN(H3:H17)</f>
        <v>18</v>
      </c>
      <c r="G3" s="5" t="s">
        <v>92</v>
      </c>
      <c r="H3" s="14">
        <v>30</v>
      </c>
      <c r="I3" s="30">
        <f>IF(H3="","",(IF($C$20&lt;25%,"N/A",IF(H3&lt;=($D$20+$A$20),H3,"Descartado"))))</f>
        <v>30</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36</v>
      </c>
      <c r="I6" s="30" t="str">
        <f t="shared" si="0"/>
        <v>Descartado</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24.73</v>
      </c>
    </row>
    <row r="23" spans="1:11">
      <c r="B23" s="33"/>
      <c r="C23" s="33"/>
      <c r="D23" s="78"/>
      <c r="E23" s="78"/>
      <c r="F23" s="37"/>
      <c r="G23" s="28" t="s">
        <v>9</v>
      </c>
      <c r="H23" s="29">
        <f>ROUND(H22,2)*D3</f>
        <v>494.6</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57</v>
      </c>
      <c r="B2" s="31" t="s">
        <v>24</v>
      </c>
      <c r="C2" s="31" t="s">
        <v>1</v>
      </c>
      <c r="D2" s="31" t="s">
        <v>2</v>
      </c>
      <c r="E2" s="15" t="s">
        <v>32</v>
      </c>
      <c r="F2" s="15" t="s">
        <v>33</v>
      </c>
      <c r="G2" s="31" t="s">
        <v>3</v>
      </c>
      <c r="H2" s="16" t="s">
        <v>4</v>
      </c>
      <c r="I2" s="17" t="s">
        <v>10</v>
      </c>
    </row>
    <row r="3" spans="1:9" ht="12.75" customHeight="1">
      <c r="A3" s="57"/>
      <c r="B3" s="58" t="s">
        <v>83</v>
      </c>
      <c r="C3" s="61" t="s">
        <v>8</v>
      </c>
      <c r="D3" s="64">
        <v>40</v>
      </c>
      <c r="E3" s="67">
        <f>IF(C20&lt;=25%,D20,MIN(E20:F20))</f>
        <v>38.93</v>
      </c>
      <c r="F3" s="67">
        <f>MIN(H3:H17)</f>
        <v>36</v>
      </c>
      <c r="G3" s="5" t="s">
        <v>92</v>
      </c>
      <c r="H3" s="14">
        <v>60</v>
      </c>
      <c r="I3" s="30" t="str">
        <f>IF(H3="","",(IF($C$20&lt;25%,"N/A",IF(H3&lt;=($D$20+$A$20),H3,"Descartado"))))</f>
        <v>Descartado</v>
      </c>
    </row>
    <row r="4" spans="1:9">
      <c r="A4" s="57"/>
      <c r="B4" s="59"/>
      <c r="C4" s="62"/>
      <c r="D4" s="65"/>
      <c r="E4" s="68"/>
      <c r="F4" s="68"/>
      <c r="G4" s="5" t="s">
        <v>93</v>
      </c>
      <c r="H4" s="14">
        <v>36</v>
      </c>
      <c r="I4" s="30">
        <f t="shared" ref="I4:I17" si="0">IF(H4="","",(IF($C$20&lt;25%,"N/A",IF(H4&lt;=($D$20+$A$20),H4,"Descartado"))))</f>
        <v>36</v>
      </c>
    </row>
    <row r="5" spans="1:9">
      <c r="A5" s="57"/>
      <c r="B5" s="59"/>
      <c r="C5" s="62"/>
      <c r="D5" s="65"/>
      <c r="E5" s="68"/>
      <c r="F5" s="68"/>
      <c r="G5" s="5" t="s">
        <v>94</v>
      </c>
      <c r="H5" s="14">
        <v>44.8</v>
      </c>
      <c r="I5" s="30">
        <f t="shared" si="0"/>
        <v>44.8</v>
      </c>
    </row>
    <row r="6" spans="1:9">
      <c r="A6" s="57"/>
      <c r="B6" s="59"/>
      <c r="C6" s="62"/>
      <c r="D6" s="65"/>
      <c r="E6" s="68"/>
      <c r="F6" s="68"/>
      <c r="G6" s="5" t="s">
        <v>95</v>
      </c>
      <c r="H6" s="14">
        <v>36</v>
      </c>
      <c r="I6" s="30">
        <f t="shared" si="0"/>
        <v>36</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11.320777358467918</v>
      </c>
      <c r="B20" s="20">
        <f>COUNT(H3:H17)</f>
        <v>4</v>
      </c>
      <c r="C20" s="21">
        <f>IF(B20&lt;2,"N/A",(A20/D20))</f>
        <v>0.25612618458072212</v>
      </c>
      <c r="D20" s="22">
        <f>ROUND(AVERAGE(H3:H17),2)</f>
        <v>44.2</v>
      </c>
      <c r="E20" s="23">
        <f>IFERROR(ROUND(IF(B20&lt;2,"N/A",(IF(C20&lt;=25%,"N/A",AVERAGE(I3:I17)))),2),"N/A")</f>
        <v>38.93</v>
      </c>
      <c r="F20" s="23">
        <f>ROUND(MEDIAN(H3:H17),2)</f>
        <v>40.4</v>
      </c>
      <c r="G20" s="24" t="str">
        <f>INDEX(G3:G17,MATCH(H20,H3:H17,0))</f>
        <v>ZACARIAS</v>
      </c>
      <c r="H20" s="25">
        <f>MIN(H3:H17)</f>
        <v>36</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38.93</v>
      </c>
    </row>
    <row r="23" spans="1:11">
      <c r="B23" s="33"/>
      <c r="C23" s="33"/>
      <c r="D23" s="78"/>
      <c r="E23" s="78"/>
      <c r="F23" s="37"/>
      <c r="G23" s="28" t="s">
        <v>9</v>
      </c>
      <c r="H23" s="29">
        <f>ROUND(H22,2)*D3</f>
        <v>1557.2</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58</v>
      </c>
      <c r="B2" s="31" t="s">
        <v>24</v>
      </c>
      <c r="C2" s="31" t="s">
        <v>1</v>
      </c>
      <c r="D2" s="31" t="s">
        <v>2</v>
      </c>
      <c r="E2" s="15" t="s">
        <v>32</v>
      </c>
      <c r="F2" s="15" t="s">
        <v>33</v>
      </c>
      <c r="G2" s="31" t="s">
        <v>3</v>
      </c>
      <c r="H2" s="16" t="s">
        <v>4</v>
      </c>
      <c r="I2" s="17" t="s">
        <v>10</v>
      </c>
    </row>
    <row r="3" spans="1:9" ht="12.75" customHeight="1">
      <c r="A3" s="57"/>
      <c r="B3" s="58" t="s">
        <v>84</v>
      </c>
      <c r="C3" s="61" t="s">
        <v>8</v>
      </c>
      <c r="D3" s="64">
        <v>14</v>
      </c>
      <c r="E3" s="67">
        <f>IF(C20&lt;=25%,D20,MIN(E20:F20))</f>
        <v>60.93</v>
      </c>
      <c r="F3" s="67">
        <f>MIN(H3:H17)</f>
        <v>36</v>
      </c>
      <c r="G3" s="5" t="s">
        <v>92</v>
      </c>
      <c r="H3" s="14">
        <v>120</v>
      </c>
      <c r="I3" s="30" t="str">
        <f>IF(H3="","",(IF($C$20&lt;25%,"N/A",IF(H3&lt;=($D$20+$A$20),H3,"Descartado"))))</f>
        <v>Descartado</v>
      </c>
    </row>
    <row r="4" spans="1:9">
      <c r="A4" s="57"/>
      <c r="B4" s="59"/>
      <c r="C4" s="62"/>
      <c r="D4" s="65"/>
      <c r="E4" s="68"/>
      <c r="F4" s="68"/>
      <c r="G4" s="5" t="s">
        <v>93</v>
      </c>
      <c r="H4" s="14">
        <v>72</v>
      </c>
      <c r="I4" s="30">
        <f t="shared" ref="I4:I17" si="0">IF(H4="","",(IF($C$20&lt;25%,"N/A",IF(H4&lt;=($D$20+$A$20),H4,"Descartado"))))</f>
        <v>72</v>
      </c>
    </row>
    <row r="5" spans="1:9">
      <c r="A5" s="57"/>
      <c r="B5" s="59"/>
      <c r="C5" s="62"/>
      <c r="D5" s="65"/>
      <c r="E5" s="68"/>
      <c r="F5" s="68"/>
      <c r="G5" s="5" t="s">
        <v>94</v>
      </c>
      <c r="H5" s="14">
        <v>74.8</v>
      </c>
      <c r="I5" s="30">
        <f t="shared" si="0"/>
        <v>74.8</v>
      </c>
    </row>
    <row r="6" spans="1:9">
      <c r="A6" s="57"/>
      <c r="B6" s="59"/>
      <c r="C6" s="62"/>
      <c r="D6" s="65"/>
      <c r="E6" s="68"/>
      <c r="F6" s="68"/>
      <c r="G6" s="5" t="s">
        <v>95</v>
      </c>
      <c r="H6" s="14">
        <v>36</v>
      </c>
      <c r="I6" s="30">
        <f t="shared" si="0"/>
        <v>36</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34.414531814336797</v>
      </c>
      <c r="B20" s="20">
        <f>COUNT(H3:H17)</f>
        <v>4</v>
      </c>
      <c r="C20" s="21">
        <f>IF(B20&lt;2,"N/A",(A20/D20))</f>
        <v>0.45461732911937641</v>
      </c>
      <c r="D20" s="22">
        <f>ROUND(AVERAGE(H3:H17),2)</f>
        <v>75.7</v>
      </c>
      <c r="E20" s="23">
        <f>IFERROR(ROUND(IF(B20&lt;2,"N/A",(IF(C20&lt;=25%,"N/A",AVERAGE(I3:I17)))),2),"N/A")</f>
        <v>60.93</v>
      </c>
      <c r="F20" s="23">
        <f>ROUND(MEDIAN(H3:H17),2)</f>
        <v>73.400000000000006</v>
      </c>
      <c r="G20" s="24" t="str">
        <f>INDEX(G3:G17,MATCH(H20,H3:H17,0))</f>
        <v>FÁBRICA DE PLACAS</v>
      </c>
      <c r="H20" s="25">
        <f>MIN(H3:H17)</f>
        <v>36</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60.93</v>
      </c>
    </row>
    <row r="23" spans="1:11">
      <c r="B23" s="33"/>
      <c r="C23" s="33"/>
      <c r="D23" s="78"/>
      <c r="E23" s="78"/>
      <c r="F23" s="37"/>
      <c r="G23" s="28" t="s">
        <v>9</v>
      </c>
      <c r="H23" s="29">
        <f>ROUND(H22,2)*D3</f>
        <v>853.02</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59</v>
      </c>
      <c r="B2" s="31" t="s">
        <v>24</v>
      </c>
      <c r="C2" s="31" t="s">
        <v>1</v>
      </c>
      <c r="D2" s="31" t="s">
        <v>2</v>
      </c>
      <c r="E2" s="15" t="s">
        <v>32</v>
      </c>
      <c r="F2" s="15" t="s">
        <v>33</v>
      </c>
      <c r="G2" s="31" t="s">
        <v>3</v>
      </c>
      <c r="H2" s="16" t="s">
        <v>4</v>
      </c>
      <c r="I2" s="17" t="s">
        <v>10</v>
      </c>
    </row>
    <row r="3" spans="1:9" ht="12.75" customHeight="1">
      <c r="A3" s="57"/>
      <c r="B3" s="58" t="s">
        <v>85</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60</v>
      </c>
      <c r="B2" s="31" t="s">
        <v>24</v>
      </c>
      <c r="C2" s="31" t="s">
        <v>1</v>
      </c>
      <c r="D2" s="31" t="s">
        <v>2</v>
      </c>
      <c r="E2" s="15" t="s">
        <v>32</v>
      </c>
      <c r="F2" s="15" t="s">
        <v>33</v>
      </c>
      <c r="G2" s="31" t="s">
        <v>3</v>
      </c>
      <c r="H2" s="16" t="s">
        <v>4</v>
      </c>
      <c r="I2" s="17" t="s">
        <v>10</v>
      </c>
    </row>
    <row r="3" spans="1:9" ht="12.75" customHeight="1">
      <c r="A3" s="57"/>
      <c r="B3" s="58" t="s">
        <v>86</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topLeftCell="A4"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61</v>
      </c>
      <c r="B2" s="31" t="s">
        <v>24</v>
      </c>
      <c r="C2" s="31" t="s">
        <v>1</v>
      </c>
      <c r="D2" s="31" t="s">
        <v>2</v>
      </c>
      <c r="E2" s="15" t="s">
        <v>32</v>
      </c>
      <c r="F2" s="15" t="s">
        <v>33</v>
      </c>
      <c r="G2" s="31" t="s">
        <v>3</v>
      </c>
      <c r="H2" s="16" t="s">
        <v>4</v>
      </c>
      <c r="I2" s="17" t="s">
        <v>10</v>
      </c>
    </row>
    <row r="3" spans="1:9" ht="12.75" customHeight="1">
      <c r="A3" s="57"/>
      <c r="B3" s="58" t="s">
        <v>87</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62</v>
      </c>
      <c r="B2" s="31" t="s">
        <v>24</v>
      </c>
      <c r="C2" s="31" t="s">
        <v>1</v>
      </c>
      <c r="D2" s="31" t="s">
        <v>2</v>
      </c>
      <c r="E2" s="15" t="s">
        <v>32</v>
      </c>
      <c r="F2" s="15" t="s">
        <v>33</v>
      </c>
      <c r="G2" s="31" t="s">
        <v>3</v>
      </c>
      <c r="H2" s="16" t="s">
        <v>4</v>
      </c>
      <c r="I2" s="17" t="s">
        <v>10</v>
      </c>
    </row>
    <row r="3" spans="1:9" ht="12.75" customHeight="1">
      <c r="A3" s="57"/>
      <c r="B3" s="58" t="s">
        <v>88</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63</v>
      </c>
      <c r="B2" s="31" t="s">
        <v>24</v>
      </c>
      <c r="C2" s="31" t="s">
        <v>1</v>
      </c>
      <c r="D2" s="31" t="s">
        <v>2</v>
      </c>
      <c r="E2" s="15" t="s">
        <v>32</v>
      </c>
      <c r="F2" s="15" t="s">
        <v>33</v>
      </c>
      <c r="G2" s="31" t="s">
        <v>3</v>
      </c>
      <c r="H2" s="16" t="s">
        <v>4</v>
      </c>
      <c r="I2" s="17" t="s">
        <v>10</v>
      </c>
    </row>
    <row r="3" spans="1:9" ht="12.75" customHeight="1">
      <c r="A3" s="57"/>
      <c r="B3" s="58" t="s">
        <v>89</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64</v>
      </c>
      <c r="B2" s="31" t="s">
        <v>24</v>
      </c>
      <c r="C2" s="31" t="s">
        <v>1</v>
      </c>
      <c r="D2" s="31" t="s">
        <v>2</v>
      </c>
      <c r="E2" s="15" t="s">
        <v>32</v>
      </c>
      <c r="F2" s="15" t="s">
        <v>33</v>
      </c>
      <c r="G2" s="31" t="s">
        <v>3</v>
      </c>
      <c r="H2" s="16" t="s">
        <v>4</v>
      </c>
      <c r="I2" s="17" t="s">
        <v>10</v>
      </c>
    </row>
    <row r="3" spans="1:9" ht="12.75" customHeight="1">
      <c r="A3" s="57"/>
      <c r="B3" s="58" t="s">
        <v>90</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sqref="A1:XFD1048576"/>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65</v>
      </c>
      <c r="B2" s="31" t="s">
        <v>24</v>
      </c>
      <c r="C2" s="31" t="s">
        <v>1</v>
      </c>
      <c r="D2" s="31" t="s">
        <v>2</v>
      </c>
      <c r="E2" s="15" t="s">
        <v>32</v>
      </c>
      <c r="F2" s="15" t="s">
        <v>33</v>
      </c>
      <c r="G2" s="31" t="s">
        <v>3</v>
      </c>
      <c r="H2" s="16" t="s">
        <v>4</v>
      </c>
      <c r="I2" s="17" t="s">
        <v>10</v>
      </c>
    </row>
    <row r="3" spans="1:9" ht="12.75" customHeight="1">
      <c r="A3" s="57"/>
      <c r="B3" s="58" t="s">
        <v>91</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39</v>
      </c>
      <c r="B2" s="31" t="s">
        <v>24</v>
      </c>
      <c r="C2" s="31" t="s">
        <v>1</v>
      </c>
      <c r="D2" s="31" t="s">
        <v>2</v>
      </c>
      <c r="E2" s="15" t="s">
        <v>32</v>
      </c>
      <c r="F2" s="15" t="s">
        <v>33</v>
      </c>
      <c r="G2" s="31" t="s">
        <v>3</v>
      </c>
      <c r="H2" s="16" t="s">
        <v>4</v>
      </c>
      <c r="I2" s="17" t="s">
        <v>10</v>
      </c>
    </row>
    <row r="3" spans="1:9" ht="12.75" customHeight="1">
      <c r="A3" s="57"/>
      <c r="B3" s="58" t="s">
        <v>68</v>
      </c>
      <c r="C3" s="61" t="s">
        <v>8</v>
      </c>
      <c r="D3" s="64">
        <v>4</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82.92</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activeCell="A2" sqref="A2:A17"/>
    </sheetView>
  </sheetViews>
  <sheetFormatPr defaultRowHeight="12.75"/>
  <cols>
    <col min="1" max="1" width="12" style="4" bestFit="1" customWidth="1"/>
    <col min="2" max="2" width="28.42578125" style="4" bestFit="1" customWidth="1"/>
    <col min="3" max="3" width="8.140625" style="4" bestFit="1" customWidth="1"/>
    <col min="4" max="4" width="10.28515625" style="4" bestFit="1" customWidth="1"/>
    <col min="5" max="5" width="10.85546875" style="4" bestFit="1" customWidth="1"/>
    <col min="6" max="6" width="12.5703125" style="4" bestFit="1" customWidth="1"/>
    <col min="7" max="7" width="29.42578125" style="4" customWidth="1"/>
    <col min="8" max="11" width="10.28515625" style="4" bestFit="1" customWidth="1"/>
    <col min="12" max="16384" width="9.140625" style="4"/>
  </cols>
  <sheetData>
    <row r="1" spans="1:9" ht="15.75">
      <c r="A1" s="54" t="s">
        <v>12</v>
      </c>
      <c r="B1" s="55"/>
      <c r="C1" s="55"/>
      <c r="D1" s="55"/>
      <c r="E1" s="55"/>
      <c r="F1" s="55"/>
      <c r="G1" s="55"/>
      <c r="H1" s="55"/>
      <c r="I1" s="56"/>
    </row>
    <row r="2" spans="1:9" ht="25.5">
      <c r="A2" s="57" t="s">
        <v>96</v>
      </c>
      <c r="B2" s="48" t="s">
        <v>24</v>
      </c>
      <c r="C2" s="48" t="s">
        <v>1</v>
      </c>
      <c r="D2" s="48" t="s">
        <v>2</v>
      </c>
      <c r="E2" s="15" t="s">
        <v>32</v>
      </c>
      <c r="F2" s="15" t="s">
        <v>33</v>
      </c>
      <c r="G2" s="48" t="s">
        <v>3</v>
      </c>
      <c r="H2" s="16" t="s">
        <v>4</v>
      </c>
      <c r="I2" s="17" t="s">
        <v>10</v>
      </c>
    </row>
    <row r="3" spans="1:9" ht="12.75" customHeight="1">
      <c r="A3" s="57"/>
      <c r="B3" s="58" t="s">
        <v>97</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49"/>
      <c r="C24" s="49"/>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activeCell="B18" sqref="B18"/>
    </sheetView>
  </sheetViews>
  <sheetFormatPr defaultRowHeight="12.75"/>
  <cols>
    <col min="1" max="1" width="12" style="4" bestFit="1" customWidth="1"/>
    <col min="2" max="2" width="28.42578125" style="4" bestFit="1" customWidth="1"/>
    <col min="3" max="3" width="8.140625" style="4" bestFit="1" customWidth="1"/>
    <col min="4" max="4" width="10.28515625" style="4" bestFit="1" customWidth="1"/>
    <col min="5" max="5" width="10.85546875" style="4" bestFit="1" customWidth="1"/>
    <col min="6" max="6" width="12.5703125" style="4" bestFit="1" customWidth="1"/>
    <col min="7" max="7" width="29.42578125" style="4" customWidth="1"/>
    <col min="8" max="11" width="10.28515625" style="4" bestFit="1" customWidth="1"/>
    <col min="12" max="16384" width="9.140625" style="4"/>
  </cols>
  <sheetData>
    <row r="1" spans="1:9" ht="15.75">
      <c r="A1" s="54" t="s">
        <v>12</v>
      </c>
      <c r="B1" s="55"/>
      <c r="C1" s="55"/>
      <c r="D1" s="55"/>
      <c r="E1" s="55"/>
      <c r="F1" s="55"/>
      <c r="G1" s="55"/>
      <c r="H1" s="55"/>
      <c r="I1" s="56"/>
    </row>
    <row r="2" spans="1:9" ht="25.5">
      <c r="A2" s="57" t="s">
        <v>100</v>
      </c>
      <c r="B2" s="52" t="s">
        <v>24</v>
      </c>
      <c r="C2" s="52" t="s">
        <v>1</v>
      </c>
      <c r="D2" s="52" t="s">
        <v>2</v>
      </c>
      <c r="E2" s="15" t="s">
        <v>32</v>
      </c>
      <c r="F2" s="15" t="s">
        <v>33</v>
      </c>
      <c r="G2" s="52" t="s">
        <v>3</v>
      </c>
      <c r="H2" s="16" t="s">
        <v>4</v>
      </c>
      <c r="I2" s="17" t="s">
        <v>10</v>
      </c>
    </row>
    <row r="3" spans="1:9" ht="12.75" customHeight="1">
      <c r="A3" s="57"/>
      <c r="B3" s="58" t="s">
        <v>101</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53"/>
      <c r="C24" s="53"/>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activeCell="B18" sqref="B18"/>
    </sheetView>
  </sheetViews>
  <sheetFormatPr defaultRowHeight="12.75"/>
  <cols>
    <col min="1" max="1" width="12" style="4" bestFit="1" customWidth="1"/>
    <col min="2" max="2" width="28.42578125" style="4" bestFit="1" customWidth="1"/>
    <col min="3" max="3" width="8.140625" style="4" bestFit="1" customWidth="1"/>
    <col min="4" max="4" width="10.28515625" style="4" bestFit="1" customWidth="1"/>
    <col min="5" max="5" width="10.85546875" style="4" bestFit="1" customWidth="1"/>
    <col min="6" max="6" width="12.5703125" style="4" bestFit="1" customWidth="1"/>
    <col min="7" max="7" width="29.42578125" style="4" customWidth="1"/>
    <col min="8" max="11" width="10.28515625" style="4" bestFit="1" customWidth="1"/>
    <col min="12" max="16384" width="9.140625" style="4"/>
  </cols>
  <sheetData>
    <row r="1" spans="1:9" ht="15.75">
      <c r="A1" s="54" t="s">
        <v>12</v>
      </c>
      <c r="B1" s="55"/>
      <c r="C1" s="55"/>
      <c r="D1" s="55"/>
      <c r="E1" s="55"/>
      <c r="F1" s="55"/>
      <c r="G1" s="55"/>
      <c r="H1" s="55"/>
      <c r="I1" s="56"/>
    </row>
    <row r="2" spans="1:9" ht="25.5">
      <c r="A2" s="57" t="s">
        <v>99</v>
      </c>
      <c r="B2" s="52" t="s">
        <v>24</v>
      </c>
      <c r="C2" s="52" t="s">
        <v>1</v>
      </c>
      <c r="D2" s="52" t="s">
        <v>2</v>
      </c>
      <c r="E2" s="15" t="s">
        <v>32</v>
      </c>
      <c r="F2" s="15" t="s">
        <v>33</v>
      </c>
      <c r="G2" s="52" t="s">
        <v>3</v>
      </c>
      <c r="H2" s="16" t="s">
        <v>4</v>
      </c>
      <c r="I2" s="17" t="s">
        <v>10</v>
      </c>
    </row>
    <row r="3" spans="1:9" ht="12.75" customHeight="1">
      <c r="A3" s="57"/>
      <c r="B3" s="58" t="s">
        <v>102</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53"/>
      <c r="C24" s="53"/>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tabSelected="1" workbookViewId="0">
      <selection activeCell="B18" sqref="B18"/>
    </sheetView>
  </sheetViews>
  <sheetFormatPr defaultRowHeight="12.75"/>
  <cols>
    <col min="1" max="1" width="12" style="4" bestFit="1" customWidth="1"/>
    <col min="2" max="2" width="28.42578125" style="4" bestFit="1" customWidth="1"/>
    <col min="3" max="3" width="8.140625" style="4" bestFit="1" customWidth="1"/>
    <col min="4" max="4" width="10.28515625" style="4" bestFit="1" customWidth="1"/>
    <col min="5" max="5" width="10.85546875" style="4" bestFit="1" customWidth="1"/>
    <col min="6" max="6" width="12.5703125" style="4" bestFit="1" customWidth="1"/>
    <col min="7" max="7" width="29.42578125" style="4" customWidth="1"/>
    <col min="8" max="11" width="10.28515625" style="4" bestFit="1" customWidth="1"/>
    <col min="12" max="16384" width="9.140625" style="4"/>
  </cols>
  <sheetData>
    <row r="1" spans="1:9" ht="15.75">
      <c r="A1" s="54" t="s">
        <v>12</v>
      </c>
      <c r="B1" s="55"/>
      <c r="C1" s="55"/>
      <c r="D1" s="55"/>
      <c r="E1" s="55"/>
      <c r="F1" s="55"/>
      <c r="G1" s="55"/>
      <c r="H1" s="55"/>
      <c r="I1" s="56"/>
    </row>
    <row r="2" spans="1:9" ht="25.5">
      <c r="A2" s="57" t="s">
        <v>98</v>
      </c>
      <c r="B2" s="52" t="s">
        <v>24</v>
      </c>
      <c r="C2" s="52" t="s">
        <v>1</v>
      </c>
      <c r="D2" s="52" t="s">
        <v>2</v>
      </c>
      <c r="E2" s="15" t="s">
        <v>32</v>
      </c>
      <c r="F2" s="15" t="s">
        <v>33</v>
      </c>
      <c r="G2" s="52" t="s">
        <v>3</v>
      </c>
      <c r="H2" s="16" t="s">
        <v>4</v>
      </c>
      <c r="I2" s="17" t="s">
        <v>10</v>
      </c>
    </row>
    <row r="3" spans="1:9" ht="12.75" customHeight="1">
      <c r="A3" s="57"/>
      <c r="B3" s="58" t="s">
        <v>103</v>
      </c>
      <c r="C3" s="61" t="s">
        <v>8</v>
      </c>
      <c r="D3" s="64">
        <v>1</v>
      </c>
      <c r="E3" s="67">
        <f>IF(C20&lt;=25%,D20,MIN(E20:F20))</f>
        <v>1044.4000000000001</v>
      </c>
      <c r="F3" s="67">
        <f>MIN(H3:H17)</f>
        <v>628</v>
      </c>
      <c r="G3" s="5" t="s">
        <v>92</v>
      </c>
      <c r="H3" s="14">
        <v>2790</v>
      </c>
      <c r="I3" s="30" t="str">
        <f>IF(H3="","",(IF($C$20&lt;25%,"N/A",IF(H3&lt;=($D$20+$A$20),H3,"Descartado"))))</f>
        <v>Descartado</v>
      </c>
    </row>
    <row r="4" spans="1:9">
      <c r="A4" s="57"/>
      <c r="B4" s="59"/>
      <c r="C4" s="62"/>
      <c r="D4" s="65"/>
      <c r="E4" s="68"/>
      <c r="F4" s="68"/>
      <c r="G4" s="5" t="s">
        <v>93</v>
      </c>
      <c r="H4" s="14">
        <v>720</v>
      </c>
      <c r="I4" s="30">
        <f t="shared" ref="I4:I17" si="0">IF(H4="","",(IF($C$20&lt;25%,"N/A",IF(H4&lt;=($D$20+$A$20),H4,"Descartado"))))</f>
        <v>720</v>
      </c>
    </row>
    <row r="5" spans="1:9">
      <c r="A5" s="57"/>
      <c r="B5" s="59"/>
      <c r="C5" s="62"/>
      <c r="D5" s="65"/>
      <c r="E5" s="68"/>
      <c r="F5" s="68"/>
      <c r="G5" s="5" t="s">
        <v>94</v>
      </c>
      <c r="H5" s="14">
        <v>628</v>
      </c>
      <c r="I5" s="30">
        <f t="shared" si="0"/>
        <v>628</v>
      </c>
    </row>
    <row r="6" spans="1:9">
      <c r="A6" s="57"/>
      <c r="B6" s="59"/>
      <c r="C6" s="62"/>
      <c r="D6" s="65"/>
      <c r="E6" s="68"/>
      <c r="F6" s="68"/>
      <c r="G6" s="5" t="s">
        <v>95</v>
      </c>
      <c r="H6" s="14">
        <v>1785.2</v>
      </c>
      <c r="I6" s="30">
        <f t="shared" si="0"/>
        <v>1785.2</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1044.4000000000001</v>
      </c>
    </row>
    <row r="23" spans="1:11">
      <c r="B23" s="33"/>
      <c r="C23" s="33"/>
      <c r="D23" s="78"/>
      <c r="E23" s="78"/>
      <c r="F23" s="37"/>
      <c r="G23" s="28" t="s">
        <v>9</v>
      </c>
      <c r="H23" s="29">
        <f>ROUND(H22,2)*D3</f>
        <v>1044.4000000000001</v>
      </c>
    </row>
    <row r="24" spans="1:11">
      <c r="B24" s="53"/>
      <c r="C24" s="53"/>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N42"/>
  <sheetViews>
    <sheetView view="pageBreakPreview" topLeftCell="A40" zoomScaleNormal="100" zoomScaleSheetLayoutView="100" workbookViewId="0">
      <selection activeCell="F43" sqref="F43"/>
    </sheetView>
  </sheetViews>
  <sheetFormatPr defaultRowHeight="12.75"/>
  <cols>
    <col min="1" max="1" width="9.140625" style="1"/>
    <col min="2" max="2" width="86.85546875" style="1" customWidth="1"/>
    <col min="3" max="4" width="13.28515625" style="1" customWidth="1"/>
    <col min="5" max="5" width="13.28515625" style="46" customWidth="1"/>
    <col min="6" max="6" width="18.5703125" style="1" customWidth="1"/>
    <col min="7" max="14" width="9.140625" style="2"/>
    <col min="15" max="16384" width="9.140625" style="1"/>
  </cols>
  <sheetData>
    <row r="7" spans="1:7" ht="15.75">
      <c r="A7" s="79" t="s">
        <v>14</v>
      </c>
      <c r="B7" s="79"/>
      <c r="C7" s="79"/>
      <c r="D7" s="79"/>
      <c r="E7" s="79"/>
      <c r="F7" s="79"/>
    </row>
    <row r="8" spans="1:7" ht="25.5">
      <c r="A8" s="41" t="s">
        <v>15</v>
      </c>
      <c r="B8" s="41" t="s">
        <v>16</v>
      </c>
      <c r="C8" s="41" t="s">
        <v>17</v>
      </c>
      <c r="D8" s="41" t="s">
        <v>18</v>
      </c>
      <c r="E8" s="41" t="s">
        <v>13</v>
      </c>
      <c r="F8" s="41" t="s">
        <v>19</v>
      </c>
    </row>
    <row r="9" spans="1:7" ht="51">
      <c r="A9" s="42">
        <v>1</v>
      </c>
      <c r="B9" s="43" t="str">
        <f>Item1!B3</f>
        <v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ESPERA Inclui adesivo tipo dupla face ao fundo, para fixação. </v>
      </c>
      <c r="C9" s="42" t="str">
        <f>Item1!C3</f>
        <v>unidade</v>
      </c>
      <c r="D9" s="42">
        <f>Item1!D3</f>
        <v>15</v>
      </c>
      <c r="E9" s="42">
        <f>Item1!E3</f>
        <v>14.9</v>
      </c>
      <c r="F9" s="44">
        <f t="shared" ref="F9:F38" si="0">(ROUND(E9,2)*D9)</f>
        <v>223.5</v>
      </c>
      <c r="G9" s="3" t="str">
        <f>IF(F9&gt;80000,"necessária a subdivisão deste item em cotas!","")</f>
        <v/>
      </c>
    </row>
    <row r="10" spans="1:7" ht="51">
      <c r="A10" s="42">
        <v>2</v>
      </c>
      <c r="B10" s="43" t="str">
        <f>Item2!B3</f>
        <v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W.C Inclui adesivo tipo dupla face ao fundo, para fixação. </v>
      </c>
      <c r="C10" s="42" t="str">
        <f>Item2!C3</f>
        <v>unidade</v>
      </c>
      <c r="D10" s="42">
        <f>Item2!D3</f>
        <v>23</v>
      </c>
      <c r="E10" s="42">
        <f>Item2!E3</f>
        <v>14.9</v>
      </c>
      <c r="F10" s="44">
        <f t="shared" si="0"/>
        <v>342.7</v>
      </c>
    </row>
    <row r="11" spans="1:7" ht="51">
      <c r="A11" s="42">
        <v>3</v>
      </c>
      <c r="B11" s="43" t="str">
        <f>Item3!B3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MASCULINO EXCLUSIVO FUNCIONÁRIOS Inclui adesivo tipo dupla face ao fundo, para fixação.</v>
      </c>
      <c r="C11" s="42" t="str">
        <f>Item3!C3</f>
        <v>unidade</v>
      </c>
      <c r="D11" s="42">
        <f>Item3!D3</f>
        <v>4</v>
      </c>
      <c r="E11" s="42">
        <f>Item3!E3</f>
        <v>20.73</v>
      </c>
      <c r="F11" s="44">
        <f t="shared" si="0"/>
        <v>82.92</v>
      </c>
    </row>
    <row r="12" spans="1:7" ht="51">
      <c r="A12" s="42">
        <v>4</v>
      </c>
      <c r="B12" s="43" t="str">
        <f>Item4!B3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FEMININO EXCLUSIVO FUNCIONÁRIAS Inclui adesivo tipo dupla face ao fundo, para fixação.</v>
      </c>
      <c r="C12" s="42" t="str">
        <f>Item4!C3</f>
        <v>unidade</v>
      </c>
      <c r="D12" s="42">
        <f>Item4!D3</f>
        <v>6</v>
      </c>
      <c r="E12" s="42">
        <f>Item4!E3</f>
        <v>20.73</v>
      </c>
      <c r="F12" s="44">
        <f t="shared" si="0"/>
        <v>124.38</v>
      </c>
    </row>
    <row r="13" spans="1:7" ht="51">
      <c r="A13" s="42">
        <v>5</v>
      </c>
      <c r="B13" s="43" t="str">
        <f>Item5!B3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DEPÓSITO Inclui adesivo tipo dupla face ao fundo, para fixação.</v>
      </c>
      <c r="C13" s="42" t="str">
        <f>Item5!C3</f>
        <v>unidade</v>
      </c>
      <c r="D13" s="42">
        <f>Item5!D3</f>
        <v>2</v>
      </c>
      <c r="E13" s="42">
        <f>Item5!E3</f>
        <v>20.73</v>
      </c>
      <c r="F13" s="44">
        <f t="shared" si="0"/>
        <v>41.46</v>
      </c>
    </row>
    <row r="14" spans="1:7" ht="51">
      <c r="A14" s="42">
        <v>6</v>
      </c>
      <c r="B14" s="43" t="str">
        <f>Item6!B3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ARQUIVO Inclui adesivo tipo dupla face ao fundo, para fixação.</v>
      </c>
      <c r="C14" s="42" t="str">
        <f>Item6!C3</f>
        <v>unidade</v>
      </c>
      <c r="D14" s="42">
        <f>Item6!D3</f>
        <v>2</v>
      </c>
      <c r="E14" s="42">
        <f>Item6!E3</f>
        <v>20.73</v>
      </c>
      <c r="F14" s="44">
        <f t="shared" si="0"/>
        <v>41.46</v>
      </c>
    </row>
    <row r="15" spans="1:7" ht="51">
      <c r="A15" s="42">
        <v>7</v>
      </c>
      <c r="B15" s="43" t="str">
        <f>Item7!B3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JUIZ/AUDIÊNCIAS Inclui adesivo tipo dupla face ao fundo, para fixação.</v>
      </c>
      <c r="C15" s="42" t="str">
        <f>Item7!C3</f>
        <v>unidade</v>
      </c>
      <c r="D15" s="42">
        <f>Item7!D3</f>
        <v>11</v>
      </c>
      <c r="E15" s="47">
        <f>Item7!E3</f>
        <v>20.73</v>
      </c>
      <c r="F15" s="44">
        <f t="shared" si="0"/>
        <v>228.03</v>
      </c>
    </row>
    <row r="16" spans="1:7" ht="51">
      <c r="A16" s="42">
        <v>8</v>
      </c>
      <c r="B16" s="43" t="str">
        <f>Item8!B3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56ª ZONA ELEITORAL Inclui adesivo tipo dupla face ao fundo, para fixação.</v>
      </c>
      <c r="C16" s="42" t="str">
        <f>Item8!C3</f>
        <v>unidade</v>
      </c>
      <c r="D16" s="42">
        <f>Item8!D3</f>
        <v>1</v>
      </c>
      <c r="E16" s="42">
        <f>Item8!E3</f>
        <v>20.73</v>
      </c>
      <c r="F16" s="44">
        <f t="shared" si="0"/>
        <v>20.73</v>
      </c>
    </row>
    <row r="17" spans="1:6" ht="76.5">
      <c r="A17" s="42">
        <v>9</v>
      </c>
      <c r="B17" s="43" t="str">
        <f>Item9!B3</f>
        <v xml:space="preserve">Confecção de placa em Poliestireno ou PVC expandido, com 0,3 cm de espessura, nas dimensões de 15x30 cm, na cor branca e pictograma/dizeres em vinil calandrado nas cores branca, sobre fundo em vinil calandrado na cor azul. Moldura em vinil calandrado na cor branca. Desenho da placa: 202ª ZONA ELEITORAL Inclui adesivo tipo dupla face ao fundo, para fixação.
</v>
      </c>
      <c r="C17" s="42" t="str">
        <f>Item9!C3</f>
        <v>unidade</v>
      </c>
      <c r="D17" s="42">
        <f>Item9!D3</f>
        <v>1</v>
      </c>
      <c r="E17" s="42">
        <f>Item9!E3</f>
        <v>20.73</v>
      </c>
      <c r="F17" s="44">
        <f t="shared" si="0"/>
        <v>20.73</v>
      </c>
    </row>
    <row r="18" spans="1:6" ht="51">
      <c r="A18" s="42">
        <v>10</v>
      </c>
      <c r="B18" s="43" t="str">
        <f>Item10!B3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ACESSO AO SANITÁRIO Inclui adesivo tipo dupla face ao fundo, para fixação.</v>
      </c>
      <c r="C18" s="42" t="str">
        <f>Item10!C3</f>
        <v>unidade</v>
      </c>
      <c r="D18" s="42">
        <f>Item10!D3</f>
        <v>6</v>
      </c>
      <c r="E18" s="42">
        <f>Item10!E3</f>
        <v>22.1</v>
      </c>
      <c r="F18" s="44">
        <f t="shared" si="0"/>
        <v>132.60000000000002</v>
      </c>
    </row>
    <row r="19" spans="1:6" ht="51">
      <c r="A19" s="42">
        <v>11</v>
      </c>
      <c r="B19" s="43" t="str">
        <f>Item11!B3</f>
        <v>Confecção de placa em Poliestireno ou PVC expandido, com 0,3 cm de espessura, nas dimensões de 15x30 cm, na cor branca e pictogramas/dizeres em vinil calandrado nas cores branca, sobre fundo em vinil calandrado na cor azul. Moldura em vinil calandrado na cor branca. Desenho da placa: SANITÁRIO ACESSÍVEL Inclui adesivo tipo dupla face ao fundo, para fixação.</v>
      </c>
      <c r="C19" s="42" t="str">
        <f>Item11!C3</f>
        <v>unidade</v>
      </c>
      <c r="D19" s="42">
        <f>Item11!D3</f>
        <v>9</v>
      </c>
      <c r="E19" s="42">
        <f>Item11!E3</f>
        <v>20.73</v>
      </c>
      <c r="F19" s="44">
        <f t="shared" si="0"/>
        <v>186.57</v>
      </c>
    </row>
    <row r="20" spans="1:6" ht="51">
      <c r="A20" s="42">
        <v>12</v>
      </c>
      <c r="B20" s="43" t="str">
        <f>Item12!B3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CHEFE . Inclui adesivo tipo dupla face ao fundo, para fixação.</v>
      </c>
      <c r="C20" s="42" t="str">
        <f>Item12!C3</f>
        <v>unidade</v>
      </c>
      <c r="D20" s="42">
        <f>Item12!D3</f>
        <v>13</v>
      </c>
      <c r="E20" s="47">
        <f>Item12!E3</f>
        <v>20.73</v>
      </c>
      <c r="F20" s="44">
        <f t="shared" si="0"/>
        <v>269.49</v>
      </c>
    </row>
    <row r="21" spans="1:6" ht="51">
      <c r="A21" s="42">
        <v>13</v>
      </c>
      <c r="B21" s="43" t="str">
        <f>Item13!B3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DE REUNIÃO Inclui adesivo tipo dupla face ao fundo, para fixação.</v>
      </c>
      <c r="C21" s="42" t="str">
        <f>Item13!C3</f>
        <v>unidade</v>
      </c>
      <c r="D21" s="42">
        <f>Item13!D3</f>
        <v>5</v>
      </c>
      <c r="E21" s="42">
        <f>Item13!E3</f>
        <v>20.73</v>
      </c>
      <c r="F21" s="44">
        <f t="shared" si="0"/>
        <v>103.65</v>
      </c>
    </row>
    <row r="22" spans="1:6" ht="51">
      <c r="A22" s="42">
        <v>14</v>
      </c>
      <c r="B22" s="43" t="str">
        <f>Item14!B3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CARTÓRIO ELEITORAL Inclui adesivo tipo dupla face ao fundo, para fixação</v>
      </c>
      <c r="C22" s="42" t="str">
        <f>Item14!C3</f>
        <v>unidade</v>
      </c>
      <c r="D22" s="42">
        <f>Item14!D3</f>
        <v>19</v>
      </c>
      <c r="E22" s="42">
        <f>Item14!E3</f>
        <v>20.73</v>
      </c>
      <c r="F22" s="44">
        <f t="shared" si="0"/>
        <v>393.87</v>
      </c>
    </row>
    <row r="23" spans="1:6" ht="51">
      <c r="A23" s="42">
        <v>15</v>
      </c>
      <c r="B23" s="43" t="str">
        <f>Item15!B3</f>
        <v xml:space="preserve">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 </v>
      </c>
      <c r="C23" s="42" t="str">
        <f>Item15!C3</f>
        <v>unidade</v>
      </c>
      <c r="D23" s="42">
        <f>Item15!D3</f>
        <v>80</v>
      </c>
      <c r="E23" s="42">
        <f>Item15!E3</f>
        <v>26.73</v>
      </c>
      <c r="F23" s="44">
        <f t="shared" si="0"/>
        <v>2138.4</v>
      </c>
    </row>
    <row r="24" spans="1:6" ht="51">
      <c r="A24" s="42">
        <v>16</v>
      </c>
      <c r="B24" s="43" t="str">
        <f>Item16!B3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4" s="42" t="str">
        <f>Item16!C3</f>
        <v>unidade</v>
      </c>
      <c r="D24" s="42">
        <f>Item16!D3</f>
        <v>40</v>
      </c>
      <c r="E24" s="42">
        <f>Item16!E3</f>
        <v>24.73</v>
      </c>
      <c r="F24" s="44">
        <f t="shared" si="0"/>
        <v>989.2</v>
      </c>
    </row>
    <row r="25" spans="1:6" ht="51">
      <c r="A25" s="42">
        <v>17</v>
      </c>
      <c r="B25" s="43" t="str">
        <f>Item17!B3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5" s="42" t="str">
        <f>Item17!C3</f>
        <v>unidade</v>
      </c>
      <c r="D25" s="42">
        <f>Item17!D3</f>
        <v>40</v>
      </c>
      <c r="E25" s="42">
        <f>Item17!E3</f>
        <v>24.73</v>
      </c>
      <c r="F25" s="44">
        <f t="shared" si="0"/>
        <v>989.2</v>
      </c>
    </row>
    <row r="26" spans="1:6" ht="51">
      <c r="A26" s="42">
        <v>18</v>
      </c>
      <c r="B26" s="43" t="str">
        <f>Item18!B3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6" s="42" t="str">
        <f>Item18!C3</f>
        <v>unidade</v>
      </c>
      <c r="D26" s="42">
        <f>Item18!D3</f>
        <v>5</v>
      </c>
      <c r="E26" s="42">
        <f>Item18!E3</f>
        <v>24.73</v>
      </c>
      <c r="F26" s="44">
        <f t="shared" si="0"/>
        <v>123.65</v>
      </c>
    </row>
    <row r="27" spans="1:6" ht="51">
      <c r="A27" s="42">
        <v>19</v>
      </c>
      <c r="B27" s="43" t="str">
        <f>Item19!B3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7" s="42" t="str">
        <f>Item19!C3</f>
        <v>unidade</v>
      </c>
      <c r="D27" s="42">
        <f>Item19!D3</f>
        <v>5</v>
      </c>
      <c r="E27" s="42">
        <f>Item19!E3</f>
        <v>24.73</v>
      </c>
      <c r="F27" s="44">
        <f t="shared" si="0"/>
        <v>123.65</v>
      </c>
    </row>
    <row r="28" spans="1:6" ht="51">
      <c r="A28" s="42">
        <v>20</v>
      </c>
      <c r="B28" s="43" t="str">
        <f>Item20!B3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8" s="42" t="str">
        <f>Item20!C3</f>
        <v>unidade</v>
      </c>
      <c r="D28" s="42">
        <f>Item20!D3</f>
        <v>20</v>
      </c>
      <c r="E28" s="42">
        <f>Item20!E3</f>
        <v>24.73</v>
      </c>
      <c r="F28" s="44">
        <f t="shared" si="0"/>
        <v>494.6</v>
      </c>
    </row>
    <row r="29" spans="1:6" ht="51">
      <c r="A29" s="42">
        <v>21</v>
      </c>
      <c r="B29" s="43" t="str">
        <f>Item21!B3</f>
        <v>Confecção de placa em Poliestireno ou PVC expandido, com 0,3 cm de espessura, nas dimensões de 30x30 cm, na cor branca e pictograma/dizeres em vinil calandrado nas cores branca, sobre fundo em vinil calandrado na cor vermelha. Moldura em vinil calandrado na cor branca. Placa padrão de sinalização de rota de fuga contra incêndio. Inclui adesivo tipo dupla face ao fundo, para fixação.</v>
      </c>
      <c r="C29" s="42" t="str">
        <f>Item21!C3</f>
        <v>unidade</v>
      </c>
      <c r="D29" s="42">
        <f>Item21!D3</f>
        <v>40</v>
      </c>
      <c r="E29" s="42">
        <f>Item21!E3</f>
        <v>38.93</v>
      </c>
      <c r="F29" s="44">
        <f t="shared" si="0"/>
        <v>1557.2</v>
      </c>
    </row>
    <row r="30" spans="1:6" ht="51">
      <c r="A30" s="42">
        <v>22</v>
      </c>
      <c r="B30" s="43" t="str">
        <f>Item22!B3</f>
        <v>Confecção de placa em Poliestireno ou PVC expandido, com 0,3 cm de espessura, nas dimensões de 30x60 cm, na cor branca e pictograma/dizeres em vinil calandrado nas cores branca, sobre fundo em vinil calandrado na cor azul. Moldura em vinil calandrado na cor branca. Desenho da placa: ATENDIMENTO AO PÚBLICO Inclui adesivo tipo dupla face ao fundo, para fixação.</v>
      </c>
      <c r="C30" s="42" t="str">
        <f>Item22!C3</f>
        <v>unidade</v>
      </c>
      <c r="D30" s="42">
        <f>Item22!D3</f>
        <v>14</v>
      </c>
      <c r="E30" s="42">
        <f>Item22!E3</f>
        <v>60.93</v>
      </c>
      <c r="F30" s="44">
        <f t="shared" si="0"/>
        <v>853.02</v>
      </c>
    </row>
    <row r="31" spans="1:6" ht="89.25">
      <c r="A31" s="42">
        <v>23</v>
      </c>
      <c r="B31" s="43" t="str">
        <f>Item23!B3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56ª e 202ª Zona Eleitoral, Municípios: Santo Antônio de Jesus, Dom Macedo Costa, Muniz Ferreira e Varzedo Com 4 furações nas extremidades</v>
      </c>
      <c r="C31" s="42" t="str">
        <f>Item23!C3</f>
        <v>unidade</v>
      </c>
      <c r="D31" s="42">
        <f>Item23!D3</f>
        <v>1</v>
      </c>
      <c r="E31" s="42">
        <f>Item23!E3</f>
        <v>1044.4000000000001</v>
      </c>
      <c r="F31" s="44">
        <f t="shared" si="0"/>
        <v>1044.4000000000001</v>
      </c>
    </row>
    <row r="32" spans="1:6" ht="114.75">
      <c r="A32" s="42">
        <v>24</v>
      </c>
      <c r="B32" s="43" t="str">
        <f>Item24!B3</f>
        <v xml:space="preserve">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 Posto de Atendimento de Amélia Rodrigues, Cartório da 192ª Zona Eleitoral. Com 4 furações nas extremidades. Deverão ser fornecidos os 4 parafusos necessários para a fixação em parede de alvenaria
</v>
      </c>
      <c r="C32" s="42" t="str">
        <f>Item24!C3</f>
        <v>unidade</v>
      </c>
      <c r="D32" s="42">
        <f>Item24!D3</f>
        <v>1</v>
      </c>
      <c r="E32" s="42">
        <f>Item24!E3</f>
        <v>1044.4000000000001</v>
      </c>
      <c r="F32" s="44">
        <f t="shared" si="0"/>
        <v>1044.4000000000001</v>
      </c>
    </row>
    <row r="33" spans="1:6" ht="114.75">
      <c r="A33" s="42">
        <v>25</v>
      </c>
      <c r="B33" s="43" t="str">
        <f>Item25!B3</f>
        <v xml:space="preserve">
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123ª Zona Eleitoral, Municípios: Araci Com 4 furações nas extremidades. Deverão ser fornecidos os 4 parafusos necessários para a fixação em parede de alvenaria.
</v>
      </c>
      <c r="C33" s="42" t="str">
        <f>Item25!C3</f>
        <v>unidade</v>
      </c>
      <c r="D33" s="42">
        <f>Item25!D3</f>
        <v>1</v>
      </c>
      <c r="E33" s="42">
        <f>Item25!E3</f>
        <v>1044.4000000000001</v>
      </c>
      <c r="F33" s="44">
        <f t="shared" si="0"/>
        <v>1044.4000000000001</v>
      </c>
    </row>
    <row r="34" spans="1:6" ht="89.25">
      <c r="A34" s="42">
        <v>26</v>
      </c>
      <c r="B34" s="43" t="str">
        <f>Item26!B3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67ª Zona Eleitoral, Municípios: Remanso.Com 4 furações nas extremidades. Deverão ser fornecidos os 4 parafusos necessários para a fixação em parede de alvenaria.</v>
      </c>
      <c r="C34" s="42" t="str">
        <f>Item26!C3</f>
        <v>unidade</v>
      </c>
      <c r="D34" s="42">
        <f>Item26!D3</f>
        <v>1</v>
      </c>
      <c r="E34" s="47">
        <f>Item26!E3</f>
        <v>1044.4000000000001</v>
      </c>
      <c r="F34" s="44">
        <f t="shared" si="0"/>
        <v>1044.4000000000001</v>
      </c>
    </row>
    <row r="35" spans="1:6" ht="89.25">
      <c r="A35" s="42">
        <v>27</v>
      </c>
      <c r="B35" s="43" t="str">
        <f>Item27!B3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135ª Zona Eleitoral, Municípios: Coaraci Com 4 furações nas extremidades. Deverão ser fornecidos os 4 parafusos necessários para a fixação em parede de alvenaria.</v>
      </c>
      <c r="C35" s="42" t="str">
        <f>Item27!C3</f>
        <v>unidade</v>
      </c>
      <c r="D35" s="42">
        <f>Item27!D3</f>
        <v>1</v>
      </c>
      <c r="E35" s="42">
        <f>Item27!E3</f>
        <v>1044.4000000000001</v>
      </c>
      <c r="F35" s="44">
        <f t="shared" si="0"/>
        <v>1044.4000000000001</v>
      </c>
    </row>
    <row r="36" spans="1:6" ht="89.25">
      <c r="A36" s="42">
        <v>28</v>
      </c>
      <c r="B36" s="43" t="str">
        <f>Item28!B3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87ª Zona Eleitoral, Municípios: Ruy Barbosa Com 4 furações nas extremidades. Deverão ser fornecidos os 4 parafusos necessários para a fixação em parede de alvenaria.</v>
      </c>
      <c r="C36" s="42" t="str">
        <f>Item28!C3</f>
        <v>unidade</v>
      </c>
      <c r="D36" s="42">
        <f>Item28!D3</f>
        <v>1</v>
      </c>
      <c r="E36" s="42">
        <f>Item28!E3</f>
        <v>1044.4000000000001</v>
      </c>
      <c r="F36" s="44">
        <f t="shared" si="0"/>
        <v>1044.4000000000001</v>
      </c>
    </row>
    <row r="37" spans="1:6" ht="89.25">
      <c r="A37" s="42">
        <v>29</v>
      </c>
      <c r="B37" s="43" t="str">
        <f>Item29!B3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v>
      </c>
      <c r="C37" s="42" t="str">
        <f>Item29!C3</f>
        <v>unidade</v>
      </c>
      <c r="D37" s="42">
        <f>Item29!D3</f>
        <v>1</v>
      </c>
      <c r="E37" s="42">
        <f>Item29!E3</f>
        <v>1044.4000000000001</v>
      </c>
      <c r="F37" s="44">
        <f t="shared" si="0"/>
        <v>1044.4000000000001</v>
      </c>
    </row>
    <row r="38" spans="1:6" ht="114.75">
      <c r="A38" s="50">
        <v>30</v>
      </c>
      <c r="B38" s="51" t="str">
        <f>Item30!B3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v>
      </c>
      <c r="C38" s="42" t="str">
        <f>Item30!C3</f>
        <v>unidade</v>
      </c>
      <c r="D38" s="42">
        <f>Item30!D3</f>
        <v>1</v>
      </c>
      <c r="E38" s="42">
        <f>Item30!E3</f>
        <v>1044.4000000000001</v>
      </c>
      <c r="F38" s="44">
        <f t="shared" si="0"/>
        <v>1044.4000000000001</v>
      </c>
    </row>
    <row r="39" spans="1:6" ht="177" customHeight="1">
      <c r="A39" s="50">
        <v>31</v>
      </c>
      <c r="B39" s="51" t="str">
        <f>Item31!B3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Posto
de Atendimento de Posto da Mata, Cartório da 35ª Zona
Eleitoral.
Com 4 furações nas extremidades. Deverão ser fornecidos os 4
parafusos necessários para a fixação em parede de alvenaria.</v>
      </c>
      <c r="C39" s="42" t="str">
        <f>Item31!C3</f>
        <v>unidade</v>
      </c>
      <c r="D39" s="42">
        <f>Item31!D3</f>
        <v>1</v>
      </c>
      <c r="E39" s="42">
        <f>Item31!E3</f>
        <v>1044.4000000000001</v>
      </c>
      <c r="F39" s="44">
        <f t="shared" ref="F39:F41" si="1">(ROUND(E39,2)*D39)</f>
        <v>1044.4000000000001</v>
      </c>
    </row>
    <row r="40" spans="1:6" ht="177" customHeight="1">
      <c r="A40" s="50">
        <v>32</v>
      </c>
      <c r="B40" s="51" t="str">
        <f>Item32!B3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Posto
de Atendimento de Angical, Cartório da 126ª Zona Eleitoral.
Com 4 furações nas extremidades. Deverão ser fornecidos os 4
parafusos necessários para a fixação em parede de alvenaria.</v>
      </c>
      <c r="C40" s="42" t="str">
        <f>Item32!C3</f>
        <v>unidade</v>
      </c>
      <c r="D40" s="42">
        <f>Item32!D3</f>
        <v>1</v>
      </c>
      <c r="E40" s="42">
        <f>Item32!E3</f>
        <v>1044.4000000000001</v>
      </c>
      <c r="F40" s="44">
        <f t="shared" si="1"/>
        <v>1044.4000000000001</v>
      </c>
    </row>
    <row r="41" spans="1:6" ht="177" customHeight="1">
      <c r="A41" s="50">
        <v>33</v>
      </c>
      <c r="B41" s="51" t="str">
        <f>Item33!B3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126ª Zona Eleitoral, Municípios: Baianópolis,
Angical, Cristópolis Com 4 furações nas extremidades. Deverão ser fornecidos os 4
parafusos necessários para a fixação em parede de alvenaria.</v>
      </c>
      <c r="C41" s="42" t="str">
        <f>Item33!C3</f>
        <v>unidade</v>
      </c>
      <c r="D41" s="42">
        <f>Item33!D3</f>
        <v>1</v>
      </c>
      <c r="E41" s="42">
        <f>Item33!E3</f>
        <v>1044.4000000000001</v>
      </c>
      <c r="F41" s="44">
        <f t="shared" si="1"/>
        <v>1044.4000000000001</v>
      </c>
    </row>
    <row r="42" spans="1:6" ht="15.75">
      <c r="A42" s="39"/>
      <c r="B42" s="39"/>
      <c r="C42" s="80" t="s">
        <v>20</v>
      </c>
      <c r="D42" s="81"/>
      <c r="E42" s="82"/>
      <c r="F42" s="40">
        <f>SUM(F9:F41)</f>
        <v>20969.410000000003</v>
      </c>
    </row>
  </sheetData>
  <mergeCells count="2">
    <mergeCell ref="A7:F7"/>
    <mergeCell ref="C42:E42"/>
  </mergeCells>
  <pageMargins left="0.51181102362204722" right="0.51181102362204722" top="0.78740157480314965" bottom="0.78740157480314965" header="0.31496062992125984" footer="0.31496062992125984"/>
  <pageSetup paperSize="9" scale="61" fitToHeight="0"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view="pageBreakPreview" topLeftCell="A58" zoomScaleNormal="100" zoomScaleSheetLayoutView="100" workbookViewId="0">
      <selection activeCell="F64" sqref="F64"/>
    </sheetView>
  </sheetViews>
  <sheetFormatPr defaultRowHeight="12.75"/>
  <cols>
    <col min="1" max="1" width="9.140625" style="1"/>
    <col min="2" max="2" width="86.85546875" style="1" customWidth="1"/>
    <col min="3" max="4" width="13.28515625" style="46" customWidth="1"/>
    <col min="5" max="5" width="13.28515625" style="1" customWidth="1"/>
    <col min="6" max="6" width="18.42578125" style="1" customWidth="1"/>
    <col min="7" max="14" width="9.140625" style="2"/>
    <col min="15" max="16384" width="9.140625" style="1"/>
  </cols>
  <sheetData>
    <row r="1" spans="1:6" s="2" customFormat="1" ht="15.75">
      <c r="A1" s="79" t="s">
        <v>21</v>
      </c>
      <c r="B1" s="79"/>
      <c r="C1" s="79"/>
      <c r="D1" s="79"/>
      <c r="E1" s="79"/>
      <c r="F1" s="79"/>
    </row>
    <row r="2" spans="1:6" s="2" customFormat="1" ht="25.5">
      <c r="A2" s="41" t="s">
        <v>15</v>
      </c>
      <c r="B2" s="41" t="s">
        <v>16</v>
      </c>
      <c r="C2" s="41" t="s">
        <v>17</v>
      </c>
      <c r="D2" s="41" t="s">
        <v>18</v>
      </c>
      <c r="E2" s="41" t="s">
        <v>13</v>
      </c>
      <c r="F2" s="41" t="s">
        <v>19</v>
      </c>
    </row>
    <row r="3" spans="1:6" s="2" customFormat="1" ht="17.25">
      <c r="A3" s="45" t="s">
        <v>22</v>
      </c>
      <c r="B3" s="83" t="str">
        <f>Item1!G20</f>
        <v>FÁBRICA DE PLACAS</v>
      </c>
      <c r="C3" s="84"/>
      <c r="D3" s="84"/>
      <c r="E3" s="84"/>
      <c r="F3" s="85"/>
    </row>
    <row r="4" spans="1:6" s="2" customFormat="1" ht="51">
      <c r="A4" s="42">
        <v>1</v>
      </c>
      <c r="B4" s="43" t="str">
        <f>Item1!B3</f>
        <v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ESPERA Inclui adesivo tipo dupla face ao fundo, para fixação. </v>
      </c>
      <c r="C4" s="42" t="str">
        <f>Item1!C3</f>
        <v>unidade</v>
      </c>
      <c r="D4" s="42">
        <f>Item1!D3</f>
        <v>15</v>
      </c>
      <c r="E4" s="44">
        <f>Item1!F3</f>
        <v>9</v>
      </c>
      <c r="F4" s="44">
        <f>(ROUND(E4,2)*D4)</f>
        <v>135</v>
      </c>
    </row>
    <row r="5" spans="1:6" s="2" customFormat="1" ht="17.25">
      <c r="A5" s="45" t="s">
        <v>22</v>
      </c>
      <c r="B5" s="83" t="str">
        <f>Item2!G20</f>
        <v>FÁBRICA DE PLACAS</v>
      </c>
      <c r="C5" s="84"/>
      <c r="D5" s="84"/>
      <c r="E5" s="84"/>
      <c r="F5" s="85"/>
    </row>
    <row r="6" spans="1:6" ht="127.5" customHeight="1">
      <c r="A6" s="42">
        <v>2</v>
      </c>
      <c r="B6" s="43" t="str">
        <f>Item2!B3</f>
        <v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W.C Inclui adesivo tipo dupla face ao fundo, para fixação. </v>
      </c>
      <c r="C6" s="42" t="str">
        <f>Item2!C3</f>
        <v>unidade</v>
      </c>
      <c r="D6" s="42">
        <f>Item2!D3</f>
        <v>23</v>
      </c>
      <c r="E6" s="44">
        <f>Item2!F3</f>
        <v>9</v>
      </c>
      <c r="F6" s="44">
        <f>(ROUND(E6,2)*D6)</f>
        <v>207</v>
      </c>
    </row>
    <row r="7" spans="1:6" ht="17.25">
      <c r="A7" s="45" t="s">
        <v>22</v>
      </c>
      <c r="B7" s="86" t="str">
        <f>Item3!G20</f>
        <v>ZACARIAS</v>
      </c>
      <c r="C7" s="87"/>
      <c r="D7" s="87"/>
      <c r="E7" s="87"/>
      <c r="F7" s="88"/>
    </row>
    <row r="8" spans="1:6" ht="127.5" customHeight="1">
      <c r="A8" s="42">
        <v>3</v>
      </c>
      <c r="B8" s="43" t="str">
        <f>Item3!B3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MASCULINO EXCLUSIVO FUNCIONÁRIOS Inclui adesivo tipo dupla face ao fundo, para fixação.</v>
      </c>
      <c r="C8" s="42" t="str">
        <f>Item3!C3</f>
        <v>unidade</v>
      </c>
      <c r="D8" s="42">
        <f>Item3!D3</f>
        <v>4</v>
      </c>
      <c r="E8" s="44">
        <f>Item3!F3</f>
        <v>18</v>
      </c>
      <c r="F8" s="44">
        <f>(ROUND(E8,2)*D8)</f>
        <v>72</v>
      </c>
    </row>
    <row r="9" spans="1:6" ht="12.75" customHeight="1">
      <c r="A9" s="45" t="s">
        <v>22</v>
      </c>
      <c r="B9" s="86" t="str">
        <f>Item4!G20</f>
        <v>ZACARIAS</v>
      </c>
      <c r="C9" s="87"/>
      <c r="D9" s="87"/>
      <c r="E9" s="87"/>
      <c r="F9" s="88"/>
    </row>
    <row r="10" spans="1:6" ht="51">
      <c r="A10" s="42">
        <v>4</v>
      </c>
      <c r="B10" s="43" t="str">
        <f>Item4!B3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FEMININO EXCLUSIVO FUNCIONÁRIAS Inclui adesivo tipo dupla face ao fundo, para fixação.</v>
      </c>
      <c r="C10" s="42" t="str">
        <f>Item4!C3</f>
        <v>unidade</v>
      </c>
      <c r="D10" s="42">
        <f>Item4!D3</f>
        <v>6</v>
      </c>
      <c r="E10" s="44">
        <f>Item4!F3</f>
        <v>18</v>
      </c>
      <c r="F10" s="44">
        <f>(ROUND(E10,2)*D10)</f>
        <v>108</v>
      </c>
    </row>
    <row r="11" spans="1:6" ht="17.25">
      <c r="A11" s="45" t="s">
        <v>22</v>
      </c>
      <c r="B11" s="83" t="str">
        <f>Item5!G20</f>
        <v>ZACARIAS</v>
      </c>
      <c r="C11" s="84"/>
      <c r="D11" s="84"/>
      <c r="E11" s="84"/>
      <c r="F11" s="85"/>
    </row>
    <row r="12" spans="1:6" ht="51">
      <c r="A12" s="42">
        <v>5</v>
      </c>
      <c r="B12" s="43" t="str">
        <f>Item5!B3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DEPÓSITO Inclui adesivo tipo dupla face ao fundo, para fixação.</v>
      </c>
      <c r="C12" s="42" t="str">
        <f>Item5!C3</f>
        <v>unidade</v>
      </c>
      <c r="D12" s="42">
        <f>Item5!D3</f>
        <v>2</v>
      </c>
      <c r="E12" s="44">
        <f>Item5!F3</f>
        <v>18</v>
      </c>
      <c r="F12" s="44">
        <f>(ROUND(E12,2)*D12)</f>
        <v>36</v>
      </c>
    </row>
    <row r="13" spans="1:6" ht="17.25">
      <c r="A13" s="45" t="s">
        <v>22</v>
      </c>
      <c r="B13" s="83" t="str">
        <f>Item6!G20</f>
        <v>ZACARIAS</v>
      </c>
      <c r="C13" s="84"/>
      <c r="D13" s="84"/>
      <c r="E13" s="84"/>
      <c r="F13" s="85"/>
    </row>
    <row r="14" spans="1:6" ht="51">
      <c r="A14" s="42">
        <v>6</v>
      </c>
      <c r="B14" s="43" t="str">
        <f>Item6!B3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ARQUIVO Inclui adesivo tipo dupla face ao fundo, para fixação.</v>
      </c>
      <c r="C14" s="42" t="str">
        <f>Item6!C3</f>
        <v>unidade</v>
      </c>
      <c r="D14" s="42">
        <f>Item6!D3</f>
        <v>2</v>
      </c>
      <c r="E14" s="44">
        <f>Item6!F3</f>
        <v>18</v>
      </c>
      <c r="F14" s="44">
        <f>(ROUND(E14,2)*D14)</f>
        <v>36</v>
      </c>
    </row>
    <row r="15" spans="1:6" ht="17.25">
      <c r="A15" s="45" t="s">
        <v>22</v>
      </c>
      <c r="B15" s="83" t="str">
        <f>Item7!G20</f>
        <v>ZACARIAS</v>
      </c>
      <c r="C15" s="84"/>
      <c r="D15" s="84"/>
      <c r="E15" s="84"/>
      <c r="F15" s="85"/>
    </row>
    <row r="16" spans="1:6" ht="51">
      <c r="A16" s="42">
        <v>7</v>
      </c>
      <c r="B16" s="43" t="str">
        <f>Item7!B3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JUIZ/AUDIÊNCIAS Inclui adesivo tipo dupla face ao fundo, para fixação.</v>
      </c>
      <c r="C16" s="42" t="str">
        <f>Item7!C3</f>
        <v>unidade</v>
      </c>
      <c r="D16" s="42">
        <f>Item7!D3</f>
        <v>11</v>
      </c>
      <c r="E16" s="44">
        <f>Item7!F3</f>
        <v>18</v>
      </c>
      <c r="F16" s="44">
        <f>(ROUND(E16,2)*D16)</f>
        <v>198</v>
      </c>
    </row>
    <row r="17" spans="1:6" ht="17.25">
      <c r="A17" s="45" t="s">
        <v>22</v>
      </c>
      <c r="B17" s="83" t="str">
        <f>Item8!G20</f>
        <v>ZACARIAS</v>
      </c>
      <c r="C17" s="84"/>
      <c r="D17" s="84"/>
      <c r="E17" s="84"/>
      <c r="F17" s="85"/>
    </row>
    <row r="18" spans="1:6" ht="51">
      <c r="A18" s="42">
        <v>8</v>
      </c>
      <c r="B18" s="43" t="str">
        <f>Item8!B3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56ª ZONA ELEITORAL Inclui adesivo tipo dupla face ao fundo, para fixação.</v>
      </c>
      <c r="C18" s="42" t="str">
        <f>Item8!C3</f>
        <v>unidade</v>
      </c>
      <c r="D18" s="42">
        <f>Item8!D3</f>
        <v>1</v>
      </c>
      <c r="E18" s="44">
        <f>Item8!F3</f>
        <v>18</v>
      </c>
      <c r="F18" s="44">
        <f>(ROUND(E18,2)*D18)</f>
        <v>18</v>
      </c>
    </row>
    <row r="19" spans="1:6" ht="17.25">
      <c r="A19" s="45" t="s">
        <v>22</v>
      </c>
      <c r="B19" s="83" t="str">
        <f>Item9!G20</f>
        <v>ZACARIAS</v>
      </c>
      <c r="C19" s="84"/>
      <c r="D19" s="84"/>
      <c r="E19" s="84"/>
      <c r="F19" s="85"/>
    </row>
    <row r="20" spans="1:6" ht="76.5">
      <c r="A20" s="42">
        <v>9</v>
      </c>
      <c r="B20" s="43" t="str">
        <f>Item9!B3</f>
        <v xml:space="preserve">Confecção de placa em Poliestireno ou PVC expandido, com 0,3 cm de espessura, nas dimensões de 15x30 cm, na cor branca e pictograma/dizeres em vinil calandrado nas cores branca, sobre fundo em vinil calandrado na cor azul. Moldura em vinil calandrado na cor branca. Desenho da placa: 202ª ZONA ELEITORAL Inclui adesivo tipo dupla face ao fundo, para fixação.
</v>
      </c>
      <c r="C20" s="42" t="str">
        <f>Item9!C3</f>
        <v>unidade</v>
      </c>
      <c r="D20" s="42">
        <f>Item9!D3</f>
        <v>1</v>
      </c>
      <c r="E20" s="44">
        <f>Item9!F3</f>
        <v>18</v>
      </c>
      <c r="F20" s="44">
        <f>(ROUND(E20,2)*D20)</f>
        <v>18</v>
      </c>
    </row>
    <row r="21" spans="1:6" ht="17.25">
      <c r="A21" s="45" t="s">
        <v>22</v>
      </c>
      <c r="B21" s="83" t="str">
        <f>Item10!G20</f>
        <v>FÁBRICA DE PLACAS</v>
      </c>
      <c r="C21" s="84"/>
      <c r="D21" s="84"/>
      <c r="E21" s="84"/>
      <c r="F21" s="85"/>
    </row>
    <row r="22" spans="1:6" ht="51">
      <c r="A22" s="42">
        <v>10</v>
      </c>
      <c r="B22" s="43" t="str">
        <f>Item10!B3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ACESSO AO SANITÁRIO Inclui adesivo tipo dupla face ao fundo, para fixação.</v>
      </c>
      <c r="C22" s="42" t="str">
        <f>Item10!C3</f>
        <v>unidade</v>
      </c>
      <c r="D22" s="42">
        <f>Item10!D3</f>
        <v>6</v>
      </c>
      <c r="E22" s="44">
        <f>Item10!F3</f>
        <v>18</v>
      </c>
      <c r="F22" s="44">
        <f>(ROUND(E22,2)*D22)</f>
        <v>108</v>
      </c>
    </row>
    <row r="23" spans="1:6" ht="17.25">
      <c r="A23" s="45" t="s">
        <v>22</v>
      </c>
      <c r="B23" s="83" t="str">
        <f>Item11!G20</f>
        <v>ZACARIAS</v>
      </c>
      <c r="C23" s="84"/>
      <c r="D23" s="84"/>
      <c r="E23" s="84"/>
      <c r="F23" s="85"/>
    </row>
    <row r="24" spans="1:6" ht="51">
      <c r="A24" s="42">
        <v>11</v>
      </c>
      <c r="B24" s="43" t="str">
        <f>Item11!B3</f>
        <v>Confecção de placa em Poliestireno ou PVC expandido, com 0,3 cm de espessura, nas dimensões de 15x30 cm, na cor branca e pictogramas/dizeres em vinil calandrado nas cores branca, sobre fundo em vinil calandrado na cor azul. Moldura em vinil calandrado na cor branca. Desenho da placa: SANITÁRIO ACESSÍVEL Inclui adesivo tipo dupla face ao fundo, para fixação.</v>
      </c>
      <c r="C24" s="42" t="str">
        <f>Item11!C3</f>
        <v>unidade</v>
      </c>
      <c r="D24" s="42">
        <f>Item11!D3</f>
        <v>9</v>
      </c>
      <c r="E24" s="44">
        <f>Item11!F3</f>
        <v>18</v>
      </c>
      <c r="F24" s="44">
        <f>(ROUND(E24,2)*D24)</f>
        <v>162</v>
      </c>
    </row>
    <row r="25" spans="1:6" ht="17.25">
      <c r="A25" s="45" t="s">
        <v>22</v>
      </c>
      <c r="B25" s="83" t="str">
        <f>Item12!G20</f>
        <v>ZACARIAS</v>
      </c>
      <c r="C25" s="84"/>
      <c r="D25" s="84"/>
      <c r="E25" s="84"/>
      <c r="F25" s="85"/>
    </row>
    <row r="26" spans="1:6" ht="51">
      <c r="A26" s="42">
        <v>12</v>
      </c>
      <c r="B26" s="43" t="str">
        <f>Item12!B3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CHEFE . Inclui adesivo tipo dupla face ao fundo, para fixação.</v>
      </c>
      <c r="C26" s="42" t="str">
        <f>Item12!C3</f>
        <v>unidade</v>
      </c>
      <c r="D26" s="42">
        <f>Item12!D3</f>
        <v>13</v>
      </c>
      <c r="E26" s="44">
        <f>Item12!F3</f>
        <v>18</v>
      </c>
      <c r="F26" s="44">
        <f>(ROUND(E26,2)*D26)</f>
        <v>234</v>
      </c>
    </row>
    <row r="27" spans="1:6" ht="17.25">
      <c r="A27" s="45" t="s">
        <v>22</v>
      </c>
      <c r="B27" s="83" t="str">
        <f>Item13!G20</f>
        <v>ZACARIAS</v>
      </c>
      <c r="C27" s="84"/>
      <c r="D27" s="84"/>
      <c r="E27" s="84"/>
      <c r="F27" s="85"/>
    </row>
    <row r="28" spans="1:6" ht="51">
      <c r="A28" s="42">
        <v>13</v>
      </c>
      <c r="B28" s="43" t="str">
        <f>Item13!B3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DE REUNIÃO Inclui adesivo tipo dupla face ao fundo, para fixação.</v>
      </c>
      <c r="C28" s="42" t="str">
        <f>Item13!C3</f>
        <v>unidade</v>
      </c>
      <c r="D28" s="42">
        <f>Item13!D3</f>
        <v>5</v>
      </c>
      <c r="E28" s="44">
        <f>Item13!F3</f>
        <v>18</v>
      </c>
      <c r="F28" s="44">
        <f>(ROUND(E28,2)*D28)</f>
        <v>90</v>
      </c>
    </row>
    <row r="29" spans="1:6" ht="17.25">
      <c r="A29" s="45" t="s">
        <v>22</v>
      </c>
      <c r="B29" s="83" t="str">
        <f>Item14!G20</f>
        <v>ZACARIAS</v>
      </c>
      <c r="C29" s="84"/>
      <c r="D29" s="84"/>
      <c r="E29" s="84"/>
      <c r="F29" s="85"/>
    </row>
    <row r="30" spans="1:6" ht="51">
      <c r="A30" s="42">
        <v>14</v>
      </c>
      <c r="B30" s="43" t="str">
        <f>Item14!B3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CARTÓRIO ELEITORAL Inclui adesivo tipo dupla face ao fundo, para fixação</v>
      </c>
      <c r="C30" s="42" t="str">
        <f>Item14!C3</f>
        <v>unidade</v>
      </c>
      <c r="D30" s="42">
        <f>Item14!D3</f>
        <v>19</v>
      </c>
      <c r="E30" s="44">
        <f>Item14!F3</f>
        <v>18</v>
      </c>
      <c r="F30" s="44">
        <f>(ROUND(E30,2)*D30)</f>
        <v>342</v>
      </c>
    </row>
    <row r="31" spans="1:6" ht="17.25">
      <c r="A31" s="45" t="s">
        <v>22</v>
      </c>
      <c r="B31" s="83" t="str">
        <f>Item15!G20</f>
        <v>ZACARIAS</v>
      </c>
      <c r="C31" s="84"/>
      <c r="D31" s="84"/>
      <c r="E31" s="84"/>
      <c r="F31" s="85"/>
    </row>
    <row r="32" spans="1:6" ht="51">
      <c r="A32" s="42">
        <v>15</v>
      </c>
      <c r="B32" s="43" t="str">
        <f>Item15!B3</f>
        <v xml:space="preserve">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 </v>
      </c>
      <c r="C32" s="42" t="str">
        <f>Item15!C3</f>
        <v>unidade</v>
      </c>
      <c r="D32" s="42">
        <f>Item15!D3</f>
        <v>80</v>
      </c>
      <c r="E32" s="44">
        <f>Item15!F3</f>
        <v>18</v>
      </c>
      <c r="F32" s="44">
        <f>(ROUND(E32,2)*D32)</f>
        <v>1440</v>
      </c>
    </row>
    <row r="33" spans="1:6" ht="17.25">
      <c r="A33" s="45" t="s">
        <v>22</v>
      </c>
      <c r="B33" s="83" t="str">
        <f>Item16!G20</f>
        <v>ZACARIAS</v>
      </c>
      <c r="C33" s="84"/>
      <c r="D33" s="84"/>
      <c r="E33" s="84"/>
      <c r="F33" s="85"/>
    </row>
    <row r="34" spans="1:6" ht="51">
      <c r="A34" s="42">
        <v>16</v>
      </c>
      <c r="B34" s="43" t="str">
        <f>Item16!B3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34" s="42" t="str">
        <f>Item16!C3</f>
        <v>unidade</v>
      </c>
      <c r="D34" s="42">
        <f>Item16!D3</f>
        <v>40</v>
      </c>
      <c r="E34" s="44">
        <f>Item16!F3</f>
        <v>18</v>
      </c>
      <c r="F34" s="44">
        <f>(ROUND(E34,2)*D34)</f>
        <v>720</v>
      </c>
    </row>
    <row r="35" spans="1:6" ht="17.25">
      <c r="A35" s="45" t="s">
        <v>22</v>
      </c>
      <c r="B35" s="83" t="str">
        <f>Item17!G20</f>
        <v>ZACARIAS</v>
      </c>
      <c r="C35" s="84"/>
      <c r="D35" s="84"/>
      <c r="E35" s="84"/>
      <c r="F35" s="85"/>
    </row>
    <row r="36" spans="1:6" ht="51">
      <c r="A36" s="42">
        <v>17</v>
      </c>
      <c r="B36" s="43" t="str">
        <f>Item17!B3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36" s="42" t="str">
        <f>Item17!C3</f>
        <v>unidade</v>
      </c>
      <c r="D36" s="42">
        <f>Item17!D3</f>
        <v>40</v>
      </c>
      <c r="E36" s="44">
        <f>Item17!F3</f>
        <v>18</v>
      </c>
      <c r="F36" s="44">
        <f>(ROUND(E36,2)*D36)</f>
        <v>720</v>
      </c>
    </row>
    <row r="37" spans="1:6" ht="17.25">
      <c r="A37" s="45" t="s">
        <v>22</v>
      </c>
      <c r="B37" s="83" t="str">
        <f>Item18!G20</f>
        <v>ZACARIAS</v>
      </c>
      <c r="C37" s="84"/>
      <c r="D37" s="84"/>
      <c r="E37" s="84"/>
      <c r="F37" s="85"/>
    </row>
    <row r="38" spans="1:6" ht="51">
      <c r="A38" s="42">
        <v>18</v>
      </c>
      <c r="B38" s="43" t="str">
        <f>Item18!B3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38" s="42" t="str">
        <f>Item18!C3</f>
        <v>unidade</v>
      </c>
      <c r="D38" s="42">
        <f>Item18!D3</f>
        <v>5</v>
      </c>
      <c r="E38" s="44">
        <f>Item18!F3</f>
        <v>18</v>
      </c>
      <c r="F38" s="44">
        <f>(ROUND(E38,2)*D38)</f>
        <v>90</v>
      </c>
    </row>
    <row r="39" spans="1:6" ht="17.25">
      <c r="A39" s="45" t="s">
        <v>22</v>
      </c>
      <c r="B39" s="83" t="str">
        <f>Item19!G20</f>
        <v>ZACARIAS</v>
      </c>
      <c r="C39" s="84"/>
      <c r="D39" s="84"/>
      <c r="E39" s="84"/>
      <c r="F39" s="85"/>
    </row>
    <row r="40" spans="1:6" ht="51">
      <c r="A40" s="42">
        <v>19</v>
      </c>
      <c r="B40" s="43" t="str">
        <f>Item19!B3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40" s="42" t="str">
        <f>Item19!C3</f>
        <v>unidade</v>
      </c>
      <c r="D40" s="42">
        <f>Item19!D3</f>
        <v>5</v>
      </c>
      <c r="E40" s="44">
        <f>Item19!F3</f>
        <v>18</v>
      </c>
      <c r="F40" s="44">
        <f>(ROUND(E40,2)*D40)</f>
        <v>90</v>
      </c>
    </row>
    <row r="41" spans="1:6" ht="17.25">
      <c r="A41" s="45" t="s">
        <v>22</v>
      </c>
      <c r="B41" s="83" t="str">
        <f>Item20!G20</f>
        <v>ZACARIAS</v>
      </c>
      <c r="C41" s="84"/>
      <c r="D41" s="84"/>
      <c r="E41" s="84"/>
      <c r="F41" s="85"/>
    </row>
    <row r="42" spans="1:6" ht="51">
      <c r="A42" s="42">
        <v>20</v>
      </c>
      <c r="B42" s="43" t="str">
        <f>Item20!B3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42" s="42" t="str">
        <f>Item20!C3</f>
        <v>unidade</v>
      </c>
      <c r="D42" s="42">
        <f>Item20!D3</f>
        <v>20</v>
      </c>
      <c r="E42" s="44">
        <f>Item20!F3</f>
        <v>18</v>
      </c>
      <c r="F42" s="44">
        <f>(ROUND(E42,2)*D42)</f>
        <v>360</v>
      </c>
    </row>
    <row r="43" spans="1:6" ht="17.25">
      <c r="A43" s="45" t="s">
        <v>22</v>
      </c>
      <c r="B43" s="83" t="str">
        <f>Item21!G20</f>
        <v>ZACARIAS</v>
      </c>
      <c r="C43" s="84"/>
      <c r="D43" s="84"/>
      <c r="E43" s="84"/>
      <c r="F43" s="85"/>
    </row>
    <row r="44" spans="1:6" ht="51">
      <c r="A44" s="42">
        <v>21</v>
      </c>
      <c r="B44" s="43" t="str">
        <f>Item21!B3</f>
        <v>Confecção de placa em Poliestireno ou PVC expandido, com 0,3 cm de espessura, nas dimensões de 30x30 cm, na cor branca e pictograma/dizeres em vinil calandrado nas cores branca, sobre fundo em vinil calandrado na cor vermelha. Moldura em vinil calandrado na cor branca. Placa padrão de sinalização de rota de fuga contra incêndio. Inclui adesivo tipo dupla face ao fundo, para fixação.</v>
      </c>
      <c r="C44" s="42" t="str">
        <f>Item21!C3</f>
        <v>unidade</v>
      </c>
      <c r="D44" s="42">
        <f>Item21!D3</f>
        <v>40</v>
      </c>
      <c r="E44" s="44">
        <f>Item21!F3</f>
        <v>36</v>
      </c>
      <c r="F44" s="44">
        <f>(ROUND(E44,2)*D44)</f>
        <v>1440</v>
      </c>
    </row>
    <row r="45" spans="1:6" ht="17.25">
      <c r="A45" s="45" t="s">
        <v>22</v>
      </c>
      <c r="B45" s="83" t="str">
        <f>Item22!G20</f>
        <v>FÁBRICA DE PLACAS</v>
      </c>
      <c r="C45" s="84"/>
      <c r="D45" s="84"/>
      <c r="E45" s="84"/>
      <c r="F45" s="85"/>
    </row>
    <row r="46" spans="1:6" ht="51">
      <c r="A46" s="42">
        <v>22</v>
      </c>
      <c r="B46" s="43" t="str">
        <f>Item22!B3</f>
        <v>Confecção de placa em Poliestireno ou PVC expandido, com 0,3 cm de espessura, nas dimensões de 30x60 cm, na cor branca e pictograma/dizeres em vinil calandrado nas cores branca, sobre fundo em vinil calandrado na cor azul. Moldura em vinil calandrado na cor branca. Desenho da placa: ATENDIMENTO AO PÚBLICO Inclui adesivo tipo dupla face ao fundo, para fixação.</v>
      </c>
      <c r="C46" s="42" t="str">
        <f>Item22!C3</f>
        <v>unidade</v>
      </c>
      <c r="D46" s="42">
        <f>Item22!D3</f>
        <v>14</v>
      </c>
      <c r="E46" s="44">
        <f>Item22!F3</f>
        <v>36</v>
      </c>
      <c r="F46" s="44">
        <f>(ROUND(E46,2)*D46)</f>
        <v>504</v>
      </c>
    </row>
    <row r="47" spans="1:6" ht="17.25">
      <c r="A47" s="45" t="s">
        <v>22</v>
      </c>
      <c r="B47" s="83" t="str">
        <f>Item23!G20</f>
        <v>MARCELLO VARROTTI</v>
      </c>
      <c r="C47" s="84"/>
      <c r="D47" s="84"/>
      <c r="E47" s="84"/>
      <c r="F47" s="85"/>
    </row>
    <row r="48" spans="1:6" ht="89.25">
      <c r="A48" s="42">
        <v>23</v>
      </c>
      <c r="B48" s="43" t="str">
        <f>Item23!B3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56ª e 202ª Zona Eleitoral, Municípios: Santo Antônio de Jesus, Dom Macedo Costa, Muniz Ferreira e Varzedo Com 4 furações nas extremidades</v>
      </c>
      <c r="C48" s="42" t="str">
        <f>Item23!C3</f>
        <v>unidade</v>
      </c>
      <c r="D48" s="42">
        <f>Item23!D3</f>
        <v>1</v>
      </c>
      <c r="E48" s="44">
        <f>Item23!F3</f>
        <v>628</v>
      </c>
      <c r="F48" s="44">
        <f>(ROUND(E48,2)*D48)</f>
        <v>628</v>
      </c>
    </row>
    <row r="49" spans="1:6" ht="17.25">
      <c r="A49" s="45" t="s">
        <v>22</v>
      </c>
      <c r="B49" s="83" t="str">
        <f>Item24!G20</f>
        <v>MARCELLO VARROTTI</v>
      </c>
      <c r="C49" s="84"/>
      <c r="D49" s="84"/>
      <c r="E49" s="84"/>
      <c r="F49" s="85"/>
    </row>
    <row r="50" spans="1:6" ht="114.75">
      <c r="A50" s="42">
        <v>24</v>
      </c>
      <c r="B50" s="43" t="str">
        <f>Item24!B3</f>
        <v xml:space="preserve">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 Posto de Atendimento de Amélia Rodrigues, Cartório da 192ª Zona Eleitoral. Com 4 furações nas extremidades. Deverão ser fornecidos os 4 parafusos necessários para a fixação em parede de alvenaria
</v>
      </c>
      <c r="C50" s="42" t="str">
        <f>Item24!C3</f>
        <v>unidade</v>
      </c>
      <c r="D50" s="42">
        <f>Item24!D3</f>
        <v>1</v>
      </c>
      <c r="E50" s="44">
        <f>Item24!F3</f>
        <v>628</v>
      </c>
      <c r="F50" s="44">
        <f>(ROUND(E50,2)*D50)</f>
        <v>628</v>
      </c>
    </row>
    <row r="51" spans="1:6" ht="17.25">
      <c r="A51" s="45" t="s">
        <v>22</v>
      </c>
      <c r="B51" s="83" t="str">
        <f>Item25!G20</f>
        <v>MARCELLO VARROTTI</v>
      </c>
      <c r="C51" s="84"/>
      <c r="D51" s="84"/>
      <c r="E51" s="84"/>
      <c r="F51" s="85"/>
    </row>
    <row r="52" spans="1:6" ht="114.75">
      <c r="A52" s="42">
        <v>25</v>
      </c>
      <c r="B52" s="43" t="str">
        <f>Item25!B3</f>
        <v xml:space="preserve">
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123ª Zona Eleitoral, Municípios: Araci Com 4 furações nas extremidades. Deverão ser fornecidos os 4 parafusos necessários para a fixação em parede de alvenaria.
</v>
      </c>
      <c r="C52" s="42" t="str">
        <f>Item25!C3</f>
        <v>unidade</v>
      </c>
      <c r="D52" s="42">
        <f>Item25!D3</f>
        <v>1</v>
      </c>
      <c r="E52" s="44">
        <f>Item25!F3</f>
        <v>628</v>
      </c>
      <c r="F52" s="44">
        <f>(ROUND(E52,2)*D52)</f>
        <v>628</v>
      </c>
    </row>
    <row r="53" spans="1:6" ht="17.25">
      <c r="A53" s="45" t="s">
        <v>22</v>
      </c>
      <c r="B53" s="83" t="str">
        <f>Item26!G20</f>
        <v>MARCELLO VARROTTI</v>
      </c>
      <c r="C53" s="84"/>
      <c r="D53" s="84"/>
      <c r="E53" s="84"/>
      <c r="F53" s="85"/>
    </row>
    <row r="54" spans="1:6" ht="89.25">
      <c r="A54" s="42">
        <v>26</v>
      </c>
      <c r="B54" s="43" t="str">
        <f>Item26!B3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67ª Zona Eleitoral, Municípios: Remanso.Com 4 furações nas extremidades. Deverão ser fornecidos os 4 parafusos necessários para a fixação em parede de alvenaria.</v>
      </c>
      <c r="C54" s="42" t="str">
        <f>Item26!C3</f>
        <v>unidade</v>
      </c>
      <c r="D54" s="42">
        <f>Item26!D3</f>
        <v>1</v>
      </c>
      <c r="E54" s="44">
        <f>Item26!F3</f>
        <v>628</v>
      </c>
      <c r="F54" s="44">
        <f>(ROUND(E54,2)*D54)</f>
        <v>628</v>
      </c>
    </row>
    <row r="55" spans="1:6" ht="17.25">
      <c r="A55" s="45" t="s">
        <v>22</v>
      </c>
      <c r="B55" s="83" t="str">
        <f>Item27!G20</f>
        <v>MARCELLO VARROTTI</v>
      </c>
      <c r="C55" s="84"/>
      <c r="D55" s="84"/>
      <c r="E55" s="84"/>
      <c r="F55" s="85"/>
    </row>
    <row r="56" spans="1:6" ht="89.25">
      <c r="A56" s="42">
        <v>27</v>
      </c>
      <c r="B56" s="43" t="str">
        <f>Item27!B3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135ª Zona Eleitoral, Municípios: Coaraci Com 4 furações nas extremidades. Deverão ser fornecidos os 4 parafusos necessários para a fixação em parede de alvenaria.</v>
      </c>
      <c r="C56" s="42" t="str">
        <f>Item27!C3</f>
        <v>unidade</v>
      </c>
      <c r="D56" s="42">
        <f>Item27!D3</f>
        <v>1</v>
      </c>
      <c r="E56" s="44">
        <f>Item27!F3</f>
        <v>628</v>
      </c>
      <c r="F56" s="44">
        <f>(ROUND(E56,2)*D56)</f>
        <v>628</v>
      </c>
    </row>
    <row r="57" spans="1:6" ht="17.25">
      <c r="A57" s="45" t="s">
        <v>22</v>
      </c>
      <c r="B57" s="83" t="str">
        <f>Item28!G20</f>
        <v>MARCELLO VARROTTI</v>
      </c>
      <c r="C57" s="84"/>
      <c r="D57" s="84"/>
      <c r="E57" s="84"/>
      <c r="F57" s="85"/>
    </row>
    <row r="58" spans="1:6" ht="89.25">
      <c r="A58" s="42">
        <v>28</v>
      </c>
      <c r="B58" s="43" t="str">
        <f>Item28!B3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87ª Zona Eleitoral, Municípios: Ruy Barbosa Com 4 furações nas extremidades. Deverão ser fornecidos os 4 parafusos necessários para a fixação em parede de alvenaria.</v>
      </c>
      <c r="C58" s="42" t="str">
        <f>Item28!C3</f>
        <v>unidade</v>
      </c>
      <c r="D58" s="42">
        <f>Item28!D3</f>
        <v>1</v>
      </c>
      <c r="E58" s="44">
        <f>Item28!F3</f>
        <v>628</v>
      </c>
      <c r="F58" s="44">
        <f>(ROUND(E58,2)*D58)</f>
        <v>628</v>
      </c>
    </row>
    <row r="59" spans="1:6" ht="17.25">
      <c r="A59" s="45" t="s">
        <v>22</v>
      </c>
      <c r="B59" s="83" t="str">
        <f>Item29!G20</f>
        <v>MARCELLO VARROTTI</v>
      </c>
      <c r="C59" s="84"/>
      <c r="D59" s="84"/>
      <c r="E59" s="84"/>
      <c r="F59" s="85"/>
    </row>
    <row r="60" spans="1:6" ht="89.25">
      <c r="A60" s="42">
        <v>29</v>
      </c>
      <c r="B60" s="43" t="str">
        <f>Item29!B3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v>
      </c>
      <c r="C60" s="42" t="str">
        <f>Item29!C3</f>
        <v>unidade</v>
      </c>
      <c r="D60" s="42">
        <f>Item29!D3</f>
        <v>1</v>
      </c>
      <c r="E60" s="44">
        <f>Item29!F3</f>
        <v>628</v>
      </c>
      <c r="F60" s="44">
        <f>(ROUND(E60,2)*D60)</f>
        <v>628</v>
      </c>
    </row>
    <row r="61" spans="1:6" ht="17.25">
      <c r="A61" s="45" t="s">
        <v>22</v>
      </c>
      <c r="B61" s="83" t="str">
        <f>Item30!G20</f>
        <v>MARCELLO VARROTTI</v>
      </c>
      <c r="C61" s="84"/>
      <c r="D61" s="84"/>
      <c r="E61" s="84"/>
      <c r="F61" s="85"/>
    </row>
    <row r="62" spans="1:6" ht="114.75">
      <c r="A62" s="42">
        <v>30</v>
      </c>
      <c r="B62" s="43" t="str">
        <f>Item30!B3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v>
      </c>
      <c r="C62" s="42" t="str">
        <f>Item30!C3</f>
        <v>unidade</v>
      </c>
      <c r="D62" s="42">
        <f>Item30!D3</f>
        <v>1</v>
      </c>
      <c r="E62" s="44">
        <f>Item30!F3</f>
        <v>628</v>
      </c>
      <c r="F62" s="44">
        <f>(ROUND(E62,2)*D62)</f>
        <v>628</v>
      </c>
    </row>
    <row r="63" spans="1:6" ht="15.75">
      <c r="A63" s="39"/>
      <c r="B63" s="39"/>
      <c r="C63" s="80" t="s">
        <v>23</v>
      </c>
      <c r="D63" s="81"/>
      <c r="E63" s="82"/>
      <c r="F63" s="40">
        <f>SUM(F4:F62)</f>
        <v>12152</v>
      </c>
    </row>
  </sheetData>
  <mergeCells count="32">
    <mergeCell ref="B57:F57"/>
    <mergeCell ref="B59:F59"/>
    <mergeCell ref="A1:F1"/>
    <mergeCell ref="B3:F3"/>
    <mergeCell ref="B43:F43"/>
    <mergeCell ref="B21:F21"/>
    <mergeCell ref="B23:F23"/>
    <mergeCell ref="B25:F25"/>
    <mergeCell ref="B27:F27"/>
    <mergeCell ref="B29:F29"/>
    <mergeCell ref="B31:F31"/>
    <mergeCell ref="B33:F33"/>
    <mergeCell ref="B35:F35"/>
    <mergeCell ref="B37:F37"/>
    <mergeCell ref="B39:F39"/>
    <mergeCell ref="B41:F41"/>
    <mergeCell ref="B61:F61"/>
    <mergeCell ref="C63:E63"/>
    <mergeCell ref="B5:F5"/>
    <mergeCell ref="B7:F7"/>
    <mergeCell ref="B9:F9"/>
    <mergeCell ref="B11:F11"/>
    <mergeCell ref="B13:F13"/>
    <mergeCell ref="B15:F15"/>
    <mergeCell ref="B17:F17"/>
    <mergeCell ref="B19:F19"/>
    <mergeCell ref="B45:F45"/>
    <mergeCell ref="B47:F47"/>
    <mergeCell ref="B49:F49"/>
    <mergeCell ref="B51:F51"/>
    <mergeCell ref="B53:F53"/>
    <mergeCell ref="B55:F55"/>
  </mergeCells>
  <pageMargins left="0.51181102362204722" right="0.51181102362204722" top="0.78740157480314965" bottom="0.78740157480314965"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40</v>
      </c>
      <c r="B2" s="31" t="s">
        <v>24</v>
      </c>
      <c r="C2" s="31" t="s">
        <v>1</v>
      </c>
      <c r="D2" s="31" t="s">
        <v>2</v>
      </c>
      <c r="E2" s="15" t="s">
        <v>32</v>
      </c>
      <c r="F2" s="15" t="s">
        <v>33</v>
      </c>
      <c r="G2" s="31" t="s">
        <v>3</v>
      </c>
      <c r="H2" s="16" t="s">
        <v>4</v>
      </c>
      <c r="I2" s="17" t="s">
        <v>10</v>
      </c>
    </row>
    <row r="3" spans="1:9" ht="12.75" customHeight="1">
      <c r="A3" s="57"/>
      <c r="B3" s="58" t="s">
        <v>69</v>
      </c>
      <c r="C3" s="61" t="s">
        <v>8</v>
      </c>
      <c r="D3" s="64">
        <v>6</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124.38</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41</v>
      </c>
      <c r="B2" s="31" t="s">
        <v>24</v>
      </c>
      <c r="C2" s="31" t="s">
        <v>1</v>
      </c>
      <c r="D2" s="31" t="s">
        <v>2</v>
      </c>
      <c r="E2" s="15" t="s">
        <v>32</v>
      </c>
      <c r="F2" s="15" t="s">
        <v>33</v>
      </c>
      <c r="G2" s="31" t="s">
        <v>3</v>
      </c>
      <c r="H2" s="16" t="s">
        <v>4</v>
      </c>
      <c r="I2" s="17" t="s">
        <v>10</v>
      </c>
    </row>
    <row r="3" spans="1:9" ht="12.75" customHeight="1">
      <c r="A3" s="57"/>
      <c r="B3" s="58" t="s">
        <v>70</v>
      </c>
      <c r="C3" s="61" t="s">
        <v>8</v>
      </c>
      <c r="D3" s="64">
        <v>2</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41.46</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42</v>
      </c>
      <c r="B2" s="31" t="s">
        <v>24</v>
      </c>
      <c r="C2" s="31" t="s">
        <v>1</v>
      </c>
      <c r="D2" s="31" t="s">
        <v>2</v>
      </c>
      <c r="E2" s="15" t="s">
        <v>32</v>
      </c>
      <c r="F2" s="15" t="s">
        <v>33</v>
      </c>
      <c r="G2" s="31" t="s">
        <v>3</v>
      </c>
      <c r="H2" s="16" t="s">
        <v>4</v>
      </c>
      <c r="I2" s="17" t="s">
        <v>10</v>
      </c>
    </row>
    <row r="3" spans="1:9" ht="12.75" customHeight="1">
      <c r="A3" s="57"/>
      <c r="B3" s="58" t="s">
        <v>71</v>
      </c>
      <c r="C3" s="61" t="s">
        <v>8</v>
      </c>
      <c r="D3" s="64">
        <v>2</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41.46</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43</v>
      </c>
      <c r="B2" s="31" t="s">
        <v>24</v>
      </c>
      <c r="C2" s="31" t="s">
        <v>1</v>
      </c>
      <c r="D2" s="31" t="s">
        <v>2</v>
      </c>
      <c r="E2" s="15" t="s">
        <v>32</v>
      </c>
      <c r="F2" s="15" t="s">
        <v>33</v>
      </c>
      <c r="G2" s="31" t="s">
        <v>3</v>
      </c>
      <c r="H2" s="16" t="s">
        <v>4</v>
      </c>
      <c r="I2" s="17" t="s">
        <v>10</v>
      </c>
    </row>
    <row r="3" spans="1:9" ht="12.75" customHeight="1">
      <c r="A3" s="57"/>
      <c r="B3" s="58" t="s">
        <v>72</v>
      </c>
      <c r="C3" s="61" t="s">
        <v>8</v>
      </c>
      <c r="D3" s="64">
        <v>11</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228.03</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44</v>
      </c>
      <c r="B2" s="31" t="s">
        <v>24</v>
      </c>
      <c r="C2" s="31" t="s">
        <v>1</v>
      </c>
      <c r="D2" s="31" t="s">
        <v>2</v>
      </c>
      <c r="E2" s="15" t="s">
        <v>32</v>
      </c>
      <c r="F2" s="15" t="s">
        <v>33</v>
      </c>
      <c r="G2" s="31" t="s">
        <v>3</v>
      </c>
      <c r="H2" s="16" t="s">
        <v>4</v>
      </c>
      <c r="I2" s="17" t="s">
        <v>10</v>
      </c>
    </row>
    <row r="3" spans="1:9" ht="12.75" customHeight="1">
      <c r="A3" s="57"/>
      <c r="B3" s="58" t="s">
        <v>73</v>
      </c>
      <c r="C3" s="61" t="s">
        <v>8</v>
      </c>
      <c r="D3" s="64">
        <v>1</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20.73</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54" t="s">
        <v>12</v>
      </c>
      <c r="B1" s="55"/>
      <c r="C1" s="55"/>
      <c r="D1" s="55"/>
      <c r="E1" s="55"/>
      <c r="F1" s="55"/>
      <c r="G1" s="55"/>
      <c r="H1" s="55"/>
      <c r="I1" s="56"/>
    </row>
    <row r="2" spans="1:9" ht="25.5">
      <c r="A2" s="57" t="s">
        <v>45</v>
      </c>
      <c r="B2" s="31" t="s">
        <v>24</v>
      </c>
      <c r="C2" s="31" t="s">
        <v>1</v>
      </c>
      <c r="D2" s="31" t="s">
        <v>2</v>
      </c>
      <c r="E2" s="15" t="s">
        <v>32</v>
      </c>
      <c r="F2" s="15" t="s">
        <v>33</v>
      </c>
      <c r="G2" s="31" t="s">
        <v>3</v>
      </c>
      <c r="H2" s="16" t="s">
        <v>4</v>
      </c>
      <c r="I2" s="17" t="s">
        <v>10</v>
      </c>
    </row>
    <row r="3" spans="1:9" ht="12.75" customHeight="1">
      <c r="A3" s="57"/>
      <c r="B3" s="58" t="s">
        <v>74</v>
      </c>
      <c r="C3" s="61" t="s">
        <v>8</v>
      </c>
      <c r="D3" s="64">
        <v>1</v>
      </c>
      <c r="E3" s="67">
        <f>IF(C20&lt;=25%,D20,MIN(E20:F20))</f>
        <v>20.73</v>
      </c>
      <c r="F3" s="67">
        <f>MIN(H3:H17)</f>
        <v>18</v>
      </c>
      <c r="G3" s="5" t="s">
        <v>92</v>
      </c>
      <c r="H3" s="14">
        <v>40</v>
      </c>
      <c r="I3" s="30" t="str">
        <f>IF(H3="","",(IF($C$20&lt;25%,"N/A",IF(H3&lt;=($D$20+$A$20),H3,"Descartado"))))</f>
        <v>Descartado</v>
      </c>
    </row>
    <row r="4" spans="1:9">
      <c r="A4" s="57"/>
      <c r="B4" s="59"/>
      <c r="C4" s="62"/>
      <c r="D4" s="65"/>
      <c r="E4" s="68"/>
      <c r="F4" s="68"/>
      <c r="G4" s="5" t="s">
        <v>93</v>
      </c>
      <c r="H4" s="14">
        <v>18</v>
      </c>
      <c r="I4" s="30">
        <f t="shared" ref="I4:I17" si="0">IF(H4="","",(IF($C$20&lt;25%,"N/A",IF(H4&lt;=($D$20+$A$20),H4,"Descartado"))))</f>
        <v>18</v>
      </c>
    </row>
    <row r="5" spans="1:9">
      <c r="A5" s="57"/>
      <c r="B5" s="59"/>
      <c r="C5" s="62"/>
      <c r="D5" s="65"/>
      <c r="E5" s="68"/>
      <c r="F5" s="68"/>
      <c r="G5" s="5" t="s">
        <v>94</v>
      </c>
      <c r="H5" s="14">
        <v>26.2</v>
      </c>
      <c r="I5" s="30">
        <f t="shared" si="0"/>
        <v>26.2</v>
      </c>
    </row>
    <row r="6" spans="1:9">
      <c r="A6" s="57"/>
      <c r="B6" s="59"/>
      <c r="C6" s="62"/>
      <c r="D6" s="65"/>
      <c r="E6" s="68"/>
      <c r="F6" s="68"/>
      <c r="G6" s="5" t="s">
        <v>95</v>
      </c>
      <c r="H6" s="14">
        <v>18</v>
      </c>
      <c r="I6" s="30">
        <f t="shared" si="0"/>
        <v>18</v>
      </c>
    </row>
    <row r="7" spans="1:9">
      <c r="A7" s="57"/>
      <c r="B7" s="59"/>
      <c r="C7" s="62"/>
      <c r="D7" s="65"/>
      <c r="E7" s="68"/>
      <c r="F7" s="68"/>
      <c r="G7" s="5"/>
      <c r="H7" s="14"/>
      <c r="I7" s="30" t="str">
        <f t="shared" si="0"/>
        <v/>
      </c>
    </row>
    <row r="8" spans="1:9">
      <c r="A8" s="57"/>
      <c r="B8" s="59"/>
      <c r="C8" s="62"/>
      <c r="D8" s="65"/>
      <c r="E8" s="68"/>
      <c r="F8" s="68"/>
      <c r="G8" s="5"/>
      <c r="H8" s="14"/>
      <c r="I8" s="30" t="str">
        <f t="shared" si="0"/>
        <v/>
      </c>
    </row>
    <row r="9" spans="1:9">
      <c r="A9" s="57"/>
      <c r="B9" s="59"/>
      <c r="C9" s="62"/>
      <c r="D9" s="65"/>
      <c r="E9" s="68"/>
      <c r="F9" s="68"/>
      <c r="G9" s="5"/>
      <c r="H9" s="14"/>
      <c r="I9" s="30" t="str">
        <f t="shared" si="0"/>
        <v/>
      </c>
    </row>
    <row r="10" spans="1:9">
      <c r="A10" s="57"/>
      <c r="B10" s="59"/>
      <c r="C10" s="62"/>
      <c r="D10" s="65"/>
      <c r="E10" s="68"/>
      <c r="F10" s="68"/>
      <c r="G10" s="5"/>
      <c r="H10" s="14"/>
      <c r="I10" s="30" t="str">
        <f t="shared" si="0"/>
        <v/>
      </c>
    </row>
    <row r="11" spans="1:9">
      <c r="A11" s="57"/>
      <c r="B11" s="59"/>
      <c r="C11" s="62"/>
      <c r="D11" s="65"/>
      <c r="E11" s="68"/>
      <c r="F11" s="68"/>
      <c r="G11" s="5"/>
      <c r="H11" s="14"/>
      <c r="I11" s="30" t="str">
        <f t="shared" si="0"/>
        <v/>
      </c>
    </row>
    <row r="12" spans="1:9">
      <c r="A12" s="57"/>
      <c r="B12" s="59"/>
      <c r="C12" s="62"/>
      <c r="D12" s="65"/>
      <c r="E12" s="68"/>
      <c r="F12" s="68"/>
      <c r="G12" s="5"/>
      <c r="H12" s="14"/>
      <c r="I12" s="30" t="str">
        <f t="shared" si="0"/>
        <v/>
      </c>
    </row>
    <row r="13" spans="1:9">
      <c r="A13" s="57"/>
      <c r="B13" s="59"/>
      <c r="C13" s="62"/>
      <c r="D13" s="65"/>
      <c r="E13" s="68"/>
      <c r="F13" s="68"/>
      <c r="G13" s="5"/>
      <c r="H13" s="14"/>
      <c r="I13" s="30" t="str">
        <f t="shared" si="0"/>
        <v/>
      </c>
    </row>
    <row r="14" spans="1:9">
      <c r="A14" s="57"/>
      <c r="B14" s="59"/>
      <c r="C14" s="62"/>
      <c r="D14" s="65"/>
      <c r="E14" s="68"/>
      <c r="F14" s="68"/>
      <c r="G14" s="5"/>
      <c r="H14" s="14"/>
      <c r="I14" s="30" t="str">
        <f t="shared" si="0"/>
        <v/>
      </c>
    </row>
    <row r="15" spans="1:9">
      <c r="A15" s="57"/>
      <c r="B15" s="59"/>
      <c r="C15" s="62"/>
      <c r="D15" s="65"/>
      <c r="E15" s="68"/>
      <c r="F15" s="68"/>
      <c r="G15" s="5"/>
      <c r="H15" s="14"/>
      <c r="I15" s="30" t="str">
        <f t="shared" si="0"/>
        <v/>
      </c>
    </row>
    <row r="16" spans="1:9">
      <c r="A16" s="57"/>
      <c r="B16" s="59"/>
      <c r="C16" s="62"/>
      <c r="D16" s="65"/>
      <c r="E16" s="68"/>
      <c r="F16" s="68"/>
      <c r="G16" s="5"/>
      <c r="H16" s="14"/>
      <c r="I16" s="30" t="str">
        <f t="shared" si="0"/>
        <v/>
      </c>
    </row>
    <row r="17" spans="1:11">
      <c r="A17" s="57"/>
      <c r="B17" s="60"/>
      <c r="C17" s="63"/>
      <c r="D17" s="66"/>
      <c r="E17" s="69"/>
      <c r="F17" s="69"/>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76" t="s">
        <v>34</v>
      </c>
      <c r="H19" s="77"/>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78"/>
      <c r="E22" s="78"/>
      <c r="F22" s="36"/>
      <c r="G22" s="26" t="s">
        <v>37</v>
      </c>
      <c r="H22" s="27">
        <f>IF(C20&lt;=25%,D20,MIN(E20:F20))</f>
        <v>20.73</v>
      </c>
    </row>
    <row r="23" spans="1:11">
      <c r="B23" s="33"/>
      <c r="C23" s="33"/>
      <c r="D23" s="78"/>
      <c r="E23" s="78"/>
      <c r="F23" s="37"/>
      <c r="G23" s="28" t="s">
        <v>9</v>
      </c>
      <c r="H23" s="29">
        <f>ROUND(H22,2)*D3</f>
        <v>20.73</v>
      </c>
    </row>
    <row r="24" spans="1:11">
      <c r="B24" s="38"/>
      <c r="C24" s="38"/>
      <c r="D24" s="32"/>
      <c r="E24" s="32"/>
    </row>
    <row r="26" spans="1:11">
      <c r="A26" s="70" t="s">
        <v>25</v>
      </c>
      <c r="B26" s="71"/>
      <c r="C26" s="71"/>
      <c r="D26" s="71"/>
      <c r="E26" s="71"/>
      <c r="F26" s="71"/>
      <c r="G26" s="71"/>
      <c r="H26" s="71"/>
      <c r="I26" s="72"/>
    </row>
    <row r="27" spans="1:11" ht="12.75" customHeight="1">
      <c r="A27" s="70" t="s">
        <v>26</v>
      </c>
      <c r="B27" s="71"/>
      <c r="C27" s="71"/>
      <c r="D27" s="71"/>
      <c r="E27" s="71"/>
      <c r="F27" s="71"/>
      <c r="G27" s="71"/>
      <c r="H27" s="71"/>
      <c r="I27" s="72"/>
    </row>
    <row r="28" spans="1:11" ht="12.75" customHeight="1">
      <c r="A28" s="70" t="s">
        <v>27</v>
      </c>
      <c r="B28" s="71"/>
      <c r="C28" s="71"/>
      <c r="D28" s="71"/>
      <c r="E28" s="71"/>
      <c r="F28" s="71"/>
      <c r="G28" s="71"/>
      <c r="H28" s="71"/>
      <c r="I28" s="72"/>
    </row>
    <row r="29" spans="1:11">
      <c r="A29" s="70" t="s">
        <v>28</v>
      </c>
      <c r="B29" s="71"/>
      <c r="C29" s="71"/>
      <c r="D29" s="71"/>
      <c r="E29" s="71"/>
      <c r="F29" s="71"/>
      <c r="G29" s="71"/>
      <c r="H29" s="71"/>
      <c r="I29" s="72"/>
    </row>
    <row r="30" spans="1:11" ht="12.75" customHeight="1">
      <c r="A30" s="70" t="s">
        <v>29</v>
      </c>
      <c r="B30" s="71"/>
      <c r="C30" s="71"/>
      <c r="D30" s="71"/>
      <c r="E30" s="71"/>
      <c r="F30" s="71"/>
      <c r="G30" s="71"/>
      <c r="H30" s="71"/>
      <c r="I30" s="72"/>
    </row>
    <row r="31" spans="1:11" ht="12.75" customHeight="1">
      <c r="A31" s="70" t="s">
        <v>30</v>
      </c>
      <c r="B31" s="71"/>
      <c r="C31" s="71"/>
      <c r="D31" s="71"/>
      <c r="E31" s="71"/>
      <c r="F31" s="71"/>
      <c r="G31" s="71"/>
      <c r="H31" s="71"/>
      <c r="I31" s="72"/>
    </row>
    <row r="32" spans="1:11" ht="24.75" customHeight="1">
      <c r="A32" s="73" t="s">
        <v>31</v>
      </c>
      <c r="B32" s="74"/>
      <c r="C32" s="74"/>
      <c r="D32" s="74"/>
      <c r="E32" s="74"/>
      <c r="F32" s="74"/>
      <c r="G32" s="74"/>
      <c r="H32" s="74"/>
      <c r="I32" s="75"/>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35</vt:i4>
      </vt:variant>
      <vt:variant>
        <vt:lpstr>Intervalos nomeados</vt:lpstr>
      </vt:variant>
      <vt:variant>
        <vt:i4>2</vt:i4>
      </vt:variant>
    </vt:vector>
  </HeadingPairs>
  <TitlesOfParts>
    <vt:vector size="37"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TOTAL</vt:lpstr>
      <vt:lpstr>menores</vt:lpstr>
      <vt:lpstr>menores!Area_de_impressao</vt:lpstr>
      <vt:lpstr>TOTAL!Area_de_impressao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lastPrinted>2022-08-08T13:26:28Z</cp:lastPrinted>
  <dcterms:created xsi:type="dcterms:W3CDTF">2019-01-16T20:04:04Z</dcterms:created>
  <dcterms:modified xsi:type="dcterms:W3CDTF">2022-08-22T16:14:37Z</dcterms:modified>
</cp:coreProperties>
</file>