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16380" windowHeight="8190" tabRatio="715" firstSheet="2" activeTab="42"/>
  </bookViews>
  <sheets>
    <sheet name="Item1" sheetId="1" r:id="rId1"/>
    <sheet name="Item2" sheetId="2" r:id="rId2"/>
    <sheet name="Item3" sheetId="3" r:id="rId3"/>
    <sheet name="Item4" sheetId="4" r:id="rId4"/>
    <sheet name="Item5" sheetId="5" r:id="rId5"/>
    <sheet name="Item6" sheetId="7" r:id="rId6"/>
    <sheet name="Item7" sheetId="8" r:id="rId7"/>
    <sheet name="Item8" sheetId="9" r:id="rId8"/>
    <sheet name="Item9" sheetId="11" r:id="rId9"/>
    <sheet name="Item10" sheetId="12" r:id="rId10"/>
    <sheet name="Item11" sheetId="13" r:id="rId11"/>
    <sheet name="Item12" sheetId="14" r:id="rId12"/>
    <sheet name="Item13" sheetId="15" r:id="rId13"/>
    <sheet name="Item14" sheetId="16" r:id="rId14"/>
    <sheet name="Item15" sheetId="53" r:id="rId15"/>
    <sheet name="Item16" sheetId="18" r:id="rId16"/>
    <sheet name="Item17" sheetId="19" r:id="rId17"/>
    <sheet name="Item18" sheetId="20" r:id="rId18"/>
    <sheet name="Item21" sheetId="21" state="hidden" r:id="rId19"/>
    <sheet name="Item22" sheetId="22" state="hidden" r:id="rId20"/>
    <sheet name="Item23" sheetId="23" state="hidden" r:id="rId21"/>
    <sheet name="Item24" sheetId="24" state="hidden" r:id="rId22"/>
    <sheet name="Item25" sheetId="25" state="hidden" r:id="rId23"/>
    <sheet name="Item26" sheetId="26" state="hidden" r:id="rId24"/>
    <sheet name="Item27" sheetId="27" state="hidden" r:id="rId25"/>
    <sheet name="Item28" sheetId="28" state="hidden" r:id="rId26"/>
    <sheet name="Item29" sheetId="29" state="hidden" r:id="rId27"/>
    <sheet name="Item30" sheetId="30" state="hidden" r:id="rId28"/>
    <sheet name="Item31" sheetId="31" state="hidden" r:id="rId29"/>
    <sheet name="Item32" sheetId="32" state="hidden" r:id="rId30"/>
    <sheet name="Item33" sheetId="33" state="hidden" r:id="rId31"/>
    <sheet name="Item40" sheetId="40" state="hidden" r:id="rId32"/>
    <sheet name="Item41" sheetId="41" state="hidden" r:id="rId33"/>
    <sheet name="Item42" sheetId="42" state="hidden" r:id="rId34"/>
    <sheet name="Item43" sheetId="43" state="hidden" r:id="rId35"/>
    <sheet name="Item44" sheetId="44" state="hidden" r:id="rId36"/>
    <sheet name="Item45" sheetId="45" state="hidden" r:id="rId37"/>
    <sheet name="Item46" sheetId="46" state="hidden" r:id="rId38"/>
    <sheet name="Item47" sheetId="47" state="hidden" r:id="rId39"/>
    <sheet name="Item48" sheetId="48" state="hidden" r:id="rId40"/>
    <sheet name="Item49" sheetId="49" state="hidden" r:id="rId41"/>
    <sheet name="Item50" sheetId="50" state="hidden" r:id="rId42"/>
    <sheet name="TOTAL" sheetId="51" r:id="rId43"/>
  </sheets>
  <definedNames>
    <definedName name="_xlnm.Print_Area" localSheetId="42">TOTAL!$A$1:$F$28</definedName>
    <definedName name="Print_Area_0" localSheetId="42">TOTAL!$A$8:$F$28</definedName>
    <definedName name="Print_Area_0_0" localSheetId="42">TOTAL!$A$8:$F$28</definedName>
    <definedName name="_xlnm.Print_Titles" localSheetId="42">TOTAL!$1:$9</definedName>
  </definedNames>
  <calcPr calcId="145621"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F28" i="51" l="1"/>
  <c r="E24" i="51"/>
  <c r="D24" i="51"/>
  <c r="C24" i="51"/>
  <c r="E25" i="51"/>
  <c r="D25" i="51"/>
  <c r="C25" i="51"/>
  <c r="E26" i="51"/>
  <c r="D26" i="51"/>
  <c r="C26" i="51"/>
  <c r="E27" i="51"/>
  <c r="F27" i="51" s="1"/>
  <c r="D27" i="51"/>
  <c r="C27" i="51"/>
  <c r="B27" i="51"/>
  <c r="B26" i="51"/>
  <c r="B25" i="51"/>
  <c r="B24" i="51"/>
  <c r="D3" i="53"/>
  <c r="D3" i="16"/>
  <c r="H20" i="53"/>
  <c r="G20" i="53"/>
  <c r="F20" i="53"/>
  <c r="D20" i="53"/>
  <c r="B20" i="53"/>
  <c r="A20" i="53"/>
  <c r="I17" i="53"/>
  <c r="I16" i="53"/>
  <c r="I15" i="53"/>
  <c r="I14" i="53"/>
  <c r="I13" i="53"/>
  <c r="I12" i="53"/>
  <c r="I11" i="53"/>
  <c r="I10" i="53"/>
  <c r="I9" i="53"/>
  <c r="I8" i="53"/>
  <c r="I7" i="53"/>
  <c r="I6" i="53"/>
  <c r="F3" i="53"/>
  <c r="C20" i="53" l="1"/>
  <c r="D3" i="14"/>
  <c r="D3" i="13"/>
  <c r="D3" i="8"/>
  <c r="D3" i="7"/>
  <c r="D3" i="2"/>
  <c r="D3" i="1"/>
  <c r="I5" i="53" l="1"/>
  <c r="I4" i="53"/>
  <c r="I3" i="53"/>
  <c r="E20" i="53" s="1"/>
  <c r="C21" i="51"/>
  <c r="D21" i="51"/>
  <c r="C22" i="51"/>
  <c r="D22" i="51"/>
  <c r="C23" i="51"/>
  <c r="D23" i="51"/>
  <c r="B23" i="51"/>
  <c r="B22" i="51"/>
  <c r="B21" i="51"/>
  <c r="D3" i="20"/>
  <c r="D3" i="19"/>
  <c r="H22" i="53" l="1"/>
  <c r="H23" i="53" s="1"/>
  <c r="E3" i="53"/>
  <c r="D20" i="51"/>
  <c r="C20" i="51"/>
  <c r="B20" i="51"/>
  <c r="D19" i="51"/>
  <c r="C19" i="51"/>
  <c r="B19" i="51"/>
  <c r="D18" i="51"/>
  <c r="C18" i="51"/>
  <c r="B18" i="51"/>
  <c r="D17" i="51"/>
  <c r="C17" i="51"/>
  <c r="B17" i="51"/>
  <c r="D16" i="51"/>
  <c r="C16" i="51"/>
  <c r="B16" i="51"/>
  <c r="D15" i="51"/>
  <c r="C15" i="51"/>
  <c r="B15" i="51"/>
  <c r="D14" i="51"/>
  <c r="C14" i="51"/>
  <c r="B14" i="51"/>
  <c r="D13" i="51"/>
  <c r="C13" i="51"/>
  <c r="B13" i="51"/>
  <c r="D12" i="51"/>
  <c r="C12" i="51"/>
  <c r="B12" i="51"/>
  <c r="D11" i="51"/>
  <c r="C11" i="51"/>
  <c r="B11" i="51"/>
  <c r="D10" i="51"/>
  <c r="C10" i="51"/>
  <c r="B10" i="51"/>
  <c r="H20" i="50"/>
  <c r="G20" i="50" s="1"/>
  <c r="F20" i="50"/>
  <c r="E20" i="50"/>
  <c r="D20" i="50"/>
  <c r="B20" i="50"/>
  <c r="C20" i="50" s="1"/>
  <c r="I17" i="50"/>
  <c r="I16" i="50"/>
  <c r="I15" i="50"/>
  <c r="I14" i="50"/>
  <c r="I13" i="50"/>
  <c r="I12" i="50"/>
  <c r="I11" i="50"/>
  <c r="I10" i="50"/>
  <c r="I9" i="50"/>
  <c r="I8" i="50"/>
  <c r="I7" i="50"/>
  <c r="I6" i="50"/>
  <c r="I5" i="50"/>
  <c r="I4" i="50"/>
  <c r="I3" i="50"/>
  <c r="F3" i="50"/>
  <c r="H20" i="49"/>
  <c r="G20" i="49" s="1"/>
  <c r="F20" i="49"/>
  <c r="D20" i="49"/>
  <c r="B20" i="49"/>
  <c r="A20" i="49" s="1"/>
  <c r="I17" i="49"/>
  <c r="I16" i="49"/>
  <c r="I15" i="49"/>
  <c r="I14" i="49"/>
  <c r="I13" i="49"/>
  <c r="I12" i="49"/>
  <c r="I11" i="49"/>
  <c r="I10" i="49"/>
  <c r="I9" i="49"/>
  <c r="I8" i="49"/>
  <c r="I7" i="49"/>
  <c r="I6" i="49"/>
  <c r="I5" i="49"/>
  <c r="I4" i="49"/>
  <c r="I3" i="49"/>
  <c r="F3" i="49"/>
  <c r="H20" i="48"/>
  <c r="G20" i="48" s="1"/>
  <c r="F20" i="48"/>
  <c r="E20" i="48"/>
  <c r="D20" i="48"/>
  <c r="B20" i="48"/>
  <c r="C20" i="48" s="1"/>
  <c r="I17" i="48"/>
  <c r="I16" i="48"/>
  <c r="I15" i="48"/>
  <c r="I14" i="48"/>
  <c r="I13" i="48"/>
  <c r="I12" i="48"/>
  <c r="I11" i="48"/>
  <c r="I10" i="48"/>
  <c r="I9" i="48"/>
  <c r="I8" i="48"/>
  <c r="I7" i="48"/>
  <c r="I6" i="48"/>
  <c r="I5" i="48"/>
  <c r="I4" i="48"/>
  <c r="I3" i="48"/>
  <c r="F3" i="48"/>
  <c r="H20" i="47"/>
  <c r="G20" i="47" s="1"/>
  <c r="F20" i="47"/>
  <c r="D20" i="47"/>
  <c r="B20" i="47"/>
  <c r="A20" i="47" s="1"/>
  <c r="I17" i="47"/>
  <c r="I16" i="47"/>
  <c r="I15" i="47"/>
  <c r="I14" i="47"/>
  <c r="I13" i="47"/>
  <c r="I12" i="47"/>
  <c r="I11" i="47"/>
  <c r="I10" i="47"/>
  <c r="I9" i="47"/>
  <c r="I8" i="47"/>
  <c r="I7" i="47"/>
  <c r="I6" i="47"/>
  <c r="I5" i="47"/>
  <c r="I4" i="47"/>
  <c r="I3" i="47"/>
  <c r="F3" i="47"/>
  <c r="H20" i="46"/>
  <c r="G20" i="46" s="1"/>
  <c r="F20" i="46"/>
  <c r="E20" i="46"/>
  <c r="D20" i="46"/>
  <c r="B20" i="46"/>
  <c r="C20" i="46" s="1"/>
  <c r="I17" i="46"/>
  <c r="I16" i="46"/>
  <c r="I15" i="46"/>
  <c r="I14" i="46"/>
  <c r="I13" i="46"/>
  <c r="I12" i="46"/>
  <c r="I11" i="46"/>
  <c r="I10" i="46"/>
  <c r="I9" i="46"/>
  <c r="I8" i="46"/>
  <c r="I7" i="46"/>
  <c r="I6" i="46"/>
  <c r="I5" i="46"/>
  <c r="I4" i="46"/>
  <c r="I3" i="46"/>
  <c r="F3" i="46"/>
  <c r="H20" i="45"/>
  <c r="G20" i="45" s="1"/>
  <c r="F20" i="45"/>
  <c r="D20" i="45"/>
  <c r="B20" i="45"/>
  <c r="I17" i="45"/>
  <c r="I16" i="45"/>
  <c r="I15" i="45"/>
  <c r="I14" i="45"/>
  <c r="I13" i="45"/>
  <c r="I12" i="45"/>
  <c r="I11" i="45"/>
  <c r="I10" i="45"/>
  <c r="I9" i="45"/>
  <c r="I8" i="45"/>
  <c r="I7" i="45"/>
  <c r="I6" i="45"/>
  <c r="I5" i="45"/>
  <c r="I4" i="45"/>
  <c r="I3" i="45"/>
  <c r="F3" i="45"/>
  <c r="H20" i="44"/>
  <c r="G20" i="44" s="1"/>
  <c r="F20" i="44"/>
  <c r="E20" i="44"/>
  <c r="D20" i="44"/>
  <c r="B20" i="44"/>
  <c r="C20" i="44" s="1"/>
  <c r="I17" i="44"/>
  <c r="I16" i="44"/>
  <c r="I15" i="44"/>
  <c r="I14" i="44"/>
  <c r="I13" i="44"/>
  <c r="I12" i="44"/>
  <c r="I11" i="44"/>
  <c r="I10" i="44"/>
  <c r="I9" i="44"/>
  <c r="I8" i="44"/>
  <c r="I7" i="44"/>
  <c r="I6" i="44"/>
  <c r="I5" i="44"/>
  <c r="I4" i="44"/>
  <c r="I3" i="44"/>
  <c r="F3" i="44"/>
  <c r="H20" i="43"/>
  <c r="G20" i="43" s="1"/>
  <c r="F20" i="43"/>
  <c r="D20" i="43"/>
  <c r="B20" i="43"/>
  <c r="I17" i="43"/>
  <c r="I16" i="43"/>
  <c r="I15" i="43"/>
  <c r="I14" i="43"/>
  <c r="I13" i="43"/>
  <c r="I12" i="43"/>
  <c r="I11" i="43"/>
  <c r="I10" i="43"/>
  <c r="I9" i="43"/>
  <c r="I8" i="43"/>
  <c r="I7" i="43"/>
  <c r="I6" i="43"/>
  <c r="I5" i="43"/>
  <c r="I4" i="43"/>
  <c r="I3" i="43"/>
  <c r="F3" i="43"/>
  <c r="H20" i="42"/>
  <c r="G20" i="42" s="1"/>
  <c r="F20" i="42"/>
  <c r="E20" i="42"/>
  <c r="D20" i="42"/>
  <c r="B20" i="42"/>
  <c r="C20" i="42" s="1"/>
  <c r="I17" i="42"/>
  <c r="I16" i="42"/>
  <c r="I15" i="42"/>
  <c r="I14" i="42"/>
  <c r="I13" i="42"/>
  <c r="I12" i="42"/>
  <c r="I11" i="42"/>
  <c r="I10" i="42"/>
  <c r="I9" i="42"/>
  <c r="I8" i="42"/>
  <c r="I7" i="42"/>
  <c r="I6" i="42"/>
  <c r="I5" i="42"/>
  <c r="I4" i="42"/>
  <c r="I3" i="42"/>
  <c r="F3" i="42"/>
  <c r="H20" i="41"/>
  <c r="G20" i="41" s="1"/>
  <c r="F20" i="41"/>
  <c r="D20" i="41"/>
  <c r="B20" i="41"/>
  <c r="I17" i="41"/>
  <c r="I16" i="41"/>
  <c r="I15" i="41"/>
  <c r="I14" i="41"/>
  <c r="I13" i="41"/>
  <c r="I12" i="41"/>
  <c r="I11" i="41"/>
  <c r="I10" i="41"/>
  <c r="I9" i="41"/>
  <c r="I8" i="41"/>
  <c r="I7" i="41"/>
  <c r="I6" i="41"/>
  <c r="I5" i="41"/>
  <c r="I4" i="41"/>
  <c r="I3" i="41"/>
  <c r="F3" i="41"/>
  <c r="H20" i="40"/>
  <c r="G20" i="40" s="1"/>
  <c r="F20" i="40"/>
  <c r="E20" i="40"/>
  <c r="D20" i="40"/>
  <c r="B20" i="40"/>
  <c r="C20" i="40" s="1"/>
  <c r="I17" i="40"/>
  <c r="I16" i="40"/>
  <c r="I15" i="40"/>
  <c r="I14" i="40"/>
  <c r="I13" i="40"/>
  <c r="I12" i="40"/>
  <c r="I11" i="40"/>
  <c r="I10" i="40"/>
  <c r="I9" i="40"/>
  <c r="I8" i="40"/>
  <c r="I7" i="40"/>
  <c r="I6" i="40"/>
  <c r="I5" i="40"/>
  <c r="I4" i="40"/>
  <c r="I3" i="40"/>
  <c r="F3" i="40"/>
  <c r="H20" i="33"/>
  <c r="G20" i="33" s="1"/>
  <c r="F20" i="33"/>
  <c r="E20" i="33"/>
  <c r="D20" i="33"/>
  <c r="C20" i="33"/>
  <c r="H22" i="33" s="1"/>
  <c r="H23" i="33" s="1"/>
  <c r="B20" i="33"/>
  <c r="A20" i="33" s="1"/>
  <c r="I17" i="33"/>
  <c r="I16" i="33"/>
  <c r="I15" i="33"/>
  <c r="I14" i="33"/>
  <c r="I13" i="33"/>
  <c r="I12" i="33"/>
  <c r="I11" i="33"/>
  <c r="I10" i="33"/>
  <c r="I9" i="33"/>
  <c r="I8" i="33"/>
  <c r="I7" i="33"/>
  <c r="I5" i="33"/>
  <c r="I4" i="33"/>
  <c r="I3" i="33"/>
  <c r="F3" i="33"/>
  <c r="E3" i="33"/>
  <c r="H20" i="32"/>
  <c r="G20" i="32" s="1"/>
  <c r="F20" i="32"/>
  <c r="D20" i="32"/>
  <c r="B20" i="32"/>
  <c r="A20" i="32" s="1"/>
  <c r="C20" i="32" s="1"/>
  <c r="I17" i="32"/>
  <c r="I16" i="32"/>
  <c r="I15" i="32"/>
  <c r="I14" i="32"/>
  <c r="I13" i="32"/>
  <c r="I12" i="32"/>
  <c r="F3" i="32"/>
  <c r="H20" i="31"/>
  <c r="G20" i="31" s="1"/>
  <c r="F20" i="31"/>
  <c r="D20" i="31"/>
  <c r="B20" i="31"/>
  <c r="A20" i="31" s="1"/>
  <c r="C20" i="31" s="1"/>
  <c r="I17" i="31"/>
  <c r="I16" i="31"/>
  <c r="I15" i="31"/>
  <c r="I14" i="31"/>
  <c r="I13" i="31"/>
  <c r="I12" i="31"/>
  <c r="I11" i="31"/>
  <c r="F3" i="31"/>
  <c r="H20" i="30"/>
  <c r="G20" i="30" s="1"/>
  <c r="F20" i="30"/>
  <c r="D20" i="30"/>
  <c r="B20" i="30"/>
  <c r="A20" i="30" s="1"/>
  <c r="C20" i="30" s="1"/>
  <c r="I17" i="30"/>
  <c r="I16" i="30"/>
  <c r="I15" i="30"/>
  <c r="I14" i="30"/>
  <c r="I13" i="30"/>
  <c r="I12" i="30"/>
  <c r="I11" i="30"/>
  <c r="F3" i="30"/>
  <c r="H20" i="29"/>
  <c r="G20" i="29" s="1"/>
  <c r="F20" i="29"/>
  <c r="D20" i="29"/>
  <c r="B20" i="29"/>
  <c r="A20" i="29" s="1"/>
  <c r="C20" i="29" s="1"/>
  <c r="I17" i="29"/>
  <c r="I16" i="29"/>
  <c r="I15" i="29"/>
  <c r="I14" i="29"/>
  <c r="I13" i="29"/>
  <c r="I12" i="29"/>
  <c r="I11" i="29"/>
  <c r="I10" i="29"/>
  <c r="I9" i="29"/>
  <c r="I8" i="29"/>
  <c r="I7" i="29"/>
  <c r="F3" i="29"/>
  <c r="H20" i="28"/>
  <c r="G20" i="28" s="1"/>
  <c r="F20" i="28"/>
  <c r="D20" i="28"/>
  <c r="B20" i="28"/>
  <c r="A20" i="28" s="1"/>
  <c r="C20" i="28" s="1"/>
  <c r="I17" i="28"/>
  <c r="I16" i="28"/>
  <c r="I15" i="28"/>
  <c r="I14" i="28"/>
  <c r="I13" i="28"/>
  <c r="I12" i="28"/>
  <c r="I11" i="28"/>
  <c r="I10" i="28"/>
  <c r="I9" i="28"/>
  <c r="I8" i="28"/>
  <c r="I7" i="28"/>
  <c r="I6" i="28"/>
  <c r="F3" i="28"/>
  <c r="H20" i="27"/>
  <c r="G20" i="27" s="1"/>
  <c r="F20" i="27"/>
  <c r="D20" i="27"/>
  <c r="B20" i="27"/>
  <c r="A20" i="27" s="1"/>
  <c r="C20" i="27" s="1"/>
  <c r="I17" i="27"/>
  <c r="I16" i="27"/>
  <c r="I15" i="27"/>
  <c r="I14" i="27"/>
  <c r="I13" i="27"/>
  <c r="I12" i="27"/>
  <c r="I11" i="27"/>
  <c r="I10" i="27"/>
  <c r="I9" i="27"/>
  <c r="I8" i="27"/>
  <c r="I7" i="27"/>
  <c r="I6" i="27"/>
  <c r="I5" i="27"/>
  <c r="F3" i="27"/>
  <c r="H20" i="26"/>
  <c r="G20" i="26" s="1"/>
  <c r="F20" i="26"/>
  <c r="D20" i="26"/>
  <c r="B20" i="26"/>
  <c r="A20" i="26" s="1"/>
  <c r="C20" i="26" s="1"/>
  <c r="I17" i="26"/>
  <c r="I16" i="26"/>
  <c r="I15" i="26"/>
  <c r="I14" i="26"/>
  <c r="I13" i="26"/>
  <c r="I12" i="26"/>
  <c r="I11" i="26"/>
  <c r="I10" i="26"/>
  <c r="I9" i="26"/>
  <c r="I8" i="26"/>
  <c r="I7" i="26"/>
  <c r="F3" i="26"/>
  <c r="H20" i="25"/>
  <c r="G20" i="25" s="1"/>
  <c r="F20" i="25"/>
  <c r="D20" i="25"/>
  <c r="B20" i="25"/>
  <c r="A20" i="25" s="1"/>
  <c r="C20" i="25" s="1"/>
  <c r="I17" i="25"/>
  <c r="I16" i="25"/>
  <c r="I15" i="25"/>
  <c r="I14" i="25"/>
  <c r="I13" i="25"/>
  <c r="I12" i="25"/>
  <c r="I11" i="25"/>
  <c r="I10" i="25"/>
  <c r="I9" i="25"/>
  <c r="I8" i="25"/>
  <c r="F3" i="25"/>
  <c r="H20" i="24"/>
  <c r="G20" i="24" s="1"/>
  <c r="F20" i="24"/>
  <c r="D20" i="24"/>
  <c r="B20" i="24"/>
  <c r="A20" i="24" s="1"/>
  <c r="C20" i="24" s="1"/>
  <c r="I17" i="24"/>
  <c r="I16" i="24"/>
  <c r="I15" i="24"/>
  <c r="I14" i="24"/>
  <c r="I13" i="24"/>
  <c r="I12" i="24"/>
  <c r="F3" i="24"/>
  <c r="H20" i="23"/>
  <c r="G20" i="23" s="1"/>
  <c r="F20" i="23"/>
  <c r="D20" i="23"/>
  <c r="B20" i="23"/>
  <c r="A20" i="23" s="1"/>
  <c r="C20" i="23" s="1"/>
  <c r="I17" i="23"/>
  <c r="I16" i="23"/>
  <c r="I15" i="23"/>
  <c r="I14" i="23"/>
  <c r="I13" i="23"/>
  <c r="I12" i="23"/>
  <c r="I11" i="23"/>
  <c r="I10" i="23"/>
  <c r="I9" i="23"/>
  <c r="I8" i="23"/>
  <c r="I7" i="23"/>
  <c r="F3" i="23"/>
  <c r="H20" i="22"/>
  <c r="G20" i="22"/>
  <c r="F20" i="22"/>
  <c r="D20" i="22"/>
  <c r="C20" i="22"/>
  <c r="B20" i="22"/>
  <c r="A20" i="22"/>
  <c r="I17" i="22"/>
  <c r="I16" i="22"/>
  <c r="I15" i="22"/>
  <c r="I14" i="22"/>
  <c r="I13" i="22"/>
  <c r="I12" i="22"/>
  <c r="I11" i="22"/>
  <c r="I10" i="22"/>
  <c r="I9" i="22"/>
  <c r="I8" i="22"/>
  <c r="I7" i="22"/>
  <c r="I5" i="22"/>
  <c r="F3" i="22"/>
  <c r="H20" i="21"/>
  <c r="G20" i="21" s="1"/>
  <c r="F20" i="21"/>
  <c r="D20" i="21"/>
  <c r="B20" i="21"/>
  <c r="A20" i="21" s="1"/>
  <c r="C20" i="21" s="1"/>
  <c r="I17" i="21"/>
  <c r="I16" i="21"/>
  <c r="I15" i="21"/>
  <c r="I14" i="21"/>
  <c r="I13" i="21"/>
  <c r="I12" i="21"/>
  <c r="I11" i="21"/>
  <c r="I10" i="21"/>
  <c r="I9" i="21"/>
  <c r="I8" i="21"/>
  <c r="F3" i="21"/>
  <c r="H20" i="20"/>
  <c r="G20" i="20"/>
  <c r="F20" i="20"/>
  <c r="D20" i="20"/>
  <c r="B20" i="20"/>
  <c r="A20" i="20" s="1"/>
  <c r="I17" i="20"/>
  <c r="I16" i="20"/>
  <c r="I15" i="20"/>
  <c r="I14" i="20"/>
  <c r="I13" i="20"/>
  <c r="I12" i="20"/>
  <c r="I11" i="20"/>
  <c r="I10" i="20"/>
  <c r="I9" i="20"/>
  <c r="I8" i="20"/>
  <c r="I7" i="20"/>
  <c r="F3" i="20"/>
  <c r="H20" i="19"/>
  <c r="G20" i="19" s="1"/>
  <c r="F20" i="19"/>
  <c r="D20" i="19"/>
  <c r="B20" i="19"/>
  <c r="A20" i="19"/>
  <c r="I17" i="19"/>
  <c r="I16" i="19"/>
  <c r="I15" i="19"/>
  <c r="I14" i="19"/>
  <c r="I13" i="19"/>
  <c r="I12" i="19"/>
  <c r="I11" i="19"/>
  <c r="I8" i="19"/>
  <c r="F3" i="19"/>
  <c r="H20" i="18"/>
  <c r="G20" i="18" s="1"/>
  <c r="F20" i="18"/>
  <c r="D20" i="18"/>
  <c r="B20" i="18"/>
  <c r="A20" i="18" s="1"/>
  <c r="F3" i="18"/>
  <c r="H20" i="16"/>
  <c r="G20" i="16" s="1"/>
  <c r="F20" i="16"/>
  <c r="D20" i="16"/>
  <c r="B20" i="16"/>
  <c r="A20" i="16" s="1"/>
  <c r="I17" i="16"/>
  <c r="I16" i="16"/>
  <c r="I15" i="16"/>
  <c r="I14" i="16"/>
  <c r="I13" i="16"/>
  <c r="I12" i="16"/>
  <c r="I11" i="16"/>
  <c r="I10" i="16"/>
  <c r="I9" i="16"/>
  <c r="I8" i="16"/>
  <c r="I7" i="16"/>
  <c r="F3" i="16"/>
  <c r="H20" i="15"/>
  <c r="G20" i="15" s="1"/>
  <c r="F20" i="15"/>
  <c r="D20" i="15"/>
  <c r="B20" i="15"/>
  <c r="I17" i="15"/>
  <c r="I16" i="15"/>
  <c r="I15" i="15"/>
  <c r="I14" i="15"/>
  <c r="I13" i="15"/>
  <c r="I12" i="15"/>
  <c r="F3" i="15"/>
  <c r="H20" i="14"/>
  <c r="G20" i="14" s="1"/>
  <c r="F20" i="14"/>
  <c r="D20" i="14"/>
  <c r="B20" i="14"/>
  <c r="I17" i="14"/>
  <c r="I16" i="14"/>
  <c r="I15" i="14"/>
  <c r="I14" i="14"/>
  <c r="I13" i="14"/>
  <c r="I12" i="14"/>
  <c r="I11" i="14"/>
  <c r="I10" i="14"/>
  <c r="I9" i="14"/>
  <c r="I8" i="14"/>
  <c r="I7" i="14"/>
  <c r="I6" i="14"/>
  <c r="I5" i="14"/>
  <c r="F3" i="14"/>
  <c r="H20" i="13"/>
  <c r="G20" i="13" s="1"/>
  <c r="F20" i="13"/>
  <c r="D20" i="13"/>
  <c r="B20" i="13"/>
  <c r="I17" i="13"/>
  <c r="I16" i="13"/>
  <c r="I15" i="13"/>
  <c r="I14" i="13"/>
  <c r="I13" i="13"/>
  <c r="I12" i="13"/>
  <c r="I11" i="13"/>
  <c r="I10" i="13"/>
  <c r="I9" i="13"/>
  <c r="I8" i="13"/>
  <c r="I7" i="13"/>
  <c r="F3" i="13"/>
  <c r="H20" i="12"/>
  <c r="G20" i="12" s="1"/>
  <c r="F20" i="12"/>
  <c r="D20" i="12"/>
  <c r="B20" i="12"/>
  <c r="A20" i="12" s="1"/>
  <c r="F3" i="12"/>
  <c r="H20" i="11"/>
  <c r="G20" i="11" s="1"/>
  <c r="F20" i="11"/>
  <c r="D20" i="11"/>
  <c r="B20" i="11"/>
  <c r="A20" i="11" s="1"/>
  <c r="I17" i="11"/>
  <c r="I16" i="11"/>
  <c r="I15" i="11"/>
  <c r="I14" i="11"/>
  <c r="I13" i="11"/>
  <c r="I12" i="11"/>
  <c r="I11" i="11"/>
  <c r="I10" i="11"/>
  <c r="I9" i="11"/>
  <c r="I8" i="11"/>
  <c r="F3" i="11"/>
  <c r="H20" i="9"/>
  <c r="G20" i="9" s="1"/>
  <c r="F20" i="9"/>
  <c r="D20" i="9"/>
  <c r="B20" i="9"/>
  <c r="I17" i="9"/>
  <c r="I16" i="9"/>
  <c r="I15" i="9"/>
  <c r="I14" i="9"/>
  <c r="I13" i="9"/>
  <c r="I12" i="9"/>
  <c r="I11" i="9"/>
  <c r="F3" i="9"/>
  <c r="H20" i="8"/>
  <c r="G20" i="8" s="1"/>
  <c r="F20" i="8"/>
  <c r="D20" i="8"/>
  <c r="B20" i="8"/>
  <c r="A20" i="8" s="1"/>
  <c r="I17" i="8"/>
  <c r="I16" i="8"/>
  <c r="I15" i="8"/>
  <c r="I14" i="8"/>
  <c r="I13" i="8"/>
  <c r="I12" i="8"/>
  <c r="I11" i="8"/>
  <c r="F3" i="8"/>
  <c r="H20" i="7"/>
  <c r="G20" i="7" s="1"/>
  <c r="F20" i="7"/>
  <c r="D20" i="7"/>
  <c r="B20" i="7"/>
  <c r="I17" i="7"/>
  <c r="I16" i="7"/>
  <c r="I15" i="7"/>
  <c r="I14" i="7"/>
  <c r="I13" i="7"/>
  <c r="I12" i="7"/>
  <c r="I11" i="7"/>
  <c r="F3" i="7"/>
  <c r="H20" i="5"/>
  <c r="G20" i="5" s="1"/>
  <c r="F20" i="5"/>
  <c r="D20" i="5"/>
  <c r="B20" i="5"/>
  <c r="I17" i="5"/>
  <c r="I16" i="5"/>
  <c r="I15" i="5"/>
  <c r="I14" i="5"/>
  <c r="I13" i="5"/>
  <c r="I12" i="5"/>
  <c r="I11" i="5"/>
  <c r="F3" i="5"/>
  <c r="H20" i="4"/>
  <c r="G20" i="4" s="1"/>
  <c r="F20" i="4"/>
  <c r="D20" i="4"/>
  <c r="B20" i="4"/>
  <c r="A20" i="4" s="1"/>
  <c r="I17" i="4"/>
  <c r="I16" i="4"/>
  <c r="I15" i="4"/>
  <c r="I14" i="4"/>
  <c r="I13" i="4"/>
  <c r="I12" i="4"/>
  <c r="I11" i="4"/>
  <c r="F3" i="4"/>
  <c r="H20" i="3"/>
  <c r="G20" i="3" s="1"/>
  <c r="F20" i="3"/>
  <c r="D20" i="3"/>
  <c r="B20" i="3"/>
  <c r="A20" i="3" s="1"/>
  <c r="I17" i="3"/>
  <c r="I16" i="3"/>
  <c r="I15" i="3"/>
  <c r="I14" i="3"/>
  <c r="I13" i="3"/>
  <c r="I12" i="3"/>
  <c r="I11" i="3"/>
  <c r="I10" i="3"/>
  <c r="I9" i="3"/>
  <c r="F3" i="3"/>
  <c r="H20" i="2"/>
  <c r="G20" i="2" s="1"/>
  <c r="F20" i="2"/>
  <c r="D20" i="2"/>
  <c r="B20" i="2"/>
  <c r="A20" i="2" s="1"/>
  <c r="I17" i="2"/>
  <c r="I16" i="2"/>
  <c r="I15" i="2"/>
  <c r="I14" i="2"/>
  <c r="I13" i="2"/>
  <c r="I12" i="2"/>
  <c r="I11" i="2"/>
  <c r="I10" i="2"/>
  <c r="I9" i="2"/>
  <c r="F3" i="2"/>
  <c r="H20" i="1"/>
  <c r="G20" i="1" s="1"/>
  <c r="F20" i="1"/>
  <c r="D20" i="1"/>
  <c r="B20" i="1"/>
  <c r="I17" i="1"/>
  <c r="I16" i="1"/>
  <c r="I15" i="1"/>
  <c r="I14" i="1"/>
  <c r="I13" i="1"/>
  <c r="I12" i="1"/>
  <c r="I11" i="1"/>
  <c r="I10" i="1"/>
  <c r="I9" i="1"/>
  <c r="I8" i="1"/>
  <c r="I7" i="1"/>
  <c r="F3" i="1"/>
  <c r="C20" i="16" l="1"/>
  <c r="I5" i="16" s="1"/>
  <c r="A20" i="15"/>
  <c r="C20" i="15" s="1"/>
  <c r="C20" i="18"/>
  <c r="I6" i="18" s="1"/>
  <c r="C20" i="19"/>
  <c r="I5" i="19" s="1"/>
  <c r="C20" i="20"/>
  <c r="I5" i="20" s="1"/>
  <c r="C20" i="11"/>
  <c r="I7" i="11" s="1"/>
  <c r="C20" i="8"/>
  <c r="C20" i="2"/>
  <c r="I8" i="2" s="1"/>
  <c r="C20" i="12"/>
  <c r="I17" i="12" s="1"/>
  <c r="A20" i="9"/>
  <c r="A20" i="7"/>
  <c r="C20" i="7" s="1"/>
  <c r="C20" i="4"/>
  <c r="I10" i="4" s="1"/>
  <c r="C20" i="3"/>
  <c r="A20" i="5"/>
  <c r="C20" i="5" s="1"/>
  <c r="I10" i="5" s="1"/>
  <c r="A20" i="13"/>
  <c r="C20" i="13" s="1"/>
  <c r="A20" i="1"/>
  <c r="C20" i="1" s="1"/>
  <c r="I6" i="1" s="1"/>
  <c r="A20" i="14"/>
  <c r="C20" i="14" s="1"/>
  <c r="I7" i="30"/>
  <c r="I6" i="30"/>
  <c r="E20" i="30" s="1"/>
  <c r="I5" i="30"/>
  <c r="I10" i="30"/>
  <c r="I4" i="30"/>
  <c r="I9" i="30"/>
  <c r="I3" i="30"/>
  <c r="I8" i="30"/>
  <c r="I7" i="24"/>
  <c r="E3" i="24"/>
  <c r="I6" i="24"/>
  <c r="I11" i="24"/>
  <c r="I5" i="24"/>
  <c r="I10" i="24"/>
  <c r="I4" i="24"/>
  <c r="I9" i="24"/>
  <c r="I3" i="24"/>
  <c r="H22" i="24"/>
  <c r="H23" i="24" s="1"/>
  <c r="I8" i="24"/>
  <c r="E3" i="28"/>
  <c r="I5" i="28"/>
  <c r="I4" i="28"/>
  <c r="I3" i="28"/>
  <c r="H22" i="28"/>
  <c r="H23" i="28" s="1"/>
  <c r="E20" i="21"/>
  <c r="I4" i="21"/>
  <c r="I3" i="21"/>
  <c r="H22" i="21"/>
  <c r="H23" i="21" s="1"/>
  <c r="I7" i="21"/>
  <c r="E3" i="21"/>
  <c r="I6" i="21"/>
  <c r="I5" i="21"/>
  <c r="I4" i="23"/>
  <c r="I3" i="23"/>
  <c r="I6" i="23"/>
  <c r="I5" i="23"/>
  <c r="E20" i="23" s="1"/>
  <c r="I6" i="26"/>
  <c r="I5" i="26"/>
  <c r="I4" i="26"/>
  <c r="I3" i="26"/>
  <c r="H22" i="26"/>
  <c r="H23" i="26" s="1"/>
  <c r="I4" i="27"/>
  <c r="I3" i="27"/>
  <c r="E20" i="27" s="1"/>
  <c r="I5" i="8"/>
  <c r="I4" i="25"/>
  <c r="I3" i="25"/>
  <c r="E20" i="25" s="1"/>
  <c r="I7" i="25"/>
  <c r="I6" i="25"/>
  <c r="I5" i="25"/>
  <c r="I7" i="32"/>
  <c r="I6" i="32"/>
  <c r="I11" i="32"/>
  <c r="I5" i="32"/>
  <c r="I10" i="32"/>
  <c r="I4" i="32"/>
  <c r="I9" i="32"/>
  <c r="I3" i="32"/>
  <c r="I8" i="32"/>
  <c r="I4" i="29"/>
  <c r="I3" i="29"/>
  <c r="E20" i="29" s="1"/>
  <c r="I6" i="29"/>
  <c r="I5" i="29"/>
  <c r="I10" i="31"/>
  <c r="I4" i="31"/>
  <c r="I9" i="31"/>
  <c r="I3" i="31"/>
  <c r="I8" i="31"/>
  <c r="I7" i="31"/>
  <c r="I6" i="31"/>
  <c r="E20" i="31" s="1"/>
  <c r="I5" i="31"/>
  <c r="A20" i="41"/>
  <c r="E20" i="41"/>
  <c r="C20" i="41"/>
  <c r="A20" i="43"/>
  <c r="E20" i="43"/>
  <c r="C20" i="43"/>
  <c r="A20" i="45"/>
  <c r="E20" i="45"/>
  <c r="C20" i="45"/>
  <c r="I6" i="11"/>
  <c r="I6" i="13"/>
  <c r="I3" i="16"/>
  <c r="I3" i="22"/>
  <c r="E20" i="22" s="1"/>
  <c r="I6" i="33"/>
  <c r="H22" i="50"/>
  <c r="H23" i="50" s="1"/>
  <c r="E3" i="50"/>
  <c r="I4" i="16"/>
  <c r="I4" i="18"/>
  <c r="I7" i="19"/>
  <c r="I4" i="22"/>
  <c r="E20" i="24"/>
  <c r="E20" i="26"/>
  <c r="E3" i="26" s="1"/>
  <c r="E20" i="28"/>
  <c r="E20" i="32"/>
  <c r="E3" i="32" s="1"/>
  <c r="H22" i="40"/>
  <c r="H23" i="40" s="1"/>
  <c r="E3" i="40"/>
  <c r="H22" i="42"/>
  <c r="H23" i="42" s="1"/>
  <c r="E3" i="42"/>
  <c r="H22" i="44"/>
  <c r="H23" i="44" s="1"/>
  <c r="E3" i="44"/>
  <c r="H22" i="46"/>
  <c r="H23" i="46" s="1"/>
  <c r="E3" i="46"/>
  <c r="H22" i="48"/>
  <c r="H23" i="48" s="1"/>
  <c r="E3" i="48"/>
  <c r="I3" i="11"/>
  <c r="I6" i="16"/>
  <c r="I3" i="19"/>
  <c r="I9" i="19"/>
  <c r="I6" i="22"/>
  <c r="I4" i="19"/>
  <c r="I10" i="19"/>
  <c r="C20" i="47"/>
  <c r="C20" i="49"/>
  <c r="A20" i="40"/>
  <c r="A20" i="42"/>
  <c r="A20" i="44"/>
  <c r="A20" i="46"/>
  <c r="A20" i="48"/>
  <c r="A20" i="50"/>
  <c r="E20" i="47"/>
  <c r="E20" i="49"/>
  <c r="I4" i="5" l="1"/>
  <c r="I7" i="3"/>
  <c r="I8" i="3"/>
  <c r="I5" i="4"/>
  <c r="I7" i="4"/>
  <c r="I5" i="7"/>
  <c r="I10" i="7"/>
  <c r="I9" i="7"/>
  <c r="I6" i="8"/>
  <c r="I10" i="8"/>
  <c r="I9" i="8"/>
  <c r="I8" i="8"/>
  <c r="I7" i="8"/>
  <c r="I3" i="14"/>
  <c r="E20" i="14" s="1"/>
  <c r="E3" i="14" s="1"/>
  <c r="E21" i="51" s="1"/>
  <c r="F21" i="51" s="1"/>
  <c r="I4" i="14"/>
  <c r="I10" i="15"/>
  <c r="I8" i="15"/>
  <c r="I7" i="15"/>
  <c r="I5" i="15"/>
  <c r="I11" i="15"/>
  <c r="I9" i="15"/>
  <c r="I4" i="15"/>
  <c r="I6" i="15"/>
  <c r="I3" i="15"/>
  <c r="E20" i="16"/>
  <c r="E3" i="16" s="1"/>
  <c r="E23" i="51" s="1"/>
  <c r="F23" i="51" s="1"/>
  <c r="I3" i="18"/>
  <c r="I12" i="18"/>
  <c r="I17" i="18"/>
  <c r="I11" i="18"/>
  <c r="I8" i="18"/>
  <c r="I16" i="18"/>
  <c r="I10" i="18"/>
  <c r="I14" i="18"/>
  <c r="I15" i="18"/>
  <c r="I9" i="18"/>
  <c r="I13" i="18"/>
  <c r="I7" i="18"/>
  <c r="I5" i="18"/>
  <c r="E20" i="19"/>
  <c r="E3" i="19" s="1"/>
  <c r="F25" i="51" s="1"/>
  <c r="I6" i="20"/>
  <c r="I3" i="20"/>
  <c r="I4" i="20"/>
  <c r="I6" i="19"/>
  <c r="I5" i="11"/>
  <c r="I4" i="11"/>
  <c r="E20" i="11" s="1"/>
  <c r="I15" i="12"/>
  <c r="I16" i="12"/>
  <c r="I11" i="12"/>
  <c r="I13" i="12"/>
  <c r="I9" i="12"/>
  <c r="I10" i="12"/>
  <c r="I14" i="12"/>
  <c r="I8" i="12"/>
  <c r="I7" i="12"/>
  <c r="I12" i="12"/>
  <c r="I6" i="12"/>
  <c r="I4" i="8"/>
  <c r="I3" i="8"/>
  <c r="I6" i="7"/>
  <c r="I4" i="7"/>
  <c r="I8" i="7"/>
  <c r="I7" i="7"/>
  <c r="I3" i="7"/>
  <c r="I6" i="2"/>
  <c r="I7" i="2"/>
  <c r="I5" i="2"/>
  <c r="I3" i="2"/>
  <c r="I4" i="2"/>
  <c r="I4" i="1"/>
  <c r="I5" i="1"/>
  <c r="I3" i="13"/>
  <c r="I5" i="13"/>
  <c r="I4" i="13"/>
  <c r="I4" i="12"/>
  <c r="I5" i="12"/>
  <c r="I3" i="12"/>
  <c r="C20" i="9"/>
  <c r="I9" i="5"/>
  <c r="I6" i="5"/>
  <c r="I3" i="5"/>
  <c r="I7" i="5"/>
  <c r="I8" i="5"/>
  <c r="I5" i="5"/>
  <c r="I8" i="4"/>
  <c r="I9" i="4"/>
  <c r="I3" i="4"/>
  <c r="I4" i="4"/>
  <c r="I6" i="4"/>
  <c r="I5" i="3"/>
  <c r="I6" i="3"/>
  <c r="I3" i="3"/>
  <c r="E20" i="3" s="1"/>
  <c r="I4" i="3"/>
  <c r="I3" i="1"/>
  <c r="E3" i="22"/>
  <c r="H22" i="22"/>
  <c r="H23" i="22" s="1"/>
  <c r="E3" i="29"/>
  <c r="H22" i="29"/>
  <c r="H23" i="29" s="1"/>
  <c r="E3" i="30"/>
  <c r="H22" i="30"/>
  <c r="H23" i="30" s="1"/>
  <c r="H22" i="25"/>
  <c r="H23" i="25" s="1"/>
  <c r="E3" i="25"/>
  <c r="E3" i="31"/>
  <c r="H22" i="31"/>
  <c r="H23" i="31" s="1"/>
  <c r="H22" i="27"/>
  <c r="H23" i="27" s="1"/>
  <c r="E3" i="27"/>
  <c r="H22" i="23"/>
  <c r="H23" i="23" s="1"/>
  <c r="E3" i="23"/>
  <c r="H22" i="49"/>
  <c r="H23" i="49" s="1"/>
  <c r="E3" i="49"/>
  <c r="H22" i="32"/>
  <c r="H23" i="32" s="1"/>
  <c r="H22" i="47"/>
  <c r="H23" i="47" s="1"/>
  <c r="E3" i="47"/>
  <c r="H22" i="43"/>
  <c r="H23" i="43" s="1"/>
  <c r="E3" i="43"/>
  <c r="H22" i="45"/>
  <c r="H23" i="45" s="1"/>
  <c r="E3" i="45"/>
  <c r="H22" i="41"/>
  <c r="H23" i="41" s="1"/>
  <c r="E3" i="41"/>
  <c r="H22" i="16" l="1"/>
  <c r="H23" i="16" s="1"/>
  <c r="E20" i="15"/>
  <c r="H22" i="15" s="1"/>
  <c r="H23" i="15" s="1"/>
  <c r="E20" i="2"/>
  <c r="E20" i="5"/>
  <c r="H22" i="5" s="1"/>
  <c r="H23" i="5" s="1"/>
  <c r="E20" i="8"/>
  <c r="H22" i="8" s="1"/>
  <c r="H23" i="8" s="1"/>
  <c r="I3" i="9"/>
  <c r="I6" i="9"/>
  <c r="I5" i="9"/>
  <c r="I8" i="9"/>
  <c r="I7" i="9"/>
  <c r="I10" i="9"/>
  <c r="I9" i="9"/>
  <c r="H22" i="14"/>
  <c r="H23" i="14" s="1"/>
  <c r="E3" i="15"/>
  <c r="E22" i="51" s="1"/>
  <c r="F22" i="51" s="1"/>
  <c r="E20" i="18"/>
  <c r="H22" i="19"/>
  <c r="H23" i="19" s="1"/>
  <c r="E20" i="20"/>
  <c r="E3" i="11"/>
  <c r="E18" i="51" s="1"/>
  <c r="F18" i="51" s="1"/>
  <c r="H22" i="11"/>
  <c r="H23" i="11" s="1"/>
  <c r="E20" i="12"/>
  <c r="E20" i="7"/>
  <c r="E20" i="1"/>
  <c r="E20" i="13"/>
  <c r="I4" i="9"/>
  <c r="E20" i="4"/>
  <c r="E3" i="3"/>
  <c r="E12" i="51" s="1"/>
  <c r="F12" i="51" s="1"/>
  <c r="H22" i="3"/>
  <c r="H23" i="3" s="1"/>
  <c r="E20" i="9" l="1"/>
  <c r="E3" i="5"/>
  <c r="E14" i="51" s="1"/>
  <c r="F14" i="51" s="1"/>
  <c r="H22" i="2"/>
  <c r="H23" i="2" s="1"/>
  <c r="E3" i="2"/>
  <c r="E11" i="51" s="1"/>
  <c r="F11" i="51" s="1"/>
  <c r="E3" i="8"/>
  <c r="E16" i="51" s="1"/>
  <c r="F16" i="51" s="1"/>
  <c r="E3" i="9"/>
  <c r="E17" i="51" s="1"/>
  <c r="F17" i="51" s="1"/>
  <c r="H22" i="9"/>
  <c r="H23" i="9" s="1"/>
  <c r="H22" i="18"/>
  <c r="H23" i="18" s="1"/>
  <c r="E3" i="18"/>
  <c r="F24" i="51" s="1"/>
  <c r="H22" i="20"/>
  <c r="H23" i="20" s="1"/>
  <c r="E3" i="20"/>
  <c r="F26" i="51" s="1"/>
  <c r="E3" i="12"/>
  <c r="E19" i="51" s="1"/>
  <c r="F19" i="51" s="1"/>
  <c r="H22" i="12"/>
  <c r="H23" i="12" s="1"/>
  <c r="H22" i="7"/>
  <c r="H23" i="7" s="1"/>
  <c r="E3" i="7"/>
  <c r="E15" i="51" s="1"/>
  <c r="F15" i="51" s="1"/>
  <c r="E3" i="1"/>
  <c r="E10" i="51" s="1"/>
  <c r="F10" i="51" s="1"/>
  <c r="H22" i="1"/>
  <c r="H23" i="1" s="1"/>
  <c r="H22" i="13"/>
  <c r="H23" i="13" s="1"/>
  <c r="E3" i="13"/>
  <c r="E20" i="51" s="1"/>
  <c r="F20" i="51" s="1"/>
  <c r="H22" i="4"/>
  <c r="H23" i="4" s="1"/>
  <c r="E3" i="4"/>
  <c r="E13" i="51" s="1"/>
  <c r="F13" i="51" s="1"/>
</calcChain>
</file>

<file path=xl/sharedStrings.xml><?xml version="1.0" encoding="utf-8"?>
<sst xmlns="http://schemas.openxmlformats.org/spreadsheetml/2006/main" count="1342" uniqueCount="213">
  <si>
    <t>ESTIMATIVA DO ITEM</t>
  </si>
  <si>
    <t>ITEM 1</t>
  </si>
  <si>
    <t>MATERIAL OU SERVIÇO</t>
  </si>
  <si>
    <t>UNIDADE</t>
  </si>
  <si>
    <t>QUANT.</t>
  </si>
  <si>
    <t>PREÇO ESTIMADO</t>
  </si>
  <si>
    <t>MENOR PREÇO</t>
  </si>
  <si>
    <t>FONTE DE PESQUISA</t>
  </si>
  <si>
    <t>PREÇOS</t>
  </si>
  <si>
    <t>DESCARTE</t>
  </si>
  <si>
    <t>unidade</t>
  </si>
  <si>
    <t>AMERICANAS</t>
  </si>
  <si>
    <t>DESVIO PADRÃO</t>
  </si>
  <si>
    <t>QUANTIDADE DE PREÇOS COLETADOS</t>
  </si>
  <si>
    <t>COEF.</t>
  </si>
  <si>
    <t>MÉDIA</t>
  </si>
  <si>
    <t>MÉDIA APÓS DESCARTE</t>
  </si>
  <si>
    <t>MEDIANA</t>
  </si>
  <si>
    <t>MENOR PREÇO UNITÁRIO COLETADO PARA O ITEM</t>
  </si>
  <si>
    <t>VALOR UNITÁRIO ESTIMADO</t>
  </si>
  <si>
    <t>VALOR TOTAL</t>
  </si>
  <si>
    <t>DESVIO: desvio padrão dos preços pesquisados, calculados por meio da função DESVPAD do editor de planilhas.</t>
  </si>
  <si>
    <t>COEF.: relação entre o DESVIO e a MÉDIA, expresso em valor percentual.</t>
  </si>
  <si>
    <t>MÉDIA: média aritmética dos preços pesquisados.</t>
  </si>
  <si>
    <t>DESCARTE: coluna que exibe os preços considerados, quando COEF. é maior que 25%. São descartados os preços fora do intervalo entre o menor preço e a soma [MÉDIA + DESVIO].</t>
  </si>
  <si>
    <t>MÉDIA APÓS DESCARTE: média aritmética dos preços dentro do intervalo acima descrito.</t>
  </si>
  <si>
    <t>MEDIANA: valor estatístico que separa a metade maior da metade menor da amostra, calculado pela função MED do editor de planilhas.</t>
  </si>
  <si>
    <t>VALOR UNITÁRIO: quando COEF. for menor ou igual a 25%, o valor unitário estimado será a MÉDIA dos preços pesquisados; quando COEF. for maior que 25%, o valor unitário será o menor valor dentre a MÉDIA APÓS DESCARTE e a MEDIANA.</t>
  </si>
  <si>
    <t>ITEM 2</t>
  </si>
  <si>
    <t>MAGAZINE LUIZA</t>
  </si>
  <si>
    <t>ITEM 3</t>
  </si>
  <si>
    <t>ITEM 4</t>
  </si>
  <si>
    <t>ITEM 5</t>
  </si>
  <si>
    <t>ITEM 6</t>
  </si>
  <si>
    <t>COMERCIAL DE UTILIDADES MOURA LTDA</t>
  </si>
  <si>
    <t>ITEM 7</t>
  </si>
  <si>
    <t>ITEM 8</t>
  </si>
  <si>
    <t>ITEM 9</t>
  </si>
  <si>
    <t>ITEM 10</t>
  </si>
  <si>
    <t>ITEM 11</t>
  </si>
  <si>
    <t>ITEM 12</t>
  </si>
  <si>
    <t>ITEM 13</t>
  </si>
  <si>
    <t>ITEM 14</t>
  </si>
  <si>
    <t>ITEM 15</t>
  </si>
  <si>
    <t>ITEM 16</t>
  </si>
  <si>
    <t>ITEM 17</t>
  </si>
  <si>
    <t>EASYTECH INFORMATICA E SERVICOS LTDA</t>
  </si>
  <si>
    <t>ITEM 21</t>
  </si>
  <si>
    <t>BATERIA SELADA 12 V X 9AH Bateria Selada VRLA recarregável (Estacionária). Tensão Nominal 12V. Capacidade Nominal 9Ah. Dimensões em mm (CxLxA): 150x 65x93 (+ou- 2mm). Terminal: Faston 187.</t>
  </si>
  <si>
    <t>I2SEG SOLUCOES EM SEGURANCA EIRELI</t>
  </si>
  <si>
    <t>ALARME CENTER</t>
  </si>
  <si>
    <t>ELETRONICA SANTANA</t>
  </si>
  <si>
    <t>ENERGYSHOP</t>
  </si>
  <si>
    <t>ESTRELA 10</t>
  </si>
  <si>
    <t>ITEM 22</t>
  </si>
  <si>
    <t>CABO DE REDE PRONTO  Pinagem EIA/TIA 568ª. Cor: Azul. Comprimento: 2 metros (mínimo)</t>
  </si>
  <si>
    <t>ORGANIZACOES MSL COMERCIO E INDUSTRIA DE MATERIAIS ELETRICOS LTDA</t>
  </si>
  <si>
    <t>JMA COMERCIO DE MATERIAIS ELETRICOS E FERRAGENS LTDA</t>
  </si>
  <si>
    <t>ALZOTEC INFORMATICA LTDA</t>
  </si>
  <si>
    <t>S 3 COMERCIO E SERVICOS EIRELI</t>
  </si>
  <si>
    <t>ITEM 23</t>
  </si>
  <si>
    <t xml:space="preserve">CAIXA DE CABO DE REDE  CAT 5E. Comprimento 300 m (mínimo). </t>
  </si>
  <si>
    <t>THE BEST PRODUTOS ELETRONICOS EIRELI</t>
  </si>
  <si>
    <t>VANESCA SILVA BATISTA 06867568513</t>
  </si>
  <si>
    <t>AUGUSTU S INFORMATICA EIRELI</t>
  </si>
  <si>
    <t>SOLARIS TELEINFORMATICA LTDA</t>
  </si>
  <si>
    <t>ITEM 24</t>
  </si>
  <si>
    <t>MOUSE OPTICO  Com 02 (dois) botões para seleção (click) e um botão de rolagem “scroll”.  Cor preta. Conexão USB.</t>
  </si>
  <si>
    <t>AAZ COMERCIAL EIRELI</t>
  </si>
  <si>
    <t>JAIRO ANTONIO MALLMANN CONSULTORIA</t>
  </si>
  <si>
    <t>GP TRADE COMPANY ELETRONICOS IMPORTACAO E EXPORTACAO LTDA</t>
  </si>
  <si>
    <t>SENSUS X TECNOLOGIA S.A</t>
  </si>
  <si>
    <t>R G XAVIER GUIMARAES EIRELI</t>
  </si>
  <si>
    <t>BILHETECO LTDA</t>
  </si>
  <si>
    <t>RM2 COMERCIO DE MATERIAIS PARA INFORMATICA LTDA</t>
  </si>
  <si>
    <t>ITEM 25</t>
  </si>
  <si>
    <t xml:space="preserve">MEMÓRIA PORTÁTIL PARA MICROCOMPUTADOR CAPACIDADE MEMÓRIA 32GB Interface USB 2.0. Aplicação: Armazenamento de dados. Adaptador USB Tipo Pen Drive. Acondicionados em embalagem individual. </t>
  </si>
  <si>
    <t>FF EQUIPAMENTOS, INFORMATICA E REPRESENTACOES LTDA</t>
  </si>
  <si>
    <t>BALSAS EMPRESA GRAFICA E EDITORA LTDA</t>
  </si>
  <si>
    <t>COMERCIAL FREDSON LTDA</t>
  </si>
  <si>
    <t>ITEM 26</t>
  </si>
  <si>
    <t>FILTRO DE LINHA Mínimo de 5 tomadas 2P+T. Comprimento mínimo do fio: 3 m. Tensão nominal: 127/220V (bivolt). Formato tipo retangular. Conexão à rede elétrica no padrão brasileiro Em conformidade com a norma ABNT NBR 14136.</t>
  </si>
  <si>
    <t>MARIA DE FATIMA DA SILVA NUNES</t>
  </si>
  <si>
    <t>SUPRIVALE - SUPRIMENTOS DO VALE COMERCIO E SERVICOS LTDA</t>
  </si>
  <si>
    <t>IVANETE APARECIDA MIRANDA</t>
  </si>
  <si>
    <t>ITEM 27</t>
  </si>
  <si>
    <t>RÉGUA DE TOMADA  Com mínimo de 4 tomadas 2P+T. Comprimento mínimo do fio: 3 m. Tensão nominal: 127/220V (bivolt). Formato tipo retangular /axial. Tomadas dispostas em diagonal  (Conforme modelo no final da página). Conexão à rede elétrica no padrão brasileiro. Em conformidade com as normas ABNT NBR 14136 e ABNT NBR NM 243/2009.</t>
  </si>
  <si>
    <t>ELETROQUIP COMERCIO E LICITACOES LTDA</t>
  </si>
  <si>
    <t>LICERI COMERCIO DE PRODUTOS EM GERAL LTDA</t>
  </si>
  <si>
    <t>ITEM 28</t>
  </si>
  <si>
    <t>FONE DE OUVIDO Com almofadas fechadas nos fones para máximo isolamento. Haste ajustável. Faixa de freqüência mínima entre 20 Hz e 20 kHz. Impedância: 32 Ohms. Conector P2 estéreo de 3,5mm para conexão com a urna eletrônica. Sem microfone integrado. Acondicionados em embalagem individual com o nome do fabricante e especificações técnicas.</t>
  </si>
  <si>
    <t>KABUM</t>
  </si>
  <si>
    <t>ITEM 29</t>
  </si>
  <si>
    <t>FONE DE OUVIDO COM MICROFONE FLEXÍVEL Tipo headphone. Haste ajustável. Concha em couro. Cor predominante: preta. Entrada tipo USB. Acondicionados em embalagem individual com o nome do fabricante e especificações técnicas.</t>
  </si>
  <si>
    <t>ANGRA PRODUCOES EIRELI</t>
  </si>
  <si>
    <t>EVOLUE COMERCIO DE EQUIPAMENTOS PARA TELECOMUNICACOES LTDA</t>
  </si>
  <si>
    <t>EDMAR MACHADO JUNIOR 72236655134</t>
  </si>
  <si>
    <t>K.M.L.R. PINHEIRO INFORMATICA</t>
  </si>
  <si>
    <t>ITEM 30</t>
  </si>
  <si>
    <t>PILHA ALCALINA PEQUENA Tipo AA  Embalagem com 02 unidades. Tensão: 1,5 V . Adequada à Resolução nº 401/2008 – CONAMA. Indicação expressa do nome do fabricante. Indicação de prazo de validade não inferior a um ano contado da data de recebimento definitivo.</t>
  </si>
  <si>
    <t>embalagem</t>
  </si>
  <si>
    <t>W. A DOS SANTOS RIVEIRA COMERCIO E SERVICOS</t>
  </si>
  <si>
    <t>ESTRADA DISTRIBUIDORA E COMERCIO EIRELI</t>
  </si>
  <si>
    <t>COMERCIAL T&amp;T EIRELI</t>
  </si>
  <si>
    <t>ROSENEIDE DA SILVA 31624995691</t>
  </si>
  <si>
    <t>BRUNO EDUARDO M. DE OLIVEIRA</t>
  </si>
  <si>
    <t>INFOTRIZ COMERCIAL EIRELI</t>
  </si>
  <si>
    <t>LEDI FERREIRA 33458260706</t>
  </si>
  <si>
    <t>ITEM 31</t>
  </si>
  <si>
    <t>PILHA ALCALINA PALITO Tipo AAA Embalagem com 04 unidades. Adequada à Resolução nº 401/2008 – CONAMA. Indicação expressa do nome do fabricante. Indicação de prazo de validade não inferior a um ano, contado da data de recebimento definitivo.</t>
  </si>
  <si>
    <t>ONLINE COMERCIO IMPORTACAO E EXPORTACAO EIRELI</t>
  </si>
  <si>
    <t>MARY DUDA COMERCIO DE MATERIAL PARA CONSTRUCAO E SERVICOS DE DECORACAO EIRELI</t>
  </si>
  <si>
    <t>MARIA DAS VITORIAS ANA DOS SANTOS 05348998460</t>
  </si>
  <si>
    <t>GRAFICA E EDITORA LUAR EIRELI</t>
  </si>
  <si>
    <t>JR PORTELLA COMERCIO DE ACESSORIOS E SERVICOS AUTOMOTIVOS EIRELI</t>
  </si>
  <si>
    <t>MARIA CONSUELO SOARES DA MATA</t>
  </si>
  <si>
    <t>ITEM 32</t>
  </si>
  <si>
    <t>PILHA 9V Alcalina; Tensão: 9 V Cartela com 01 unidade Adequada à Resolução nº 401/2008 - CONAMA Indicação expressa do nome do fabricante; Indicação de prazo de validade não inferior a um ano contado da data de recebimento definitivo.</t>
  </si>
  <si>
    <t>SUPRY OFFICE DISTRIBUIDORA DE MATERIAIS E SERVICOS LTDA</t>
  </si>
  <si>
    <t>DJ.MATERIAL DE CONSTRUCAO LTDA</t>
  </si>
  <si>
    <t>INTERBRINQ COMERCIAL EIRELI</t>
  </si>
  <si>
    <t>LIMARI MATERIAIS DE CONSTRUCOES EIRELI</t>
  </si>
  <si>
    <t>TECHSHORE COMERCIO E SERVICOS EIRELI</t>
  </si>
  <si>
    <t>H L P COMERCIO ELETRO FONIA EIRELI</t>
  </si>
  <si>
    <t>ITEM 33</t>
  </si>
  <si>
    <t xml:space="preserve">FITA PARA GRAVAÇÃO DE DADOS Tipo LTO Ultrium 6,  Capacidade 2,5 Aplicação armazenagem de dados. </t>
  </si>
  <si>
    <t>BRAZIL IT SOLUCOES EM INFORMATICA LTDA</t>
  </si>
  <si>
    <t>LUANDA COMERCIO DE SUPRIMENTOS PARA INFORMATICA LTDA</t>
  </si>
  <si>
    <t>GOLDEN STORAGE</t>
  </si>
  <si>
    <t>LTO ULTRIUM</t>
  </si>
  <si>
    <t>ITEM 40</t>
  </si>
  <si>
    <t>ITEM 41</t>
  </si>
  <si>
    <t>ITEM 42</t>
  </si>
  <si>
    <t>ITEM 43</t>
  </si>
  <si>
    <t>ITEM 44</t>
  </si>
  <si>
    <t>ITEM 45</t>
  </si>
  <si>
    <t>ITEM 46</t>
  </si>
  <si>
    <t>ITEM 47</t>
  </si>
  <si>
    <t>ITEM 48</t>
  </si>
  <si>
    <t>ITEM 49</t>
  </si>
  <si>
    <t>ITEM 50</t>
  </si>
  <si>
    <t>RESULTADO DA ESTIMATIVA</t>
  </si>
  <si>
    <t>Item</t>
  </si>
  <si>
    <t>Descrição</t>
  </si>
  <si>
    <t>Unidade de Fornecimento</t>
  </si>
  <si>
    <t>Quantidade</t>
  </si>
  <si>
    <t>Valor Unitário</t>
  </si>
  <si>
    <t>Valor Total</t>
  </si>
  <si>
    <t>VALOR TOTAL ESTIMADO</t>
  </si>
  <si>
    <t>FITA ADESIVA
Em polipropileno;
Dimensões: 48mm x 50m – largura x comprimento;
Incolor;
Com impressão ao longo do comprimento, com intervalos regulares de 5 cm, da inscrição ‘TRE-BA’
Tamanho aproximado da fonte: 1 cm (+ 0,2cm);
Acondicionadas em caixas;
É obrigatório o fornecimento de prova para exame antes da confecção final.</t>
  </si>
  <si>
    <t>rolo</t>
  </si>
  <si>
    <t>FITA ADESIVA
Em polipropileno;
Dimensões: 48mm x 50m – largura x comprimento;
Incolor;
Sem impressão;
Acondicionadas em caixas com até 100 unidades.</t>
  </si>
  <si>
    <t>FOLHA ISOPOR
Comprimento: 1 m;
Largura: 0,50 m;
Espessura: 25 mm.
Podendo variar em +/- 0,5cm</t>
  </si>
  <si>
    <t>SACO PLÁSTICO
Em polipropileno;
Transparente;
Dimensão: 30 x 40 cm (largura x altura);
Espessura mínima de 6 micras;
Embalagem: pacote com 100 unidades.</t>
  </si>
  <si>
    <t>pacote</t>
  </si>
  <si>
    <t>CAIXA DE PAPELÃO
De parede simples;
Confeccionadas em Kraft Gramatura: 450g/m2;
Dimensões da caixa montada: (37 x 29 x 24,5) cm (comprimento x largura x altura). (podendo variar em +/- 0,5cm);
Embalagem: fardo com 25 unidades, cintados com 2 fitas;
Conforme modelo disponível na Seção de Gestão de Almoxarifado do TRE-BA
É obrigatório o fornecimento de prova para exame antes da confecção final.</t>
  </si>
  <si>
    <t>CAIXA DE PAPELÃO
De parede simples;
Confeccionadas em Kraft Gramatura: 450 g/m2;
Dimensões da caixa montada: (37 x 29 x 12,5) cm (comprimento x largura x altura). (podendo variar em +/- 0,5cm);
Embalagem: fardo com 25 unidades, cintados com 2 fitas;
Conforme modelo disponível na Seção de Gestão de Almoxarifado do TRE-BA;
É obrigatório o fornecimento de prova para exame antes da confecção final.</t>
  </si>
  <si>
    <t>BARBANTE DE ALGODÃO
Cor branca;
Rolo com 250g;
N.º 8;
Em embalagem individual;
Acondicionado em embalagens com até 20 unidades.</t>
  </si>
  <si>
    <t>FITILHO
Em nylon;
Rolo com 1000g;
Embalados em fardos com até 25 unidades.</t>
  </si>
  <si>
    <t>PASTA TIPO MALOTE
Em material bagum
Cor: verde floresta
Dimensões: 40cm x 33cm x 1,5cm – largura x altura x profundidade, com variação permitida de ± 1,0 cm na altura ou largura.
Com zíper e dois cursores n.º 3, em cor preta, compatível com fechamento com lacre tipo espinha de peixe;
Com bolso em plástico cristal transparente, com abertura no lado direito;
Acabamento em Debrum na cor amarelo claro;
Estampa do brasão da república e demais inscrições na cor branca;
Inscrições: Justiça Eleitoral
Tribunal Regional Eleitoral da Bahia
Conforme modelo constante do anexo B. 2, também disponível na Seção de Gestão de Almoxarifado do TRE/BA
É obrigatório o fornecimento de prova para exame antes da confecção final.</t>
  </si>
  <si>
    <t>FILME PARA EMBALAGEM, EM POLIETILENO, TIPO STRETCH
Para aplicação manual;
Com estiramento não superior a 60%;
Para vedação de paletes e proteção do material;
Isento de partículas estranhas, ranhuras, furos e deformações;
Inodoro, incolor e com transparência;
Dimensões: Largura 500mm; Espessura 0,025mm (25 micra);
Peso aproximado de 4kg.</t>
  </si>
  <si>
    <t>PALETE EM MADEIRA
PBR-I – padrão brasileiro;
Em madeira de reflorestamento;
Não reversível;
Dupla face;
Quatro entradas, que permitam movimentação com paleteira ou empilhadeira;
Dimensões: 1200 mm x 1000 mm x 148 mm (comprimento x largura x altura);
Capacidade de carga: Dinâmica – 1.600kg;
Estática – 3.200kg;
Espessura da madeira: 24 mm para a face superior, face inferior e tábua de ligação; 76 mm para o bloco;
Conforme modelo constante do anexo B.2</t>
  </si>
  <si>
    <t>PALETE EM PLÁSTICO
Na cor preta, atóxico, não corrosivo, lavável, reciclável e empilhável;
Alta durabilidade e alta densidade;
Capacidade mínima de carga: dinâmica de 3.000Kg; estática de 8.500Kg; no rack de 2.500Kg;
Medidas aproximadas: 1200mm x 1000mm de área superior e altura de 170mm;
Fendas nas quatro laterais para manuseio por meio de carro plataforma;
Com sapata e deslizante;
Para uso em estante porta palete.</t>
  </si>
  <si>
    <t>Envelope confeccionado em papel Kraft
Gramatura não inferior a 90g/m²
Medidas: 135x175mm, com variação de 10mm para mais ou para menos, com aba para fechamento
Revestido internamente com plástico bolha de, no mínimo, 25 micras
Fita dupla face na aba para fechamento
Emblema do TRE/BA
Modelo Anexo B. 3, também disponível na Seção de Gestão de Almoxarifado do TRE/BA
É obrigatório o fornecimento de prova para exame antes da confecção final.</t>
  </si>
  <si>
    <t>08.863.868/0001-27 ADILSON MENDONCA PASSOS</t>
  </si>
  <si>
    <t>20.297.753/0001-18 ONE LINK COMERCIAL IMPORTADORA E EXPORTADORA LTDA</t>
  </si>
  <si>
    <t>19.197.721/0001-61 LIVRARIA E PAPELARIA PRATICA LTDA</t>
  </si>
  <si>
    <t>16.667.433/0001-35 VTA MACHADO DE ARRUDA E CIA LTDA</t>
  </si>
  <si>
    <t>33.175.850/0001-80 GRAZIELE VALENTE PEIXOTO</t>
  </si>
  <si>
    <t>28.753.966/0001-19 BELLA AGRONEGOCIOS LTDA</t>
  </si>
  <si>
    <t>30.510.368/0001-60 CRISTINA FELISMINO DOS SANTOS</t>
  </si>
  <si>
    <t>21.559.804/0001-03 GERBRA COMERCIO EIRELI</t>
  </si>
  <si>
    <t>21.348.054/0001-12 ROMA COMERCIAL LTDA</t>
  </si>
  <si>
    <t>11.493.926/0001-82 RAMAX SERVICOS E COMERCIO DE ELETROELETRONICOS EIRELI</t>
  </si>
  <si>
    <t>07.112.863/0001-08 ARTPACK EMBALAGENS LTDA</t>
  </si>
  <si>
    <t>11.864.624/0001-73 ATHON COMERCIAL E DISTRIBUIDORA EIRELI</t>
  </si>
  <si>
    <t>35.609.698/0001-21 SAO MATEUS INDUSTRIA E COMERCIO DE EMBALAGENS EIRELI</t>
  </si>
  <si>
    <t>13.257.776/0001-33 FORMASET PROMOCIONAIS COMERCIO E INDUSTRIA LTDA</t>
  </si>
  <si>
    <t>00.626.015/0001-60 MAX FILIPE HOYER DA SILVA COSTA</t>
  </si>
  <si>
    <t>35.859.931/0001-24 JANAINA SILVA GONCALVES 35007326828</t>
  </si>
  <si>
    <t>36.706.134/0001-70 PATRICIA MIRANDA COMERCIO E ASSESSORIA LTDA</t>
  </si>
  <si>
    <t>30.723.567/0001-57 NASA COMERCIO ATACADISTA DE PRODUTOS DE HIGIENE E LIMPE</t>
  </si>
  <si>
    <t>37.610.183/0001-77 BH SOLUCOES INTEGRADAS LTDA</t>
  </si>
  <si>
    <t>42.608.358/0001-41 TAOPLAST COMERCIO DE PLASTICOS LTDA</t>
  </si>
  <si>
    <t>28.076.288/0001-05 PRISMA PAPELARIA EIRELI</t>
  </si>
  <si>
    <t>11.943.208/0001-60 GRAFICA 3 COMUNICACAO E SERVICOS GRAFICOS LTDA</t>
  </si>
  <si>
    <t>21.051.277/0001-13 RT EDITORA E DISTRIBUIDORA DE PAPEIS E SERVICOS EIRELI</t>
  </si>
  <si>
    <t>11.088.488/0001-77 REOBOT COMERCIO E SERVICOS LTDA</t>
  </si>
  <si>
    <t>17.526.067/0001-67 VIPE COMERCIAL EIRELI</t>
  </si>
  <si>
    <t>32.706.569/0001-63 SOMAFESTAS COMERCIO DE PRODUTOS PARA FESTAS E DESCARTAV</t>
  </si>
  <si>
    <t>18.833.321/0001-32 F L DE OLIVEIRA EIRELI</t>
  </si>
  <si>
    <t>42.254.594/0001-07 G S SARMENTO O DISTRIBUIDORA E COMERCIO DE EQUIPAMENTOS</t>
  </si>
  <si>
    <t>03.823.145/0001-80 K SASAMOTO EIRELI</t>
  </si>
  <si>
    <t>39.815.239/0001-55 PJOTA COMERCIO E SERVICOS LTDA</t>
  </si>
  <si>
    <t>13.015.883/0001-55 CESCOPEL ATACADO DISTRIBUIDOR LTDA</t>
  </si>
  <si>
    <t>32.450.694/0001-55 MARTINS &amp; BOURGNON LTDA</t>
  </si>
  <si>
    <t>02.396.150/0001-91 M G DE OLIVEIRA MILHORATO</t>
  </si>
  <si>
    <t>03.450.477/0001-67 AGNES COMERCIAL LTDA</t>
  </si>
  <si>
    <t>20.905.298/0001-96 ALL NORTE MATERIAIS DE CONSTRUCAO EIRELI</t>
  </si>
  <si>
    <t>05.211.777/0001-19 CAPERPASS INDUSTRIA E COMERCIO DE ARTIGOS PLASTICOS LTD</t>
  </si>
  <si>
    <t>43.011.291/0001-26 LDM GAMA COMERCIO E EQUIPAMENTOS LTDA</t>
  </si>
  <si>
    <t>10.563.563/0001-41 IMAGINARE BRASIL EQUIPAMENTOS E COMPONENTES EIRELI</t>
  </si>
  <si>
    <t>36.327.075/0001-29 FORTCLEAN COMERCIO DE EQUIPAMENTOS EIRELI</t>
  </si>
  <si>
    <t>06.954.360/0001-09 MASTER COMERCIAL EIRELI</t>
  </si>
  <si>
    <t>35.764.167/0001-03 ACARVE COMERCIO E LICITACOES EIRELI</t>
  </si>
  <si>
    <t>00.535.560/0001-40 LPK LTDA</t>
  </si>
  <si>
    <t xml:space="preserve">17.428.167/0001-50 MRV PLASTICOS E COMERCIO DE PRODUTOS EM GERAL LTDA </t>
  </si>
  <si>
    <t>26.405.348/0001-52 PLANEJAR DISTRIBUIDORA E IMPORTADORA LTDA</t>
  </si>
  <si>
    <t>14.517.117/0001-51 ONE COMERCIAL LTDA</t>
  </si>
  <si>
    <t>24.174.062/0001-88 MACHADO ARMARINHOS LTDA</t>
  </si>
  <si>
    <t>21.534.546/0001-00 LIBRA COMERCIO EIRELI</t>
  </si>
  <si>
    <t>19.294.228/0001-60 CASA COM PALLET</t>
  </si>
  <si>
    <t>ITEM 18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</si>
</sst>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R$-416]\ #,##0.00;[Red]\-[$R$-416]\ #,##0.00"/>
    <numFmt numFmtId="165" formatCode="d&quot; de &quot;mmmm&quot; de &quot;yyyy"/>
    <numFmt numFmtId="166" formatCode="&quot; R$ &quot;* #,##0.00\ ;&quot;-R$ &quot;* #,##0.00\ ;&quot; R$ &quot;* \-#\ ;@\ "/>
  </numFmts>
  <fonts count="18">
    <font>
      <sz val="10"/>
      <name val="Arial"/>
      <family val="2"/>
      <charset val="1"/>
    </font>
    <font>
      <sz val="10"/>
      <color rgb="FFFFFFFF"/>
      <name val="Mangal"/>
      <family val="2"/>
      <charset val="1"/>
    </font>
    <font>
      <sz val="10"/>
      <color rgb="FF000000"/>
      <name val="Mangal"/>
      <family val="2"/>
      <charset val="1"/>
    </font>
    <font>
      <sz val="10"/>
      <color rgb="FFCC0000"/>
      <name val="Mangal"/>
      <family val="2"/>
      <charset val="1"/>
    </font>
    <font>
      <sz val="10"/>
      <color rgb="FF808080"/>
      <name val="Mangal"/>
      <family val="2"/>
      <charset val="1"/>
    </font>
    <font>
      <sz val="10"/>
      <color rgb="FF006600"/>
      <name val="Mangal"/>
      <family val="2"/>
      <charset val="1"/>
    </font>
    <font>
      <sz val="10"/>
      <color rgb="FF996600"/>
      <name val="Mangal"/>
      <family val="2"/>
      <charset val="1"/>
    </font>
    <font>
      <sz val="10"/>
      <color rgb="FF333333"/>
      <name val="Mangal"/>
      <family val="2"/>
      <charset val="1"/>
    </font>
    <font>
      <u/>
      <sz val="10"/>
      <name val="Mangal"/>
      <family val="2"/>
      <charset val="1"/>
    </font>
    <font>
      <sz val="10"/>
      <name val="Mangal"/>
      <family val="2"/>
      <charset val="1"/>
    </font>
    <font>
      <sz val="10"/>
      <name val="Calibri"/>
      <family val="2"/>
      <charset val="1"/>
    </font>
    <font>
      <b/>
      <sz val="12"/>
      <name val="Calibri"/>
      <family val="2"/>
      <charset val="1"/>
    </font>
    <font>
      <b/>
      <sz val="10"/>
      <name val="Calibri"/>
      <family val="2"/>
      <charset val="1"/>
    </font>
    <font>
      <sz val="10"/>
      <color rgb="FF000000"/>
      <name val="Calibri"/>
      <family val="2"/>
      <charset val="1"/>
    </font>
    <font>
      <b/>
      <sz val="10"/>
      <color rgb="FF000000"/>
      <name val="Calibri"/>
      <family val="2"/>
      <charset val="1"/>
    </font>
    <font>
      <b/>
      <sz val="9"/>
      <name val="Calibri"/>
      <family val="2"/>
      <charset val="1"/>
    </font>
    <font>
      <b/>
      <sz val="9"/>
      <name val="Arial"/>
      <family val="2"/>
      <charset val="1"/>
    </font>
    <font>
      <sz val="10"/>
      <name val="Arial"/>
      <charset val="1"/>
    </font>
  </fonts>
  <fills count="13">
    <fill>
      <patternFill patternType="none"/>
    </fill>
    <fill>
      <patternFill patternType="gray125"/>
    </fill>
    <fill>
      <patternFill patternType="solid">
        <fgColor rgb="FF000000"/>
        <bgColor rgb="FF003300"/>
      </patternFill>
    </fill>
    <fill>
      <patternFill patternType="solid">
        <fgColor rgb="FF808080"/>
        <bgColor rgb="FF969696"/>
      </patternFill>
    </fill>
    <fill>
      <patternFill patternType="solid">
        <fgColor rgb="FFDDDDDD"/>
        <bgColor rgb="FFDDD9C3"/>
      </patternFill>
    </fill>
    <fill>
      <patternFill patternType="solid">
        <fgColor rgb="FFFFCCCC"/>
        <bgColor rgb="FFDDD9C3"/>
      </patternFill>
    </fill>
    <fill>
      <patternFill patternType="solid">
        <fgColor rgb="FFCC0000"/>
        <bgColor rgb="FF800000"/>
      </patternFill>
    </fill>
    <fill>
      <patternFill patternType="solid">
        <fgColor rgb="FFCCFFCC"/>
        <bgColor rgb="FFCCFFFF"/>
      </patternFill>
    </fill>
    <fill>
      <patternFill patternType="solid">
        <fgColor rgb="FFFFFFCC"/>
        <bgColor rgb="FFFFFFFF"/>
      </patternFill>
    </fill>
    <fill>
      <patternFill patternType="solid">
        <fgColor rgb="FFC4BD97"/>
        <bgColor rgb="FFDDD9C3"/>
      </patternFill>
    </fill>
    <fill>
      <patternFill patternType="solid">
        <fgColor rgb="FFDDD9C3"/>
        <bgColor rgb="FFDDDDDD"/>
      </patternFill>
    </fill>
    <fill>
      <patternFill patternType="solid">
        <fgColor theme="2"/>
        <bgColor rgb="FFDDDDDD"/>
      </patternFill>
    </fill>
    <fill>
      <patternFill patternType="solid">
        <fgColor theme="2" tint="-9.9978637043366805E-2"/>
        <bgColor rgb="FFDDDDDD"/>
      </patternFill>
    </fill>
  </fills>
  <borders count="8">
    <border>
      <left/>
      <right/>
      <top/>
      <bottom/>
      <diagonal/>
    </border>
    <border>
      <left style="thin">
        <color rgb="FF808080"/>
      </left>
      <right style="thin">
        <color rgb="FF808080"/>
      </right>
      <top style="thin">
        <color rgb="FF808080"/>
      </top>
      <bottom style="thin">
        <color rgb="FF808080"/>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diagonal/>
    </border>
    <border>
      <left/>
      <right/>
      <top style="hair">
        <color auto="1"/>
      </top>
      <bottom style="hair">
        <color auto="1"/>
      </bottom>
      <diagonal/>
    </border>
    <border>
      <left style="hair">
        <color auto="1"/>
      </left>
      <right style="hair">
        <color auto="1"/>
      </right>
      <top style="hair">
        <color auto="1"/>
      </top>
      <bottom/>
      <diagonal/>
    </border>
    <border>
      <left/>
      <right/>
      <top/>
      <bottom style="hair">
        <color auto="1"/>
      </bottom>
      <diagonal/>
    </border>
  </borders>
  <cellStyleXfs count="21">
    <xf numFmtId="0" fontId="0" fillId="0" borderId="0"/>
    <xf numFmtId="166" fontId="17" fillId="0" borderId="0" applyBorder="0" applyProtection="0"/>
    <xf numFmtId="0" fontId="1" fillId="2" borderId="0" applyBorder="0" applyProtection="0"/>
    <xf numFmtId="0" fontId="1" fillId="3" borderId="0" applyBorder="0" applyProtection="0"/>
    <xf numFmtId="0" fontId="2" fillId="4" borderId="0" applyBorder="0" applyProtection="0"/>
    <xf numFmtId="0" fontId="2" fillId="0" borderId="0" applyBorder="0" applyProtection="0"/>
    <xf numFmtId="0" fontId="3" fillId="5" borderId="0" applyBorder="0" applyProtection="0"/>
    <xf numFmtId="0" fontId="1" fillId="6" borderId="0" applyBorder="0" applyProtection="0"/>
    <xf numFmtId="0" fontId="4" fillId="0" borderId="0" applyBorder="0" applyProtection="0"/>
    <xf numFmtId="0" fontId="5" fillId="7" borderId="0" applyBorder="0" applyProtection="0"/>
    <xf numFmtId="0" fontId="2" fillId="0" borderId="0" applyBorder="0" applyProtection="0"/>
    <xf numFmtId="0" fontId="2" fillId="0" borderId="0" applyBorder="0" applyProtection="0"/>
    <xf numFmtId="0" fontId="2" fillId="0" borderId="0" applyBorder="0" applyProtection="0"/>
    <xf numFmtId="0" fontId="6" fillId="8" borderId="0" applyBorder="0" applyProtection="0"/>
    <xf numFmtId="0" fontId="7" fillId="8" borderId="1" applyProtection="0"/>
    <xf numFmtId="0" fontId="8" fillId="0" borderId="0" applyBorder="0" applyProtection="0"/>
    <xf numFmtId="164" fontId="8" fillId="0" borderId="0" applyBorder="0" applyProtection="0"/>
    <xf numFmtId="0" fontId="9" fillId="0" borderId="0" applyBorder="0" applyProtection="0"/>
    <xf numFmtId="0" fontId="9" fillId="0" borderId="0" applyBorder="0" applyProtection="0"/>
    <xf numFmtId="0" fontId="9" fillId="0" borderId="0" applyBorder="0" applyProtection="0">
      <alignment horizontal="center" textRotation="90"/>
    </xf>
    <xf numFmtId="0" fontId="3" fillId="0" borderId="0" applyBorder="0" applyProtection="0"/>
  </cellStyleXfs>
  <cellXfs count="67">
    <xf numFmtId="0" fontId="0" fillId="0" borderId="0" xfId="0"/>
    <xf numFmtId="0" fontId="10" fillId="0" borderId="0" xfId="0" applyFont="1" applyProtection="1">
      <protection locked="0"/>
    </xf>
    <xf numFmtId="0" fontId="12" fillId="10" borderId="3" xfId="0" applyFont="1" applyFill="1" applyBorder="1" applyAlignment="1" applyProtection="1">
      <alignment horizontal="center" vertical="center"/>
    </xf>
    <xf numFmtId="0" fontId="12" fillId="10" borderId="3" xfId="0" applyFont="1" applyFill="1" applyBorder="1" applyAlignment="1" applyProtection="1">
      <alignment horizontal="center" vertical="center" wrapText="1"/>
    </xf>
    <xf numFmtId="0" fontId="12" fillId="10" borderId="2" xfId="0" applyFont="1" applyFill="1" applyBorder="1" applyAlignment="1" applyProtection="1">
      <alignment horizontal="center" vertical="center"/>
    </xf>
    <xf numFmtId="0" fontId="12" fillId="10" borderId="2" xfId="0" applyFont="1" applyFill="1" applyBorder="1" applyAlignment="1" applyProtection="1">
      <alignment horizontal="center" vertical="center" wrapText="1"/>
    </xf>
    <xf numFmtId="0" fontId="15" fillId="0" borderId="2" xfId="0" applyFont="1" applyBorder="1" applyProtection="1">
      <protection locked="0"/>
    </xf>
    <xf numFmtId="164" fontId="14" fillId="0" borderId="2" xfId="0" applyNumberFormat="1" applyFont="1" applyBorder="1" applyAlignment="1" applyProtection="1">
      <alignment horizontal="center" shrinkToFit="1"/>
      <protection locked="0"/>
    </xf>
    <xf numFmtId="164" fontId="14" fillId="10" borderId="2" xfId="0" applyNumberFormat="1" applyFont="1" applyFill="1" applyBorder="1" applyAlignment="1" applyProtection="1">
      <alignment horizontal="center" shrinkToFit="1"/>
    </xf>
    <xf numFmtId="0" fontId="12" fillId="0" borderId="4" xfId="0" applyFont="1" applyBorder="1" applyAlignment="1" applyProtection="1">
      <alignment horizontal="center" vertical="center"/>
      <protection locked="0"/>
    </xf>
    <xf numFmtId="0" fontId="13" fillId="0" borderId="4" xfId="0" applyFont="1" applyBorder="1" applyAlignment="1" applyProtection="1">
      <alignment horizontal="left" vertical="center" wrapText="1"/>
      <protection locked="0"/>
    </xf>
    <xf numFmtId="0" fontId="13" fillId="0" borderId="5" xfId="0" applyFont="1" applyBorder="1" applyAlignment="1" applyProtection="1">
      <alignment horizontal="left" vertical="center" wrapText="1"/>
      <protection locked="0"/>
    </xf>
    <xf numFmtId="0" fontId="13" fillId="0" borderId="5" xfId="0" applyFont="1" applyBorder="1" applyAlignment="1" applyProtection="1">
      <alignment horizontal="center" vertical="center" wrapText="1"/>
      <protection locked="0"/>
    </xf>
    <xf numFmtId="0" fontId="13" fillId="0" borderId="4" xfId="0" applyFont="1" applyBorder="1" applyAlignment="1" applyProtection="1">
      <alignment horizontal="center" vertical="center" wrapText="1"/>
      <protection locked="0"/>
    </xf>
    <xf numFmtId="0" fontId="15" fillId="0" borderId="4" xfId="0" applyFont="1" applyBorder="1" applyProtection="1">
      <protection locked="0"/>
    </xf>
    <xf numFmtId="164" fontId="14" fillId="0" borderId="0" xfId="0" applyNumberFormat="1" applyFont="1" applyBorder="1" applyAlignment="1" applyProtection="1">
      <alignment horizontal="center"/>
      <protection locked="0"/>
    </xf>
    <xf numFmtId="0" fontId="14" fillId="10" borderId="2" xfId="0" applyFont="1" applyFill="1" applyBorder="1" applyAlignment="1" applyProtection="1">
      <alignment horizontal="center" vertical="center"/>
    </xf>
    <xf numFmtId="0" fontId="14" fillId="10" borderId="2" xfId="0" applyFont="1" applyFill="1" applyBorder="1" applyAlignment="1" applyProtection="1">
      <alignment horizontal="center" vertical="center" wrapText="1"/>
    </xf>
    <xf numFmtId="164" fontId="10" fillId="0" borderId="0" xfId="0" applyNumberFormat="1" applyFont="1" applyBorder="1" applyAlignment="1" applyProtection="1">
      <alignment horizontal="left"/>
      <protection locked="0"/>
    </xf>
    <xf numFmtId="0" fontId="10" fillId="10" borderId="2" xfId="0" applyFont="1" applyFill="1" applyBorder="1" applyAlignment="1" applyProtection="1">
      <alignment horizontal="center"/>
    </xf>
    <xf numFmtId="10" fontId="10" fillId="10" borderId="6" xfId="0" applyNumberFormat="1" applyFont="1" applyFill="1" applyBorder="1" applyAlignment="1" applyProtection="1">
      <alignment horizontal="center"/>
    </xf>
    <xf numFmtId="164" fontId="13" fillId="10" borderId="4" xfId="0" applyNumberFormat="1" applyFont="1" applyFill="1" applyBorder="1" applyAlignment="1" applyProtection="1">
      <alignment horizontal="center" shrinkToFit="1"/>
    </xf>
    <xf numFmtId="164" fontId="13" fillId="10" borderId="2" xfId="0" applyNumberFormat="1" applyFont="1" applyFill="1" applyBorder="1" applyAlignment="1" applyProtection="1">
      <alignment horizontal="center" shrinkToFit="1"/>
    </xf>
    <xf numFmtId="164" fontId="12" fillId="10" borderId="2" xfId="0" applyNumberFormat="1" applyFont="1" applyFill="1" applyBorder="1" applyAlignment="1" applyProtection="1">
      <alignment horizontal="left"/>
    </xf>
    <xf numFmtId="164" fontId="10" fillId="10" borderId="2" xfId="0" applyNumberFormat="1" applyFont="1" applyFill="1" applyBorder="1" applyAlignment="1" applyProtection="1">
      <alignment horizontal="right" shrinkToFit="1"/>
    </xf>
    <xf numFmtId="0" fontId="12" fillId="0" borderId="0" xfId="0" applyFont="1" applyBorder="1" applyAlignment="1" applyProtection="1">
      <protection locked="0"/>
    </xf>
    <xf numFmtId="164" fontId="10" fillId="0" borderId="4" xfId="0" applyNumberFormat="1" applyFont="1" applyBorder="1" applyAlignment="1" applyProtection="1">
      <alignment horizontal="left"/>
      <protection locked="0"/>
    </xf>
    <xf numFmtId="164" fontId="10" fillId="0" borderId="0" xfId="0" applyNumberFormat="1" applyFont="1" applyBorder="1" applyAlignment="1" applyProtection="1">
      <alignment horizontal="right"/>
      <protection locked="0"/>
    </xf>
    <xf numFmtId="164" fontId="10" fillId="0" borderId="0" xfId="0" applyNumberFormat="1" applyFont="1" applyBorder="1" applyAlignment="1" applyProtection="1">
      <protection locked="0"/>
    </xf>
    <xf numFmtId="0" fontId="12" fillId="0" borderId="0" xfId="0" applyFont="1" applyBorder="1" applyAlignment="1" applyProtection="1">
      <alignment horizontal="center"/>
      <protection locked="0"/>
    </xf>
    <xf numFmtId="164" fontId="13" fillId="0" borderId="0" xfId="0" applyNumberFormat="1" applyFont="1" applyBorder="1" applyAlignment="1" applyProtection="1">
      <protection locked="0"/>
    </xf>
    <xf numFmtId="164" fontId="14" fillId="10" borderId="2" xfId="0" applyNumberFormat="1" applyFont="1" applyFill="1" applyBorder="1" applyAlignment="1" applyProtection="1">
      <alignment horizontal="center" vertical="center"/>
    </xf>
    <xf numFmtId="164" fontId="13" fillId="10" borderId="2" xfId="0" applyNumberFormat="1" applyFont="1" applyFill="1" applyBorder="1" applyAlignment="1" applyProtection="1">
      <alignment horizontal="right" shrinkToFit="1"/>
    </xf>
    <xf numFmtId="164" fontId="14" fillId="0" borderId="0" xfId="0" applyNumberFormat="1" applyFont="1" applyBorder="1" applyAlignment="1" applyProtection="1">
      <protection locked="0"/>
    </xf>
    <xf numFmtId="0" fontId="15" fillId="0" borderId="2" xfId="0" applyFont="1" applyBorder="1" applyAlignment="1" applyProtection="1">
      <alignment wrapText="1"/>
      <protection locked="0"/>
    </xf>
    <xf numFmtId="0" fontId="10" fillId="0" borderId="0" xfId="0" applyFont="1" applyAlignment="1">
      <alignment wrapText="1"/>
    </xf>
    <xf numFmtId="0" fontId="10" fillId="0" borderId="0" xfId="0" applyFont="1" applyAlignment="1"/>
    <xf numFmtId="0" fontId="11" fillId="0" borderId="0" xfId="0" applyFont="1" applyBorder="1" applyAlignment="1">
      <alignment horizontal="center" vertical="center" wrapText="1"/>
    </xf>
    <xf numFmtId="0" fontId="11" fillId="0" borderId="0" xfId="0" applyFont="1" applyBorder="1" applyAlignment="1">
      <alignment horizontal="right" vertical="center" wrapText="1"/>
    </xf>
    <xf numFmtId="165" fontId="11" fillId="0" borderId="0" xfId="0" applyNumberFormat="1" applyFont="1" applyBorder="1" applyAlignment="1">
      <alignment horizontal="left" vertical="center" wrapText="1"/>
    </xf>
    <xf numFmtId="0" fontId="11" fillId="0" borderId="7" xfId="0" applyFont="1" applyBorder="1" applyAlignment="1">
      <alignment horizontal="center" vertical="center" wrapText="1"/>
    </xf>
    <xf numFmtId="0" fontId="11" fillId="0" borderId="7" xfId="0" applyFont="1" applyBorder="1" applyAlignment="1">
      <alignment horizontal="right" vertical="center" wrapText="1"/>
    </xf>
    <xf numFmtId="165" fontId="11" fillId="0" borderId="7" xfId="0" applyNumberFormat="1" applyFont="1" applyBorder="1" applyAlignment="1">
      <alignment horizontal="left" vertical="center" wrapText="1"/>
    </xf>
    <xf numFmtId="0" fontId="12" fillId="10" borderId="2" xfId="0" applyFont="1" applyFill="1" applyBorder="1" applyAlignment="1">
      <alignment horizontal="center" vertical="center" wrapText="1"/>
    </xf>
    <xf numFmtId="0" fontId="11" fillId="0" borderId="4" xfId="0" applyFont="1" applyBorder="1" applyAlignment="1">
      <alignment wrapText="1"/>
    </xf>
    <xf numFmtId="166" fontId="11" fillId="9" borderId="2" xfId="0" applyNumberFormat="1" applyFont="1" applyFill="1" applyBorder="1" applyAlignment="1">
      <alignment wrapText="1"/>
    </xf>
    <xf numFmtId="0" fontId="12" fillId="10" borderId="2" xfId="0" applyFont="1" applyFill="1" applyBorder="1" applyAlignment="1" applyProtection="1">
      <alignment horizontal="center" vertical="center"/>
    </xf>
    <xf numFmtId="0" fontId="12" fillId="0" borderId="0" xfId="0" applyFont="1" applyBorder="1" applyAlignment="1" applyProtection="1">
      <alignment horizontal="center"/>
      <protection locked="0"/>
    </xf>
    <xf numFmtId="0" fontId="10" fillId="11" borderId="2" xfId="0" applyFont="1" applyFill="1" applyBorder="1" applyAlignment="1">
      <alignment horizontal="center" vertical="center" wrapText="1"/>
    </xf>
    <xf numFmtId="0" fontId="10" fillId="11" borderId="2" xfId="0" applyFont="1" applyFill="1" applyBorder="1" applyAlignment="1">
      <alignment vertical="center" wrapText="1"/>
    </xf>
    <xf numFmtId="166" fontId="10" fillId="11" borderId="2" xfId="1" applyFont="1" applyFill="1" applyBorder="1" applyAlignment="1" applyProtection="1">
      <alignment vertical="center" wrapText="1"/>
    </xf>
    <xf numFmtId="0" fontId="10" fillId="12" borderId="2" xfId="0" applyFont="1" applyFill="1" applyBorder="1" applyAlignment="1">
      <alignment horizontal="center" vertical="center" wrapText="1"/>
    </xf>
    <xf numFmtId="0" fontId="10" fillId="12" borderId="2" xfId="0" applyFont="1" applyFill="1" applyBorder="1" applyAlignment="1">
      <alignment vertical="center" wrapText="1"/>
    </xf>
    <xf numFmtId="166" fontId="10" fillId="12" borderId="2" xfId="1" applyFont="1" applyFill="1" applyBorder="1" applyAlignment="1" applyProtection="1">
      <alignment vertical="center" wrapText="1"/>
    </xf>
    <xf numFmtId="0" fontId="10" fillId="10" borderId="6" xfId="0" applyFont="1" applyFill="1" applyBorder="1" applyAlignment="1" applyProtection="1">
      <alignment wrapText="1"/>
    </xf>
    <xf numFmtId="0" fontId="10" fillId="10" borderId="2" xfId="0" applyFont="1" applyFill="1" applyBorder="1" applyAlignment="1" applyProtection="1">
      <alignment wrapText="1"/>
    </xf>
    <xf numFmtId="0" fontId="12" fillId="10" borderId="2" xfId="0" applyFont="1" applyFill="1" applyBorder="1" applyAlignment="1" applyProtection="1">
      <alignment horizontal="center" vertical="center"/>
    </xf>
    <xf numFmtId="0" fontId="12" fillId="0" borderId="0" xfId="0" applyFont="1" applyBorder="1" applyAlignment="1" applyProtection="1">
      <alignment horizontal="center"/>
      <protection locked="0"/>
    </xf>
    <xf numFmtId="0" fontId="11" fillId="9" borderId="2" xfId="0" applyFont="1" applyFill="1" applyBorder="1" applyAlignment="1" applyProtection="1">
      <alignment horizontal="center"/>
    </xf>
    <xf numFmtId="0" fontId="12" fillId="0" borderId="3" xfId="0" applyFont="1" applyBorder="1" applyAlignment="1" applyProtection="1">
      <alignment horizontal="center" vertical="center"/>
      <protection locked="0"/>
    </xf>
    <xf numFmtId="0" fontId="13" fillId="0" borderId="2" xfId="0" applyFont="1" applyBorder="1" applyAlignment="1" applyProtection="1">
      <alignment vertical="top" wrapText="1"/>
      <protection locked="0"/>
    </xf>
    <xf numFmtId="0" fontId="13" fillId="0" borderId="2" xfId="0" applyFont="1" applyBorder="1" applyAlignment="1" applyProtection="1">
      <alignment horizontal="center" vertical="center" wrapText="1"/>
      <protection locked="0"/>
    </xf>
    <xf numFmtId="0" fontId="13" fillId="0" borderId="2" xfId="0" applyFont="1" applyBorder="1" applyAlignment="1" applyProtection="1">
      <alignment horizontal="center" vertical="center" shrinkToFit="1"/>
      <protection locked="0"/>
    </xf>
    <xf numFmtId="164" fontId="14" fillId="10" borderId="2" xfId="0" applyNumberFormat="1" applyFont="1" applyFill="1" applyBorder="1" applyAlignment="1" applyProtection="1">
      <alignment horizontal="center" vertical="center" shrinkToFit="1"/>
    </xf>
    <xf numFmtId="0" fontId="16" fillId="0" borderId="0" xfId="0" applyFont="1" applyBorder="1" applyAlignment="1">
      <alignment horizontal="center" vertical="center"/>
    </xf>
    <xf numFmtId="0" fontId="11" fillId="9" borderId="2" xfId="0" applyFont="1" applyFill="1" applyBorder="1" applyAlignment="1">
      <alignment horizontal="center" vertical="center" wrapText="1"/>
    </xf>
    <xf numFmtId="0" fontId="11" fillId="9" borderId="2" xfId="0" applyFont="1" applyFill="1" applyBorder="1" applyAlignment="1">
      <alignment horizontal="center" wrapText="1"/>
    </xf>
  </cellXfs>
  <cellStyles count="21">
    <cellStyle name="Accent 1 1" xfId="2"/>
    <cellStyle name="Accent 2 1" xfId="3"/>
    <cellStyle name="Accent 3 1" xfId="4"/>
    <cellStyle name="Accent 4" xfId="5"/>
    <cellStyle name="Bad 1" xfId="6"/>
    <cellStyle name="Error 1" xfId="7"/>
    <cellStyle name="Footnote 1" xfId="8"/>
    <cellStyle name="Good 1" xfId="9"/>
    <cellStyle name="Heading 1 1" xfId="10"/>
    <cellStyle name="Heading 2 1" xfId="11"/>
    <cellStyle name="Heading 3" xfId="12"/>
    <cellStyle name="Moeda" xfId="1" builtinId="4"/>
    <cellStyle name="Neutral 1" xfId="13"/>
    <cellStyle name="Normal" xfId="0" builtinId="0"/>
    <cellStyle name="Note 1" xfId="14"/>
    <cellStyle name="Resultado" xfId="15"/>
    <cellStyle name="Resultado2" xfId="16"/>
    <cellStyle name="Status 1" xfId="17"/>
    <cellStyle name="Text 1" xfId="18"/>
    <cellStyle name="Título1" xfId="19"/>
    <cellStyle name="Warning 1" xfId="20"/>
  </cellStyles>
  <dxfs count="0"/>
  <tableStyles count="0" defaultTableStyle="TableStyleMedium2" defaultPivotStyle="PivotStyleLight16"/>
  <colors>
    <indexedColors>
      <rgbColor rgb="FF000000"/>
      <rgbColor rgb="FFFFFFFF"/>
      <rgbColor rgb="FFCC0000"/>
      <rgbColor rgb="FF00FF00"/>
      <rgbColor rgb="FF0000FF"/>
      <rgbColor rgb="FFFFFF00"/>
      <rgbColor rgb="FFFF00FF"/>
      <rgbColor rgb="FF00FFFF"/>
      <rgbColor rgb="FF800000"/>
      <rgbColor rgb="FF006600"/>
      <rgbColor rgb="FF000080"/>
      <rgbColor rgb="FF996600"/>
      <rgbColor rgb="FF800080"/>
      <rgbColor rgb="FF008080"/>
      <rgbColor rgb="FFC4BD97"/>
      <rgbColor rgb="FF808080"/>
      <rgbColor rgb="FF9999FF"/>
      <rgbColor rgb="FF993366"/>
      <rgbColor rgb="FFFFFFCC"/>
      <rgbColor rgb="FFDDD9C3"/>
      <rgbColor rgb="FF660066"/>
      <rgbColor rgb="FFFF8080"/>
      <rgbColor rgb="FF0066CC"/>
      <rgbColor rgb="FFDDDDDD"/>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CC"/>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haredStrings" Target="sharedStrings.xml"/><Relationship Id="rId20" Type="http://schemas.openxmlformats.org/officeDocument/2006/relationships/worksheet" Target="worksheets/sheet20.xml"/><Relationship Id="rId41" Type="http://schemas.openxmlformats.org/officeDocument/2006/relationships/worksheet" Target="worksheets/sheet4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3057525</xdr:colOff>
      <xdr:row>0</xdr:row>
      <xdr:rowOff>0</xdr:rowOff>
    </xdr:from>
    <xdr:to>
      <xdr:col>2</xdr:col>
      <xdr:colOff>152400</xdr:colOff>
      <xdr:row>6</xdr:row>
      <xdr:rowOff>126301</xdr:rowOff>
    </xdr:to>
    <xdr:pic>
      <xdr:nvPicPr>
        <xdr:cNvPr id="3" name="Imagem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667125" y="0"/>
          <a:ext cx="2886075" cy="1097851"/>
        </a:xfrm>
        <a:prstGeom prst="rect">
          <a:avLst/>
        </a:prstGeom>
      </xdr:spPr>
    </xdr:pic>
    <xdr:clientData/>
  </xdr:twoCellAnchor>
</xdr:wsDr>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H6" sqref="H6"/>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1</v>
      </c>
      <c r="B2" s="2" t="s">
        <v>2</v>
      </c>
      <c r="C2" s="2" t="s">
        <v>3</v>
      </c>
      <c r="D2" s="2" t="s">
        <v>4</v>
      </c>
      <c r="E2" s="3" t="s">
        <v>5</v>
      </c>
      <c r="F2" s="3" t="s">
        <v>6</v>
      </c>
      <c r="G2" s="2" t="s">
        <v>7</v>
      </c>
      <c r="H2" s="4" t="s">
        <v>8</v>
      </c>
      <c r="I2" s="5" t="s">
        <v>9</v>
      </c>
    </row>
    <row r="3" spans="1:9" ht="12.75" customHeight="1">
      <c r="A3" s="59"/>
      <c r="B3" s="60" t="s">
        <v>149</v>
      </c>
      <c r="C3" s="61" t="s">
        <v>150</v>
      </c>
      <c r="D3" s="62">
        <f>20000*0.75</f>
        <v>15000</v>
      </c>
      <c r="E3" s="63">
        <f>IF(C20&lt;=25%,D20,MIN(E20:F20))</f>
        <v>4.99</v>
      </c>
      <c r="F3" s="63">
        <f>MIN(H3:H17)</f>
        <v>4.75</v>
      </c>
      <c r="G3" s="6" t="s">
        <v>165</v>
      </c>
      <c r="H3" s="7">
        <v>5.22</v>
      </c>
      <c r="I3" s="8">
        <f t="shared" ref="I3:I17" si="0">IF(H3="","",(IF($C$20&lt;25%,"N/A",IF(H3&lt;=($D$20+$A$20),H3,"Descartado"))))</f>
        <v>5.22</v>
      </c>
    </row>
    <row r="4" spans="1:9">
      <c r="A4" s="59"/>
      <c r="B4" s="60"/>
      <c r="C4" s="61"/>
      <c r="D4" s="62"/>
      <c r="E4" s="63"/>
      <c r="F4" s="63"/>
      <c r="G4" s="6" t="s">
        <v>166</v>
      </c>
      <c r="H4" s="7">
        <v>4.75</v>
      </c>
      <c r="I4" s="8">
        <f t="shared" si="0"/>
        <v>4.75</v>
      </c>
    </row>
    <row r="5" spans="1:9">
      <c r="A5" s="59"/>
      <c r="B5" s="60"/>
      <c r="C5" s="61"/>
      <c r="D5" s="62"/>
      <c r="E5" s="63"/>
      <c r="F5" s="63"/>
      <c r="G5" s="6" t="s">
        <v>186</v>
      </c>
      <c r="H5" s="7">
        <v>22.98</v>
      </c>
      <c r="I5" s="8" t="str">
        <f t="shared" si="0"/>
        <v>Descartado</v>
      </c>
    </row>
    <row r="6" spans="1:9">
      <c r="A6" s="59"/>
      <c r="B6" s="60"/>
      <c r="C6" s="61"/>
      <c r="D6" s="62"/>
      <c r="E6" s="63"/>
      <c r="F6" s="63"/>
      <c r="G6" s="6"/>
      <c r="H6" s="7"/>
      <c r="I6" s="8" t="str">
        <f t="shared" si="0"/>
        <v/>
      </c>
    </row>
    <row r="7" spans="1:9">
      <c r="A7" s="59"/>
      <c r="B7" s="60"/>
      <c r="C7" s="61"/>
      <c r="D7" s="62"/>
      <c r="E7" s="63"/>
      <c r="F7" s="63"/>
      <c r="G7" s="6"/>
      <c r="H7" s="7"/>
      <c r="I7" s="8" t="str">
        <f t="shared" si="0"/>
        <v/>
      </c>
    </row>
    <row r="8" spans="1:9">
      <c r="A8" s="59"/>
      <c r="B8" s="60"/>
      <c r="C8" s="61"/>
      <c r="D8" s="62"/>
      <c r="E8" s="63"/>
      <c r="F8" s="63"/>
      <c r="G8" s="6"/>
      <c r="H8" s="7"/>
      <c r="I8" s="8" t="str">
        <f t="shared" si="0"/>
        <v/>
      </c>
    </row>
    <row r="9" spans="1:9">
      <c r="A9" s="59"/>
      <c r="B9" s="60"/>
      <c r="C9" s="61"/>
      <c r="D9" s="62"/>
      <c r="E9" s="63"/>
      <c r="F9" s="63"/>
      <c r="G9" s="6"/>
      <c r="H9" s="7"/>
      <c r="I9" s="8" t="str">
        <f t="shared" si="0"/>
        <v/>
      </c>
    </row>
    <row r="10" spans="1:9">
      <c r="A10" s="59"/>
      <c r="B10" s="60"/>
      <c r="C10" s="61"/>
      <c r="D10" s="62"/>
      <c r="E10" s="63"/>
      <c r="F10" s="63"/>
      <c r="G10" s="6"/>
      <c r="H10" s="7"/>
      <c r="I10" s="8" t="str">
        <f t="shared" si="0"/>
        <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f>IF(B20&lt;2,"N/A",(STDEV(H3:H17)))</f>
        <v>10.392075506525792</v>
      </c>
      <c r="B20" s="19">
        <f>COUNT(H3:H17)</f>
        <v>3</v>
      </c>
      <c r="C20" s="20">
        <f>IF(B20&lt;2,"N/A",(A20/D20))</f>
        <v>0.94645496416446195</v>
      </c>
      <c r="D20" s="21">
        <f>ROUND(AVERAGE(H3:H17),2)</f>
        <v>10.98</v>
      </c>
      <c r="E20" s="22">
        <f>IFERROR(ROUND(IF(B20&lt;2,"N/A",(IF(C20&lt;=25%,"N/A",AVERAGE(I3:I17)))),2),"N/A")</f>
        <v>4.99</v>
      </c>
      <c r="F20" s="22">
        <f>ROUND(MEDIAN(H3:H17),2)</f>
        <v>5.22</v>
      </c>
      <c r="G20" s="23" t="str">
        <f>INDEX(G3:G17,MATCH(H20,H3:H17,0))</f>
        <v>19.197.721/0001-61 LIVRARIA E PAPELARIA PRATICA LTDA</v>
      </c>
      <c r="H20" s="24">
        <f>MIN(H3:H17)</f>
        <v>4.75</v>
      </c>
      <c r="I20" s="18"/>
    </row>
    <row r="21" spans="1:11">
      <c r="A21" s="25"/>
      <c r="B21" s="18"/>
      <c r="C21" s="26"/>
      <c r="D21" s="26"/>
      <c r="E21" s="26"/>
      <c r="F21" s="26"/>
      <c r="G21" s="18"/>
      <c r="H21" s="27"/>
      <c r="I21" s="28"/>
      <c r="J21" s="28"/>
      <c r="K21" s="28"/>
    </row>
    <row r="22" spans="1:11">
      <c r="B22" s="25"/>
      <c r="C22" s="25"/>
      <c r="D22" s="57"/>
      <c r="E22" s="57"/>
      <c r="F22" s="30"/>
      <c r="G22" s="31" t="s">
        <v>19</v>
      </c>
      <c r="H22" s="32">
        <f>IF(C20&lt;=25%,D20,MIN(E20:F20))</f>
        <v>4.99</v>
      </c>
    </row>
    <row r="23" spans="1:11">
      <c r="B23" s="25"/>
      <c r="C23" s="25"/>
      <c r="D23" s="57"/>
      <c r="E23" s="57"/>
      <c r="F23" s="33"/>
      <c r="G23" s="4" t="s">
        <v>20</v>
      </c>
      <c r="H23" s="24">
        <f>ROUND(H22,2)*D3</f>
        <v>74850</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H3" sqref="H3:H6"/>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38</v>
      </c>
      <c r="B2" s="2" t="s">
        <v>2</v>
      </c>
      <c r="C2" s="2" t="s">
        <v>3</v>
      </c>
      <c r="D2" s="2" t="s">
        <v>4</v>
      </c>
      <c r="E2" s="3" t="s">
        <v>5</v>
      </c>
      <c r="F2" s="3" t="s">
        <v>6</v>
      </c>
      <c r="G2" s="2" t="s">
        <v>7</v>
      </c>
      <c r="H2" s="4" t="s">
        <v>8</v>
      </c>
      <c r="I2" s="5" t="s">
        <v>9</v>
      </c>
    </row>
    <row r="3" spans="1:9" ht="12.75" customHeight="1">
      <c r="A3" s="59"/>
      <c r="B3" s="60" t="s">
        <v>158</v>
      </c>
      <c r="C3" s="61" t="s">
        <v>150</v>
      </c>
      <c r="D3" s="62">
        <v>200</v>
      </c>
      <c r="E3" s="63">
        <f>IF(C20&lt;=25%,D20,MIN(E20:F20))</f>
        <v>31.34</v>
      </c>
      <c r="F3" s="63">
        <f>MIN(H3:H17)</f>
        <v>22.004799599999998</v>
      </c>
      <c r="G3" s="6" t="s">
        <v>194</v>
      </c>
      <c r="H3" s="7">
        <v>22.004799599999998</v>
      </c>
      <c r="I3" s="8">
        <f t="shared" ref="I3:I17" si="0">IF(H3="","",(IF($C$20&lt;25%,"N/A",IF(H3&lt;=($D$20+$A$20),H3,"Descartado"))))</f>
        <v>22.004799599999998</v>
      </c>
    </row>
    <row r="4" spans="1:9">
      <c r="A4" s="59"/>
      <c r="B4" s="60"/>
      <c r="C4" s="61"/>
      <c r="D4" s="62"/>
      <c r="E4" s="63"/>
      <c r="F4" s="63"/>
      <c r="G4" s="6" t="s">
        <v>195</v>
      </c>
      <c r="H4" s="7">
        <v>36.203134579999997</v>
      </c>
      <c r="I4" s="8">
        <f t="shared" si="0"/>
        <v>36.203134579999997</v>
      </c>
    </row>
    <row r="5" spans="1:9">
      <c r="A5" s="59"/>
      <c r="B5" s="60"/>
      <c r="C5" s="61"/>
      <c r="D5" s="62"/>
      <c r="E5" s="63"/>
      <c r="F5" s="63"/>
      <c r="G5" s="6" t="s">
        <v>196</v>
      </c>
      <c r="H5" s="7">
        <v>52.392380000000003</v>
      </c>
      <c r="I5" s="8" t="str">
        <f t="shared" si="0"/>
        <v>Descartado</v>
      </c>
    </row>
    <row r="6" spans="1:9">
      <c r="A6" s="59"/>
      <c r="B6" s="60"/>
      <c r="C6" s="61"/>
      <c r="D6" s="62"/>
      <c r="E6" s="63"/>
      <c r="F6" s="63"/>
      <c r="G6" s="6" t="s">
        <v>197</v>
      </c>
      <c r="H6" s="7">
        <v>35.804952491999998</v>
      </c>
      <c r="I6" s="8">
        <f t="shared" si="0"/>
        <v>35.804952491999998</v>
      </c>
    </row>
    <row r="7" spans="1:9">
      <c r="A7" s="59"/>
      <c r="B7" s="60"/>
      <c r="C7" s="61"/>
      <c r="D7" s="62"/>
      <c r="E7" s="63"/>
      <c r="F7" s="63"/>
      <c r="G7" s="6"/>
      <c r="H7" s="7"/>
      <c r="I7" s="8" t="str">
        <f t="shared" si="0"/>
        <v/>
      </c>
    </row>
    <row r="8" spans="1:9">
      <c r="A8" s="59"/>
      <c r="B8" s="60"/>
      <c r="C8" s="61"/>
      <c r="D8" s="62"/>
      <c r="E8" s="63"/>
      <c r="F8" s="63"/>
      <c r="G8" s="6"/>
      <c r="H8" s="7"/>
      <c r="I8" s="8" t="str">
        <f t="shared" si="0"/>
        <v/>
      </c>
    </row>
    <row r="9" spans="1:9">
      <c r="A9" s="59"/>
      <c r="B9" s="60"/>
      <c r="C9" s="61"/>
      <c r="D9" s="62"/>
      <c r="E9" s="63"/>
      <c r="F9" s="63"/>
      <c r="G9" s="6"/>
      <c r="H9" s="7"/>
      <c r="I9" s="8" t="str">
        <f t="shared" si="0"/>
        <v/>
      </c>
    </row>
    <row r="10" spans="1:9">
      <c r="A10" s="59"/>
      <c r="B10" s="60"/>
      <c r="C10" s="61"/>
      <c r="D10" s="62"/>
      <c r="E10" s="63"/>
      <c r="F10" s="63"/>
      <c r="G10" s="6"/>
      <c r="H10" s="7"/>
      <c r="I10" s="8" t="str">
        <f t="shared" si="0"/>
        <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f>IF(B20&lt;2,"N/A",(STDEV(H3:H17)))</f>
        <v>12.425896836146554</v>
      </c>
      <c r="B20" s="19">
        <f>COUNT(H3:H17)</f>
        <v>4</v>
      </c>
      <c r="C20" s="20">
        <f>IF(B20&lt;2,"N/A",(A20/D20))</f>
        <v>0.33950537803679109</v>
      </c>
      <c r="D20" s="21">
        <f>ROUND(AVERAGE(H3:H17),2)</f>
        <v>36.6</v>
      </c>
      <c r="E20" s="22">
        <f>IFERROR(ROUND(IF(B20&lt;2,"N/A",(IF(C20&lt;=25%,"N/A",AVERAGE(I3:I17)))),2),"N/A")</f>
        <v>31.34</v>
      </c>
      <c r="F20" s="22">
        <f>ROUND(MEDIAN(H3:H17),2)</f>
        <v>36</v>
      </c>
      <c r="G20" s="23" t="str">
        <f>INDEX(G3:G17,MATCH(H20,H3:H17,0))</f>
        <v>13.015.883/0001-55 CESCOPEL ATACADO DISTRIBUIDOR LTDA</v>
      </c>
      <c r="H20" s="24">
        <f>MIN(H3:H17)</f>
        <v>22.004799599999998</v>
      </c>
      <c r="I20" s="18"/>
    </row>
    <row r="21" spans="1:11">
      <c r="A21" s="25"/>
      <c r="B21" s="18"/>
      <c r="C21" s="26"/>
      <c r="D21" s="26"/>
      <c r="E21" s="26"/>
      <c r="F21" s="26"/>
      <c r="G21" s="18"/>
      <c r="H21" s="27"/>
      <c r="I21" s="28"/>
      <c r="J21" s="28"/>
      <c r="K21" s="28"/>
    </row>
    <row r="22" spans="1:11">
      <c r="B22" s="25"/>
      <c r="C22" s="25"/>
      <c r="D22" s="57"/>
      <c r="E22" s="57"/>
      <c r="F22" s="30"/>
      <c r="G22" s="31" t="s">
        <v>19</v>
      </c>
      <c r="H22" s="32">
        <f>IF(C20&lt;=25%,D20,MIN(E20:F20))</f>
        <v>31.34</v>
      </c>
    </row>
    <row r="23" spans="1:11">
      <c r="B23" s="25"/>
      <c r="C23" s="25"/>
      <c r="D23" s="57"/>
      <c r="E23" s="57"/>
      <c r="F23" s="33"/>
      <c r="G23" s="4" t="s">
        <v>20</v>
      </c>
      <c r="H23" s="24">
        <f>ROUND(H22,2)*D3</f>
        <v>6268</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6" sqref="G6"/>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39</v>
      </c>
      <c r="B2" s="2" t="s">
        <v>2</v>
      </c>
      <c r="C2" s="2" t="s">
        <v>3</v>
      </c>
      <c r="D2" s="2" t="s">
        <v>4</v>
      </c>
      <c r="E2" s="3" t="s">
        <v>5</v>
      </c>
      <c r="F2" s="3" t="s">
        <v>6</v>
      </c>
      <c r="G2" s="2" t="s">
        <v>7</v>
      </c>
      <c r="H2" s="4" t="s">
        <v>8</v>
      </c>
      <c r="I2" s="5" t="s">
        <v>9</v>
      </c>
    </row>
    <row r="3" spans="1:9" ht="12.75" customHeight="1">
      <c r="A3" s="59"/>
      <c r="B3" s="60" t="s">
        <v>159</v>
      </c>
      <c r="C3" s="61" t="s">
        <v>10</v>
      </c>
      <c r="D3" s="62">
        <f>10000*0.75</f>
        <v>7500</v>
      </c>
      <c r="E3" s="63">
        <f>IF(C20&lt;=25%,D20,MIN(E20:F20))</f>
        <v>15.57</v>
      </c>
      <c r="F3" s="63">
        <f>MIN(H3:H17)</f>
        <v>3.69423915</v>
      </c>
      <c r="G3" s="6" t="s">
        <v>179</v>
      </c>
      <c r="H3" s="7">
        <v>3.69423915</v>
      </c>
      <c r="I3" s="8">
        <f t="shared" ref="I3:I17" si="0">IF(H3="","",(IF($C$20&lt;25%,"N/A",IF(H3&lt;=($D$20+$A$20),H3,"Descartado"))))</f>
        <v>3.69423915</v>
      </c>
    </row>
    <row r="4" spans="1:9">
      <c r="A4" s="59"/>
      <c r="B4" s="60"/>
      <c r="C4" s="61"/>
      <c r="D4" s="62"/>
      <c r="E4" s="63"/>
      <c r="F4" s="63"/>
      <c r="G4" s="6" t="s">
        <v>166</v>
      </c>
      <c r="H4" s="7">
        <v>27.442919400000001</v>
      </c>
      <c r="I4" s="8">
        <f t="shared" si="0"/>
        <v>27.442919400000001</v>
      </c>
    </row>
    <row r="5" spans="1:9">
      <c r="A5" s="59"/>
      <c r="B5" s="60"/>
      <c r="C5" s="61"/>
      <c r="D5" s="62"/>
      <c r="E5" s="63"/>
      <c r="F5" s="63"/>
      <c r="G5" s="6"/>
      <c r="H5" s="7"/>
      <c r="I5" s="8" t="str">
        <f t="shared" si="0"/>
        <v/>
      </c>
    </row>
    <row r="6" spans="1:9">
      <c r="A6" s="59"/>
      <c r="B6" s="60"/>
      <c r="C6" s="61"/>
      <c r="D6" s="62"/>
      <c r="E6" s="63"/>
      <c r="F6" s="63"/>
      <c r="G6" s="6"/>
      <c r="H6" s="7"/>
      <c r="I6" s="8" t="str">
        <f t="shared" si="0"/>
        <v/>
      </c>
    </row>
    <row r="7" spans="1:9">
      <c r="A7" s="59"/>
      <c r="B7" s="60"/>
      <c r="C7" s="61"/>
      <c r="D7" s="62"/>
      <c r="E7" s="63"/>
      <c r="F7" s="63"/>
      <c r="G7" s="6"/>
      <c r="H7" s="7"/>
      <c r="I7" s="8" t="str">
        <f t="shared" si="0"/>
        <v/>
      </c>
    </row>
    <row r="8" spans="1:9">
      <c r="A8" s="59"/>
      <c r="B8" s="60"/>
      <c r="C8" s="61"/>
      <c r="D8" s="62"/>
      <c r="E8" s="63"/>
      <c r="F8" s="63"/>
      <c r="G8" s="6"/>
      <c r="H8" s="7"/>
      <c r="I8" s="8" t="str">
        <f t="shared" si="0"/>
        <v/>
      </c>
    </row>
    <row r="9" spans="1:9">
      <c r="A9" s="59"/>
      <c r="B9" s="60"/>
      <c r="C9" s="61"/>
      <c r="D9" s="62"/>
      <c r="E9" s="63"/>
      <c r="F9" s="63"/>
      <c r="G9" s="6"/>
      <c r="H9" s="7"/>
      <c r="I9" s="8" t="str">
        <f t="shared" si="0"/>
        <v/>
      </c>
    </row>
    <row r="10" spans="1:9">
      <c r="A10" s="59"/>
      <c r="B10" s="60"/>
      <c r="C10" s="61"/>
      <c r="D10" s="62"/>
      <c r="E10" s="63"/>
      <c r="F10" s="63"/>
      <c r="G10" s="6"/>
      <c r="H10" s="7"/>
      <c r="I10" s="8" t="str">
        <f t="shared" si="0"/>
        <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f>IF(B20&lt;2,"N/A",(STDEV(H3:H17)))</f>
        <v>16.792852849006032</v>
      </c>
      <c r="B20" s="19">
        <f>COUNT(H3:H17)</f>
        <v>2</v>
      </c>
      <c r="C20" s="20">
        <f>IF(B20&lt;2,"N/A",(A20/D20))</f>
        <v>1.0785390397563284</v>
      </c>
      <c r="D20" s="21">
        <f>ROUND(AVERAGE(H3:H17),2)</f>
        <v>15.57</v>
      </c>
      <c r="E20" s="22">
        <f>IFERROR(ROUND(IF(B20&lt;2,"N/A",(IF(C20&lt;=25%,"N/A",AVERAGE(I3:I17)))),2),"N/A")</f>
        <v>15.57</v>
      </c>
      <c r="F20" s="22">
        <f>ROUND(MEDIAN(H3:H17),2)</f>
        <v>15.57</v>
      </c>
      <c r="G20" s="23" t="str">
        <f>INDEX(G3:G17,MATCH(H20,H3:H17,0))</f>
        <v>35.859.931/0001-24 JANAINA SILVA GONCALVES 35007326828</v>
      </c>
      <c r="H20" s="24">
        <f>MIN(H3:H17)</f>
        <v>3.69423915</v>
      </c>
      <c r="I20" s="18"/>
    </row>
    <row r="21" spans="1:11">
      <c r="A21" s="25"/>
      <c r="B21" s="18"/>
      <c r="C21" s="26"/>
      <c r="D21" s="26"/>
      <c r="E21" s="26"/>
      <c r="F21" s="26"/>
      <c r="G21" s="18"/>
      <c r="H21" s="27"/>
      <c r="I21" s="28"/>
      <c r="J21" s="28"/>
      <c r="K21" s="28"/>
    </row>
    <row r="22" spans="1:11">
      <c r="B22" s="25"/>
      <c r="C22" s="25"/>
      <c r="D22" s="57"/>
      <c r="E22" s="57"/>
      <c r="F22" s="30"/>
      <c r="G22" s="31" t="s">
        <v>19</v>
      </c>
      <c r="H22" s="32">
        <f>IF(C20&lt;=25%,D20,MIN(E20:F20))</f>
        <v>15.57</v>
      </c>
    </row>
    <row r="23" spans="1:11">
      <c r="B23" s="25"/>
      <c r="C23" s="25"/>
      <c r="D23" s="57"/>
      <c r="E23" s="57"/>
      <c r="F23" s="33"/>
      <c r="G23" s="4" t="s">
        <v>20</v>
      </c>
      <c r="H23" s="24">
        <f>ROUND(H22,2)*D3</f>
        <v>116775</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6" sqref="G6"/>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40</v>
      </c>
      <c r="B2" s="2" t="s">
        <v>2</v>
      </c>
      <c r="C2" s="2" t="s">
        <v>3</v>
      </c>
      <c r="D2" s="2" t="s">
        <v>4</v>
      </c>
      <c r="E2" s="3" t="s">
        <v>5</v>
      </c>
      <c r="F2" s="3" t="s">
        <v>6</v>
      </c>
      <c r="G2" s="2" t="s">
        <v>7</v>
      </c>
      <c r="H2" s="4" t="s">
        <v>8</v>
      </c>
      <c r="I2" s="5" t="s">
        <v>9</v>
      </c>
    </row>
    <row r="3" spans="1:9" ht="12.75" customHeight="1">
      <c r="A3" s="59"/>
      <c r="B3" s="60" t="s">
        <v>159</v>
      </c>
      <c r="C3" s="61" t="s">
        <v>10</v>
      </c>
      <c r="D3" s="62">
        <f>10000*0.25</f>
        <v>2500</v>
      </c>
      <c r="E3" s="63">
        <f>IF(C20&lt;=25%,D20,MIN(E20:F20))</f>
        <v>15.57</v>
      </c>
      <c r="F3" s="63">
        <f>MIN(H3:H17)</f>
        <v>3.69423915</v>
      </c>
      <c r="G3" s="6" t="s">
        <v>179</v>
      </c>
      <c r="H3" s="7">
        <v>3.69423915</v>
      </c>
      <c r="I3" s="8">
        <f t="shared" ref="I3:I17" si="0">IF(H3="","",(IF($C$20&lt;25%,"N/A",IF(H3&lt;=($D$20+$A$20),H3,"Descartado"))))</f>
        <v>3.69423915</v>
      </c>
    </row>
    <row r="4" spans="1:9">
      <c r="A4" s="59"/>
      <c r="B4" s="60"/>
      <c r="C4" s="61"/>
      <c r="D4" s="62"/>
      <c r="E4" s="63"/>
      <c r="F4" s="63"/>
      <c r="G4" s="6" t="s">
        <v>166</v>
      </c>
      <c r="H4" s="7">
        <v>27.442919400000001</v>
      </c>
      <c r="I4" s="8">
        <f t="shared" si="0"/>
        <v>27.442919400000001</v>
      </c>
    </row>
    <row r="5" spans="1:9">
      <c r="A5" s="59"/>
      <c r="B5" s="60"/>
      <c r="C5" s="61"/>
      <c r="D5" s="62"/>
      <c r="E5" s="63"/>
      <c r="F5" s="63"/>
      <c r="G5" s="6"/>
      <c r="H5" s="7"/>
      <c r="I5" s="8" t="str">
        <f t="shared" si="0"/>
        <v/>
      </c>
    </row>
    <row r="6" spans="1:9">
      <c r="A6" s="59"/>
      <c r="B6" s="60"/>
      <c r="C6" s="61"/>
      <c r="D6" s="62"/>
      <c r="E6" s="63"/>
      <c r="F6" s="63"/>
      <c r="G6" s="6"/>
      <c r="H6" s="7"/>
      <c r="I6" s="8" t="str">
        <f t="shared" si="0"/>
        <v/>
      </c>
    </row>
    <row r="7" spans="1:9">
      <c r="A7" s="59"/>
      <c r="B7" s="60"/>
      <c r="C7" s="61"/>
      <c r="D7" s="62"/>
      <c r="E7" s="63"/>
      <c r="F7" s="63"/>
      <c r="G7" s="6"/>
      <c r="H7" s="7"/>
      <c r="I7" s="8" t="str">
        <f t="shared" si="0"/>
        <v/>
      </c>
    </row>
    <row r="8" spans="1:9">
      <c r="A8" s="59"/>
      <c r="B8" s="60"/>
      <c r="C8" s="61"/>
      <c r="D8" s="62"/>
      <c r="E8" s="63"/>
      <c r="F8" s="63"/>
      <c r="G8" s="6"/>
      <c r="H8" s="7"/>
      <c r="I8" s="8" t="str">
        <f t="shared" si="0"/>
        <v/>
      </c>
    </row>
    <row r="9" spans="1:9">
      <c r="A9" s="59"/>
      <c r="B9" s="60"/>
      <c r="C9" s="61"/>
      <c r="D9" s="62"/>
      <c r="E9" s="63"/>
      <c r="F9" s="63"/>
      <c r="G9" s="6"/>
      <c r="H9" s="7"/>
      <c r="I9" s="8" t="str">
        <f t="shared" si="0"/>
        <v/>
      </c>
    </row>
    <row r="10" spans="1:9">
      <c r="A10" s="59"/>
      <c r="B10" s="60"/>
      <c r="C10" s="61"/>
      <c r="D10" s="62"/>
      <c r="E10" s="63"/>
      <c r="F10" s="63"/>
      <c r="G10" s="6"/>
      <c r="H10" s="7"/>
      <c r="I10" s="8" t="str">
        <f t="shared" si="0"/>
        <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f>IF(B20&lt;2,"N/A",(STDEV(H3:H17)))</f>
        <v>16.792852849006032</v>
      </c>
      <c r="B20" s="19">
        <f>COUNT(H3:H17)</f>
        <v>2</v>
      </c>
      <c r="C20" s="20">
        <f>IF(B20&lt;2,"N/A",(A20/D20))</f>
        <v>1.0785390397563284</v>
      </c>
      <c r="D20" s="21">
        <f>ROUND(AVERAGE(H3:H17),2)</f>
        <v>15.57</v>
      </c>
      <c r="E20" s="22">
        <f>IFERROR(ROUND(IF(B20&lt;2,"N/A",(IF(C20&lt;=25%,"N/A",AVERAGE(I3:I17)))),2),"N/A")</f>
        <v>15.57</v>
      </c>
      <c r="F20" s="22">
        <f>ROUND(MEDIAN(H3:H17),2)</f>
        <v>15.57</v>
      </c>
      <c r="G20" s="23" t="str">
        <f>INDEX(G3:G17,MATCH(H20,H3:H17,0))</f>
        <v>35.859.931/0001-24 JANAINA SILVA GONCALVES 35007326828</v>
      </c>
      <c r="H20" s="24">
        <f>MIN(H3:H17)</f>
        <v>3.69423915</v>
      </c>
      <c r="I20" s="18"/>
    </row>
    <row r="21" spans="1:11">
      <c r="A21" s="25"/>
      <c r="B21" s="18"/>
      <c r="C21" s="26"/>
      <c r="D21" s="26"/>
      <c r="E21" s="26"/>
      <c r="F21" s="26"/>
      <c r="G21" s="18"/>
      <c r="H21" s="27"/>
      <c r="I21" s="28"/>
      <c r="J21" s="28"/>
      <c r="K21" s="28"/>
    </row>
    <row r="22" spans="1:11">
      <c r="B22" s="25"/>
      <c r="C22" s="25"/>
      <c r="D22" s="57"/>
      <c r="E22" s="57"/>
      <c r="F22" s="30"/>
      <c r="G22" s="31" t="s">
        <v>19</v>
      </c>
      <c r="H22" s="32">
        <f>IF(C20&lt;=25%,D20,MIN(E20:F20))</f>
        <v>15.57</v>
      </c>
    </row>
    <row r="23" spans="1:11">
      <c r="B23" s="25"/>
      <c r="C23" s="25"/>
      <c r="D23" s="57"/>
      <c r="E23" s="57"/>
      <c r="F23" s="33"/>
      <c r="G23" s="4" t="s">
        <v>20</v>
      </c>
      <c r="H23" s="24">
        <f>ROUND(H22,2)*D3</f>
        <v>38925</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H3" sqref="H3:H11"/>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41</v>
      </c>
      <c r="B2" s="2" t="s">
        <v>2</v>
      </c>
      <c r="C2" s="2" t="s">
        <v>3</v>
      </c>
      <c r="D2" s="2" t="s">
        <v>4</v>
      </c>
      <c r="E2" s="3" t="s">
        <v>5</v>
      </c>
      <c r="F2" s="3" t="s">
        <v>6</v>
      </c>
      <c r="G2" s="2" t="s">
        <v>7</v>
      </c>
      <c r="H2" s="4" t="s">
        <v>8</v>
      </c>
      <c r="I2" s="5" t="s">
        <v>9</v>
      </c>
    </row>
    <row r="3" spans="1:9" ht="12.75" customHeight="1">
      <c r="A3" s="59"/>
      <c r="B3" s="60" t="s">
        <v>160</v>
      </c>
      <c r="C3" s="61" t="s">
        <v>10</v>
      </c>
      <c r="D3" s="62">
        <v>200</v>
      </c>
      <c r="E3" s="63">
        <f>IF(C20&lt;=25%,D20,MIN(E20:F20))</f>
        <v>83.8</v>
      </c>
      <c r="F3" s="63">
        <f>MIN(H3:H17)</f>
        <v>72.829286100000004</v>
      </c>
      <c r="G3" s="6" t="s">
        <v>166</v>
      </c>
      <c r="H3" s="7">
        <v>83.795898890999993</v>
      </c>
      <c r="I3" s="8">
        <f t="shared" ref="I3:I17" si="0">IF(H3="","",(IF($C$20&lt;25%,"N/A",IF(H3&lt;=($D$20+$A$20),H3,"Descartado"))))</f>
        <v>83.795898890999993</v>
      </c>
    </row>
    <row r="4" spans="1:9">
      <c r="A4" s="59"/>
      <c r="B4" s="60"/>
      <c r="C4" s="61"/>
      <c r="D4" s="62"/>
      <c r="E4" s="63"/>
      <c r="F4" s="63"/>
      <c r="G4" s="6" t="s">
        <v>180</v>
      </c>
      <c r="H4" s="7">
        <v>86.445196109999998</v>
      </c>
      <c r="I4" s="8">
        <f t="shared" si="0"/>
        <v>86.445196109999998</v>
      </c>
    </row>
    <row r="5" spans="1:9">
      <c r="A5" s="59"/>
      <c r="B5" s="60"/>
      <c r="C5" s="61"/>
      <c r="D5" s="62"/>
      <c r="E5" s="63"/>
      <c r="F5" s="63"/>
      <c r="G5" s="6" t="s">
        <v>181</v>
      </c>
      <c r="H5" s="7">
        <v>72.829286100000004</v>
      </c>
      <c r="I5" s="8">
        <f t="shared" si="0"/>
        <v>72.829286100000004</v>
      </c>
    </row>
    <row r="6" spans="1:9">
      <c r="A6" s="59"/>
      <c r="B6" s="60"/>
      <c r="C6" s="61"/>
      <c r="D6" s="62"/>
      <c r="E6" s="63"/>
      <c r="F6" s="63"/>
      <c r="G6" s="6" t="s">
        <v>164</v>
      </c>
      <c r="H6" s="7">
        <v>89.485027181999996</v>
      </c>
      <c r="I6" s="8">
        <f t="shared" si="0"/>
        <v>89.485027181999996</v>
      </c>
    </row>
    <row r="7" spans="1:9">
      <c r="A7" s="59"/>
      <c r="B7" s="60"/>
      <c r="C7" s="61"/>
      <c r="D7" s="62"/>
      <c r="E7" s="63"/>
      <c r="F7" s="63"/>
      <c r="G7" s="6" t="s">
        <v>175</v>
      </c>
      <c r="H7" s="7">
        <v>82.951501371000006</v>
      </c>
      <c r="I7" s="8">
        <f t="shared" si="0"/>
        <v>82.951501371000006</v>
      </c>
    </row>
    <row r="8" spans="1:9">
      <c r="A8" s="59"/>
      <c r="B8" s="60"/>
      <c r="C8" s="61"/>
      <c r="D8" s="62"/>
      <c r="E8" s="63"/>
      <c r="F8" s="63"/>
      <c r="G8" s="6" t="s">
        <v>182</v>
      </c>
      <c r="H8" s="7">
        <v>76.154101334999993</v>
      </c>
      <c r="I8" s="8">
        <f t="shared" si="0"/>
        <v>76.154101334999993</v>
      </c>
    </row>
    <row r="9" spans="1:9">
      <c r="A9" s="59"/>
      <c r="B9" s="60"/>
      <c r="C9" s="61"/>
      <c r="D9" s="62"/>
      <c r="E9" s="63"/>
      <c r="F9" s="63"/>
      <c r="G9" s="6" t="s">
        <v>168</v>
      </c>
      <c r="H9" s="7">
        <v>83.785343921999996</v>
      </c>
      <c r="I9" s="8">
        <f t="shared" si="0"/>
        <v>83.785343921999996</v>
      </c>
    </row>
    <row r="10" spans="1:9">
      <c r="A10" s="59"/>
      <c r="B10" s="60"/>
      <c r="C10" s="61"/>
      <c r="D10" s="62"/>
      <c r="E10" s="63"/>
      <c r="F10" s="63"/>
      <c r="G10" s="6" t="s">
        <v>167</v>
      </c>
      <c r="H10" s="7">
        <v>126.659628</v>
      </c>
      <c r="I10" s="8">
        <f t="shared" si="0"/>
        <v>126.659628</v>
      </c>
    </row>
    <row r="11" spans="1:9">
      <c r="A11" s="59"/>
      <c r="B11" s="60"/>
      <c r="C11" s="61"/>
      <c r="D11" s="62"/>
      <c r="E11" s="63"/>
      <c r="F11" s="63"/>
      <c r="G11" s="6" t="s">
        <v>170</v>
      </c>
      <c r="H11" s="7">
        <v>357.94010872799998</v>
      </c>
      <c r="I11" s="8" t="str">
        <f t="shared" si="0"/>
        <v>Descartado</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f>IF(B20&lt;2,"N/A",(STDEV(H3:H17)))</f>
        <v>91.388636581774179</v>
      </c>
      <c r="B20" s="19">
        <f>COUNT(H3:H17)</f>
        <v>9</v>
      </c>
      <c r="C20" s="20">
        <f>IF(B20&lt;2,"N/A",(A20/D20))</f>
        <v>0.77592661387140582</v>
      </c>
      <c r="D20" s="21">
        <f>ROUND(AVERAGE(H3:H17),2)</f>
        <v>117.78</v>
      </c>
      <c r="E20" s="22">
        <f>IFERROR(ROUND(IF(B20&lt;2,"N/A",(IF(C20&lt;=25%,"N/A",AVERAGE(I3:I17)))),2),"N/A")</f>
        <v>87.76</v>
      </c>
      <c r="F20" s="22">
        <f>ROUND(MEDIAN(H3:H17),2)</f>
        <v>83.8</v>
      </c>
      <c r="G20" s="23" t="str">
        <f>INDEX(G3:G17,MATCH(H20,H3:H17,0))</f>
        <v>30.723.567/0001-57 NASA COMERCIO ATACADISTA DE PRODUTOS DE HIGIENE E LIMPE</v>
      </c>
      <c r="H20" s="24">
        <f>MIN(H3:H17)</f>
        <v>72.829286100000004</v>
      </c>
      <c r="I20" s="18"/>
    </row>
    <row r="21" spans="1:11">
      <c r="A21" s="25"/>
      <c r="B21" s="18"/>
      <c r="C21" s="26"/>
      <c r="D21" s="26"/>
      <c r="E21" s="26"/>
      <c r="F21" s="26"/>
      <c r="G21" s="18"/>
      <c r="H21" s="27"/>
      <c r="I21" s="28"/>
      <c r="J21" s="28"/>
      <c r="K21" s="28"/>
    </row>
    <row r="22" spans="1:11">
      <c r="B22" s="25"/>
      <c r="C22" s="25"/>
      <c r="D22" s="57"/>
      <c r="E22" s="57"/>
      <c r="F22" s="30"/>
      <c r="G22" s="31" t="s">
        <v>19</v>
      </c>
      <c r="H22" s="32">
        <f>IF(C20&lt;=25%,D20,MIN(E20:F20))</f>
        <v>83.8</v>
      </c>
    </row>
    <row r="23" spans="1:11">
      <c r="B23" s="25"/>
      <c r="C23" s="25"/>
      <c r="D23" s="57"/>
      <c r="E23" s="57"/>
      <c r="F23" s="33"/>
      <c r="G23" s="4" t="s">
        <v>20</v>
      </c>
      <c r="H23" s="24">
        <f>ROUND(H22,2)*D3</f>
        <v>16760</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D18" sqref="D18"/>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42</v>
      </c>
      <c r="B2" s="2" t="s">
        <v>2</v>
      </c>
      <c r="C2" s="2" t="s">
        <v>3</v>
      </c>
      <c r="D2" s="2" t="s">
        <v>4</v>
      </c>
      <c r="E2" s="3" t="s">
        <v>5</v>
      </c>
      <c r="F2" s="3" t="s">
        <v>6</v>
      </c>
      <c r="G2" s="2" t="s">
        <v>7</v>
      </c>
      <c r="H2" s="4" t="s">
        <v>8</v>
      </c>
      <c r="I2" s="5" t="s">
        <v>9</v>
      </c>
    </row>
    <row r="3" spans="1:9" ht="12.75" customHeight="1">
      <c r="A3" s="59"/>
      <c r="B3" s="60" t="s">
        <v>161</v>
      </c>
      <c r="C3" s="61" t="s">
        <v>10</v>
      </c>
      <c r="D3" s="62">
        <f>400*0.75</f>
        <v>300</v>
      </c>
      <c r="E3" s="63">
        <f>IF(C20&lt;=25%,D20,MIN(E20:F20))</f>
        <v>203.87</v>
      </c>
      <c r="F3" s="63">
        <f>MIN(H3:H17)</f>
        <v>132.09</v>
      </c>
      <c r="G3" s="6" t="s">
        <v>170</v>
      </c>
      <c r="H3" s="7">
        <v>271.08999999999997</v>
      </c>
      <c r="I3" s="8">
        <f t="shared" ref="I3:I17" si="0">IF(H3="","",(IF($C$20&lt;25%,"N/A",IF(H3&lt;=($D$20+$A$20),H3,"Descartado"))))</f>
        <v>271.08999999999997</v>
      </c>
    </row>
    <row r="4" spans="1:9">
      <c r="A4" s="59"/>
      <c r="B4" s="60"/>
      <c r="C4" s="61"/>
      <c r="D4" s="62"/>
      <c r="E4" s="63"/>
      <c r="F4" s="63"/>
      <c r="G4" s="6" t="s">
        <v>210</v>
      </c>
      <c r="H4" s="7">
        <v>208.44</v>
      </c>
      <c r="I4" s="8">
        <f t="shared" si="0"/>
        <v>208.44</v>
      </c>
    </row>
    <row r="5" spans="1:9">
      <c r="A5" s="59"/>
      <c r="B5" s="60"/>
      <c r="C5" s="61"/>
      <c r="D5" s="62"/>
      <c r="E5" s="63"/>
      <c r="F5" s="63"/>
      <c r="G5" s="6" t="s">
        <v>211</v>
      </c>
      <c r="H5" s="7">
        <v>132.09</v>
      </c>
      <c r="I5" s="8">
        <f t="shared" si="0"/>
        <v>132.09</v>
      </c>
    </row>
    <row r="6" spans="1:9">
      <c r="A6" s="59"/>
      <c r="B6" s="60"/>
      <c r="C6" s="61"/>
      <c r="D6" s="62"/>
      <c r="E6" s="63"/>
      <c r="F6" s="63"/>
      <c r="G6" s="6"/>
      <c r="H6" s="7"/>
      <c r="I6" s="8" t="str">
        <f t="shared" si="0"/>
        <v/>
      </c>
    </row>
    <row r="7" spans="1:9">
      <c r="A7" s="59"/>
      <c r="B7" s="60"/>
      <c r="C7" s="61"/>
      <c r="D7" s="62"/>
      <c r="E7" s="63"/>
      <c r="F7" s="63"/>
      <c r="G7" s="6"/>
      <c r="H7" s="7"/>
      <c r="I7" s="8" t="str">
        <f t="shared" si="0"/>
        <v/>
      </c>
    </row>
    <row r="8" spans="1:9">
      <c r="A8" s="59"/>
      <c r="B8" s="60"/>
      <c r="C8" s="61"/>
      <c r="D8" s="62"/>
      <c r="E8" s="63"/>
      <c r="F8" s="63"/>
      <c r="G8" s="6"/>
      <c r="H8" s="7"/>
      <c r="I8" s="8" t="str">
        <f t="shared" si="0"/>
        <v/>
      </c>
    </row>
    <row r="9" spans="1:9">
      <c r="A9" s="59"/>
      <c r="B9" s="60"/>
      <c r="C9" s="61"/>
      <c r="D9" s="62"/>
      <c r="E9" s="63"/>
      <c r="F9" s="63"/>
      <c r="G9" s="6"/>
      <c r="H9" s="7"/>
      <c r="I9" s="8" t="str">
        <f t="shared" si="0"/>
        <v/>
      </c>
    </row>
    <row r="10" spans="1:9">
      <c r="A10" s="59"/>
      <c r="B10" s="60"/>
      <c r="C10" s="61"/>
      <c r="D10" s="62"/>
      <c r="E10" s="63"/>
      <c r="F10" s="63"/>
      <c r="G10" s="6"/>
      <c r="H10" s="7"/>
      <c r="I10" s="8" t="str">
        <f t="shared" si="0"/>
        <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f>IF(B20&lt;2,"N/A",(STDEV(H3:H17)))</f>
        <v>69.612433037018008</v>
      </c>
      <c r="B20" s="19">
        <f>COUNT(H3:H17)</f>
        <v>3</v>
      </c>
      <c r="C20" s="20">
        <f>IF(B20&lt;2,"N/A",(A20/D20))</f>
        <v>0.34145501072751266</v>
      </c>
      <c r="D20" s="21">
        <f>ROUND(AVERAGE(H3:H17),2)</f>
        <v>203.87</v>
      </c>
      <c r="E20" s="22">
        <f>IFERROR(ROUND(IF(B20&lt;2,"N/A",(IF(C20&lt;=25%,"N/A",AVERAGE(I3:I17)))),2),"N/A")</f>
        <v>203.87</v>
      </c>
      <c r="F20" s="22">
        <f>ROUND(MEDIAN(H3:H17),2)</f>
        <v>208.44</v>
      </c>
      <c r="G20" s="23" t="str">
        <f>INDEX(G3:G17,MATCH(H20,H3:H17,0))</f>
        <v>19.294.228/0001-60 CASA COM PALLET</v>
      </c>
      <c r="H20" s="24">
        <f>MIN(H3:H17)</f>
        <v>132.09</v>
      </c>
      <c r="I20" s="18"/>
    </row>
    <row r="21" spans="1:11">
      <c r="A21" s="25"/>
      <c r="B21" s="18"/>
      <c r="C21" s="26"/>
      <c r="D21" s="26"/>
      <c r="E21" s="26"/>
      <c r="F21" s="26"/>
      <c r="G21" s="18"/>
      <c r="H21" s="27"/>
      <c r="I21" s="28"/>
      <c r="J21" s="28"/>
      <c r="K21" s="28"/>
    </row>
    <row r="22" spans="1:11">
      <c r="B22" s="25"/>
      <c r="C22" s="25"/>
      <c r="D22" s="57"/>
      <c r="E22" s="57"/>
      <c r="F22" s="30"/>
      <c r="G22" s="31" t="s">
        <v>19</v>
      </c>
      <c r="H22" s="32">
        <f>IF(C20&lt;=25%,D20,MIN(E20:F20))</f>
        <v>203.87</v>
      </c>
    </row>
    <row r="23" spans="1:11">
      <c r="B23" s="25"/>
      <c r="C23" s="25"/>
      <c r="D23" s="57"/>
      <c r="E23" s="57"/>
      <c r="F23" s="33"/>
      <c r="G23" s="4" t="s">
        <v>20</v>
      </c>
      <c r="H23" s="24">
        <f>ROUND(H22,2)*D3</f>
        <v>61161</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D18" sqref="D18"/>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43</v>
      </c>
      <c r="B2" s="2" t="s">
        <v>2</v>
      </c>
      <c r="C2" s="2" t="s">
        <v>3</v>
      </c>
      <c r="D2" s="2" t="s">
        <v>4</v>
      </c>
      <c r="E2" s="3" t="s">
        <v>5</v>
      </c>
      <c r="F2" s="3" t="s">
        <v>6</v>
      </c>
      <c r="G2" s="2" t="s">
        <v>7</v>
      </c>
      <c r="H2" s="46" t="s">
        <v>8</v>
      </c>
      <c r="I2" s="5" t="s">
        <v>9</v>
      </c>
    </row>
    <row r="3" spans="1:9" ht="12.75" customHeight="1">
      <c r="A3" s="59"/>
      <c r="B3" s="60" t="s">
        <v>161</v>
      </c>
      <c r="C3" s="61" t="s">
        <v>10</v>
      </c>
      <c r="D3" s="62">
        <f>400*0.25</f>
        <v>100</v>
      </c>
      <c r="E3" s="63">
        <f>IF(C20&lt;=25%,D20,MIN(E20:F20))</f>
        <v>203.87</v>
      </c>
      <c r="F3" s="63">
        <f>MIN(H3:H17)</f>
        <v>132.09</v>
      </c>
      <c r="G3" s="6" t="s">
        <v>170</v>
      </c>
      <c r="H3" s="7">
        <v>271.08999999999997</v>
      </c>
      <c r="I3" s="8">
        <f t="shared" ref="I3:I17" si="0">IF(H3="","",(IF($C$20&lt;25%,"N/A",IF(H3&lt;=($D$20+$A$20),H3,"Descartado"))))</f>
        <v>271.08999999999997</v>
      </c>
    </row>
    <row r="4" spans="1:9">
      <c r="A4" s="59"/>
      <c r="B4" s="60"/>
      <c r="C4" s="61"/>
      <c r="D4" s="62"/>
      <c r="E4" s="63"/>
      <c r="F4" s="63"/>
      <c r="G4" s="6" t="s">
        <v>210</v>
      </c>
      <c r="H4" s="7">
        <v>208.44</v>
      </c>
      <c r="I4" s="8">
        <f t="shared" si="0"/>
        <v>208.44</v>
      </c>
    </row>
    <row r="5" spans="1:9">
      <c r="A5" s="59"/>
      <c r="B5" s="60"/>
      <c r="C5" s="61"/>
      <c r="D5" s="62"/>
      <c r="E5" s="63"/>
      <c r="F5" s="63"/>
      <c r="G5" s="6" t="s">
        <v>211</v>
      </c>
      <c r="H5" s="7">
        <v>132.09</v>
      </c>
      <c r="I5" s="8">
        <f t="shared" si="0"/>
        <v>132.09</v>
      </c>
    </row>
    <row r="6" spans="1:9">
      <c r="A6" s="59"/>
      <c r="B6" s="60"/>
      <c r="C6" s="61"/>
      <c r="D6" s="62"/>
      <c r="E6" s="63"/>
      <c r="F6" s="63"/>
      <c r="G6" s="6"/>
      <c r="H6" s="7"/>
      <c r="I6" s="8" t="str">
        <f t="shared" si="0"/>
        <v/>
      </c>
    </row>
    <row r="7" spans="1:9">
      <c r="A7" s="59"/>
      <c r="B7" s="60"/>
      <c r="C7" s="61"/>
      <c r="D7" s="62"/>
      <c r="E7" s="63"/>
      <c r="F7" s="63"/>
      <c r="G7" s="6"/>
      <c r="H7" s="7"/>
      <c r="I7" s="8" t="str">
        <f t="shared" si="0"/>
        <v/>
      </c>
    </row>
    <row r="8" spans="1:9">
      <c r="A8" s="59"/>
      <c r="B8" s="60"/>
      <c r="C8" s="61"/>
      <c r="D8" s="62"/>
      <c r="E8" s="63"/>
      <c r="F8" s="63"/>
      <c r="G8" s="6"/>
      <c r="H8" s="7"/>
      <c r="I8" s="8" t="str">
        <f t="shared" si="0"/>
        <v/>
      </c>
    </row>
    <row r="9" spans="1:9">
      <c r="A9" s="59"/>
      <c r="B9" s="60"/>
      <c r="C9" s="61"/>
      <c r="D9" s="62"/>
      <c r="E9" s="63"/>
      <c r="F9" s="63"/>
      <c r="G9" s="6"/>
      <c r="H9" s="7"/>
      <c r="I9" s="8" t="str">
        <f t="shared" si="0"/>
        <v/>
      </c>
    </row>
    <row r="10" spans="1:9">
      <c r="A10" s="59"/>
      <c r="B10" s="60"/>
      <c r="C10" s="61"/>
      <c r="D10" s="62"/>
      <c r="E10" s="63"/>
      <c r="F10" s="63"/>
      <c r="G10" s="6"/>
      <c r="H10" s="7"/>
      <c r="I10" s="8" t="str">
        <f t="shared" si="0"/>
        <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6" t="s">
        <v>14</v>
      </c>
      <c r="D19" s="16" t="s">
        <v>15</v>
      </c>
      <c r="E19" s="17" t="s">
        <v>16</v>
      </c>
      <c r="F19" s="16" t="s">
        <v>17</v>
      </c>
      <c r="G19" s="56" t="s">
        <v>18</v>
      </c>
      <c r="H19" s="56"/>
      <c r="I19" s="18"/>
    </row>
    <row r="20" spans="1:11">
      <c r="A20" s="19">
        <f>IF(B20&lt;2,"N/A",(STDEV(H3:H17)))</f>
        <v>69.612433037018008</v>
      </c>
      <c r="B20" s="19">
        <f>COUNT(H3:H17)</f>
        <v>3</v>
      </c>
      <c r="C20" s="20">
        <f>IF(B20&lt;2,"N/A",(A20/D20))</f>
        <v>0.34145501072751266</v>
      </c>
      <c r="D20" s="21">
        <f>ROUND(AVERAGE(H3:H17),2)</f>
        <v>203.87</v>
      </c>
      <c r="E20" s="22">
        <f>IFERROR(ROUND(IF(B20&lt;2,"N/A",(IF(C20&lt;=25%,"N/A",AVERAGE(I3:I17)))),2),"N/A")</f>
        <v>203.87</v>
      </c>
      <c r="F20" s="22">
        <f>ROUND(MEDIAN(H3:H17),2)</f>
        <v>208.44</v>
      </c>
      <c r="G20" s="23" t="str">
        <f>INDEX(G3:G17,MATCH(H20,H3:H17,0))</f>
        <v>19.294.228/0001-60 CASA COM PALLET</v>
      </c>
      <c r="H20" s="24">
        <f>MIN(H3:H17)</f>
        <v>132.09</v>
      </c>
      <c r="I20" s="18"/>
    </row>
    <row r="21" spans="1:11">
      <c r="A21" s="25"/>
      <c r="B21" s="18"/>
      <c r="C21" s="26"/>
      <c r="D21" s="26"/>
      <c r="E21" s="26"/>
      <c r="F21" s="26"/>
      <c r="G21" s="18"/>
      <c r="H21" s="27"/>
      <c r="I21" s="28"/>
      <c r="J21" s="28"/>
      <c r="K21" s="28"/>
    </row>
    <row r="22" spans="1:11">
      <c r="B22" s="25"/>
      <c r="C22" s="25"/>
      <c r="D22" s="57"/>
      <c r="E22" s="57"/>
      <c r="F22" s="30"/>
      <c r="G22" s="31" t="s">
        <v>19</v>
      </c>
      <c r="H22" s="32">
        <f>IF(C20&lt;=25%,D20,MIN(E20:F20))</f>
        <v>203.87</v>
      </c>
    </row>
    <row r="23" spans="1:11">
      <c r="B23" s="25"/>
      <c r="C23" s="25"/>
      <c r="D23" s="57"/>
      <c r="E23" s="57"/>
      <c r="F23" s="33"/>
      <c r="G23" s="46" t="s">
        <v>20</v>
      </c>
      <c r="H23" s="24">
        <f>ROUND(H22,2)*D3</f>
        <v>20387</v>
      </c>
    </row>
    <row r="24" spans="1:11">
      <c r="B24" s="47"/>
      <c r="C24" s="47"/>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A29:I29"/>
    <mergeCell ref="A30:I30"/>
    <mergeCell ref="A31:I31"/>
    <mergeCell ref="A32:I32"/>
    <mergeCell ref="G19:H19"/>
    <mergeCell ref="D22:E22"/>
    <mergeCell ref="D23:E23"/>
    <mergeCell ref="A26:I26"/>
    <mergeCell ref="A27:I27"/>
    <mergeCell ref="A28:I28"/>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A18" sqref="A18"/>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44</v>
      </c>
      <c r="B2" s="2" t="s">
        <v>2</v>
      </c>
      <c r="C2" s="2" t="s">
        <v>3</v>
      </c>
      <c r="D2" s="2" t="s">
        <v>4</v>
      </c>
      <c r="E2" s="3" t="s">
        <v>5</v>
      </c>
      <c r="F2" s="3" t="s">
        <v>6</v>
      </c>
      <c r="G2" s="2" t="s">
        <v>7</v>
      </c>
      <c r="H2" s="4" t="s">
        <v>8</v>
      </c>
      <c r="I2" s="5" t="s">
        <v>9</v>
      </c>
    </row>
    <row r="3" spans="1:9" ht="12.75" customHeight="1">
      <c r="A3" s="59"/>
      <c r="B3" s="60" t="s">
        <v>162</v>
      </c>
      <c r="C3" s="61" t="s">
        <v>10</v>
      </c>
      <c r="D3" s="62">
        <v>200</v>
      </c>
      <c r="E3" s="63">
        <f>IF(C20&lt;=25%,D20,MIN(E20:F20))</f>
        <v>198.04</v>
      </c>
      <c r="F3" s="63">
        <f>MIN(H3:H17)</f>
        <v>110.8271745</v>
      </c>
      <c r="G3" s="6" t="s">
        <v>183</v>
      </c>
      <c r="H3" s="7">
        <v>110.8271745</v>
      </c>
      <c r="I3" s="8">
        <f t="shared" ref="I3:I17" si="0">IF(H3="","",(IF($C$20&lt;25%,"N/A",IF(H3&lt;=($D$20+$A$20),H3,"Descartado"))))</f>
        <v>110.8271745</v>
      </c>
    </row>
    <row r="4" spans="1:9">
      <c r="A4" s="59"/>
      <c r="B4" s="60"/>
      <c r="C4" s="61"/>
      <c r="D4" s="62"/>
      <c r="E4" s="63"/>
      <c r="F4" s="63"/>
      <c r="G4" s="6" t="s">
        <v>173</v>
      </c>
      <c r="H4" s="7">
        <v>480.377749128</v>
      </c>
      <c r="I4" s="8">
        <f t="shared" si="0"/>
        <v>480.377749128</v>
      </c>
    </row>
    <row r="5" spans="1:9">
      <c r="A5" s="59"/>
      <c r="B5" s="60"/>
      <c r="C5" s="61"/>
      <c r="D5" s="62"/>
      <c r="E5" s="63"/>
      <c r="F5" s="63"/>
      <c r="G5" s="6" t="s">
        <v>198</v>
      </c>
      <c r="H5" s="7">
        <v>200.13889159999999</v>
      </c>
      <c r="I5" s="8">
        <f t="shared" si="0"/>
        <v>200.13889159999999</v>
      </c>
    </row>
    <row r="6" spans="1:9">
      <c r="A6" s="59"/>
      <c r="B6" s="60"/>
      <c r="C6" s="61"/>
      <c r="D6" s="62"/>
      <c r="E6" s="63"/>
      <c r="F6" s="63"/>
      <c r="G6" s="6" t="s">
        <v>199</v>
      </c>
      <c r="H6" s="7">
        <v>117.3589312</v>
      </c>
      <c r="I6" s="8">
        <f t="shared" si="0"/>
        <v>117.3589312</v>
      </c>
    </row>
    <row r="7" spans="1:9">
      <c r="A7" s="59"/>
      <c r="B7" s="60"/>
      <c r="C7" s="61"/>
      <c r="D7" s="62"/>
      <c r="E7" s="63"/>
      <c r="F7" s="63"/>
      <c r="G7" s="6" t="s">
        <v>200</v>
      </c>
      <c r="H7" s="7">
        <v>169.7513112</v>
      </c>
      <c r="I7" s="8">
        <f t="shared" si="0"/>
        <v>169.7513112</v>
      </c>
    </row>
    <row r="8" spans="1:9">
      <c r="A8" s="59"/>
      <c r="B8" s="60"/>
      <c r="C8" s="61"/>
      <c r="D8" s="62"/>
      <c r="E8" s="63"/>
      <c r="F8" s="63"/>
      <c r="G8" s="6" t="s">
        <v>201</v>
      </c>
      <c r="H8" s="7">
        <v>183.37333000000001</v>
      </c>
      <c r="I8" s="8">
        <f t="shared" si="0"/>
        <v>183.37333000000001</v>
      </c>
    </row>
    <row r="9" spans="1:9">
      <c r="A9" s="59"/>
      <c r="B9" s="60"/>
      <c r="C9" s="61"/>
      <c r="D9" s="62"/>
      <c r="E9" s="63"/>
      <c r="F9" s="63"/>
      <c r="G9" s="6" t="s">
        <v>166</v>
      </c>
      <c r="H9" s="7">
        <v>293.39732800000002</v>
      </c>
      <c r="I9" s="8">
        <f t="shared" si="0"/>
        <v>293.39732800000002</v>
      </c>
    </row>
    <row r="10" spans="1:9">
      <c r="A10" s="59"/>
      <c r="B10" s="60"/>
      <c r="C10" s="61"/>
      <c r="D10" s="62"/>
      <c r="E10" s="63"/>
      <c r="F10" s="63"/>
      <c r="G10" s="6" t="s">
        <v>202</v>
      </c>
      <c r="H10" s="7">
        <v>122.5981692</v>
      </c>
      <c r="I10" s="8">
        <f t="shared" si="0"/>
        <v>122.5981692</v>
      </c>
    </row>
    <row r="11" spans="1:9">
      <c r="A11" s="59"/>
      <c r="B11" s="60"/>
      <c r="C11" s="61"/>
      <c r="D11" s="62"/>
      <c r="E11" s="63"/>
      <c r="F11" s="63"/>
      <c r="G11" s="6" t="s">
        <v>203</v>
      </c>
      <c r="H11" s="7">
        <v>198.0431964</v>
      </c>
      <c r="I11" s="8">
        <f t="shared" si="0"/>
        <v>198.0431964</v>
      </c>
    </row>
    <row r="12" spans="1:9">
      <c r="A12" s="59"/>
      <c r="B12" s="60"/>
      <c r="C12" s="61"/>
      <c r="D12" s="62"/>
      <c r="E12" s="63"/>
      <c r="F12" s="63"/>
      <c r="G12" s="6" t="s">
        <v>204</v>
      </c>
      <c r="H12" s="7">
        <v>172.873897048</v>
      </c>
      <c r="I12" s="8">
        <f t="shared" si="0"/>
        <v>172.873897048</v>
      </c>
    </row>
    <row r="13" spans="1:9">
      <c r="A13" s="59"/>
      <c r="B13" s="60"/>
      <c r="C13" s="61"/>
      <c r="D13" s="62"/>
      <c r="E13" s="63"/>
      <c r="F13" s="63"/>
      <c r="G13" s="6" t="s">
        <v>205</v>
      </c>
      <c r="H13" s="7">
        <v>205.399086552</v>
      </c>
      <c r="I13" s="8">
        <f t="shared" si="0"/>
        <v>205.399086552</v>
      </c>
    </row>
    <row r="14" spans="1:9">
      <c r="A14" s="59"/>
      <c r="B14" s="60"/>
      <c r="C14" s="61"/>
      <c r="D14" s="62"/>
      <c r="E14" s="63"/>
      <c r="F14" s="63"/>
      <c r="G14" s="6" t="s">
        <v>206</v>
      </c>
      <c r="H14" s="7">
        <v>173.92174464799999</v>
      </c>
      <c r="I14" s="8">
        <f t="shared" si="0"/>
        <v>173.92174464799999</v>
      </c>
    </row>
    <row r="15" spans="1:9">
      <c r="A15" s="59"/>
      <c r="B15" s="60"/>
      <c r="C15" s="61"/>
      <c r="D15" s="62"/>
      <c r="E15" s="63"/>
      <c r="F15" s="63"/>
      <c r="G15" s="6" t="s">
        <v>207</v>
      </c>
      <c r="H15" s="7">
        <v>204.33028200000001</v>
      </c>
      <c r="I15" s="8">
        <f t="shared" si="0"/>
        <v>204.33028200000001</v>
      </c>
    </row>
    <row r="16" spans="1:9">
      <c r="A16" s="59"/>
      <c r="B16" s="60"/>
      <c r="C16" s="61"/>
      <c r="D16" s="62"/>
      <c r="E16" s="63"/>
      <c r="F16" s="63"/>
      <c r="G16" s="6" t="s">
        <v>208</v>
      </c>
      <c r="H16" s="7">
        <v>1047.8476000000001</v>
      </c>
      <c r="I16" s="8" t="str">
        <f t="shared" si="0"/>
        <v>Descartado</v>
      </c>
    </row>
    <row r="17" spans="1:11">
      <c r="A17" s="59"/>
      <c r="B17" s="60"/>
      <c r="C17" s="61"/>
      <c r="D17" s="62"/>
      <c r="E17" s="63"/>
      <c r="F17" s="63"/>
      <c r="G17" s="6" t="s">
        <v>209</v>
      </c>
      <c r="H17" s="7">
        <v>313.30643240000001</v>
      </c>
      <c r="I17" s="8">
        <f t="shared" si="0"/>
        <v>313.30643240000001</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f>IF(B20&lt;2,"N/A",(STDEV(H3:H17)))</f>
        <v>235.52999685117072</v>
      </c>
      <c r="B20" s="19">
        <f>COUNT(H3:H17)</f>
        <v>15</v>
      </c>
      <c r="C20" s="20">
        <f>IF(B20&lt;2,"N/A",(A20/D20))</f>
        <v>0.88465293288450542</v>
      </c>
      <c r="D20" s="21">
        <f>ROUND(AVERAGE(H3:H17),2)</f>
        <v>266.24</v>
      </c>
      <c r="E20" s="22">
        <f>IFERROR(ROUND(IF(B20&lt;2,"N/A",(IF(C20&lt;=25%,"N/A",AVERAGE(I3:I17)))),2),"N/A")</f>
        <v>210.41</v>
      </c>
      <c r="F20" s="22">
        <f>ROUND(MEDIAN(H3:H17),2)</f>
        <v>198.04</v>
      </c>
      <c r="G20" s="23" t="str">
        <f>INDEX(G3:G17,MATCH(H20,H3:H17,0))</f>
        <v>42.608.358/0001-41 TAOPLAST COMERCIO DE PLASTICOS LTDA</v>
      </c>
      <c r="H20" s="24">
        <f>MIN(H3:H17)</f>
        <v>110.8271745</v>
      </c>
      <c r="I20" s="18"/>
    </row>
    <row r="21" spans="1:11">
      <c r="A21" s="25"/>
      <c r="B21" s="18"/>
      <c r="C21" s="26"/>
      <c r="D21" s="26"/>
      <c r="E21" s="26"/>
      <c r="F21" s="26"/>
      <c r="G21" s="18"/>
      <c r="H21" s="27"/>
      <c r="I21" s="28"/>
      <c r="J21" s="28"/>
      <c r="K21" s="28"/>
    </row>
    <row r="22" spans="1:11">
      <c r="B22" s="25"/>
      <c r="C22" s="25"/>
      <c r="D22" s="57"/>
      <c r="E22" s="57"/>
      <c r="F22" s="30"/>
      <c r="G22" s="31" t="s">
        <v>19</v>
      </c>
      <c r="H22" s="32">
        <f>IF(C20&lt;=25%,D20,MIN(E20:F20))</f>
        <v>198.04</v>
      </c>
    </row>
    <row r="23" spans="1:11">
      <c r="B23" s="25"/>
      <c r="C23" s="25"/>
      <c r="D23" s="57"/>
      <c r="E23" s="57"/>
      <c r="F23" s="33"/>
      <c r="G23" s="4" t="s">
        <v>20</v>
      </c>
      <c r="H23" s="24">
        <f>ROUND(H22,2)*D3</f>
        <v>39608</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A18" sqref="A18"/>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45</v>
      </c>
      <c r="B2" s="2" t="s">
        <v>2</v>
      </c>
      <c r="C2" s="2" t="s">
        <v>3</v>
      </c>
      <c r="D2" s="2" t="s">
        <v>4</v>
      </c>
      <c r="E2" s="3" t="s">
        <v>5</v>
      </c>
      <c r="F2" s="3" t="s">
        <v>6</v>
      </c>
      <c r="G2" s="2" t="s">
        <v>7</v>
      </c>
      <c r="H2" s="4" t="s">
        <v>8</v>
      </c>
      <c r="I2" s="5" t="s">
        <v>9</v>
      </c>
    </row>
    <row r="3" spans="1:9" ht="12.75" customHeight="1">
      <c r="A3" s="59"/>
      <c r="B3" s="60" t="s">
        <v>163</v>
      </c>
      <c r="C3" s="61" t="s">
        <v>10</v>
      </c>
      <c r="D3" s="62">
        <f>70000*0.75</f>
        <v>52500</v>
      </c>
      <c r="E3" s="63">
        <f>IF(C20&lt;=25%,D20,MIN(E20:F20))</f>
        <v>2.4500000000000002</v>
      </c>
      <c r="F3" s="63">
        <f>MIN(H3:H17)</f>
        <v>1.541025474</v>
      </c>
      <c r="G3" s="6" t="s">
        <v>168</v>
      </c>
      <c r="H3" s="7">
        <v>1.541025474</v>
      </c>
      <c r="I3" s="8">
        <f t="shared" ref="I3:I17" si="0">IF(H3="","",(IF($C$20&lt;25%,"N/A",IF(H3&lt;=($D$20+$A$20),H3,"Descartado"))))</f>
        <v>1.541025474</v>
      </c>
    </row>
    <row r="4" spans="1:9">
      <c r="A4" s="59"/>
      <c r="B4" s="60"/>
      <c r="C4" s="61"/>
      <c r="D4" s="62"/>
      <c r="E4" s="63"/>
      <c r="F4" s="63"/>
      <c r="G4" s="6" t="s">
        <v>184</v>
      </c>
      <c r="H4" s="7">
        <v>1.5726903809999999</v>
      </c>
      <c r="I4" s="8">
        <f t="shared" si="0"/>
        <v>1.5726903809999999</v>
      </c>
    </row>
    <row r="5" spans="1:9">
      <c r="A5" s="59"/>
      <c r="B5" s="60"/>
      <c r="C5" s="61"/>
      <c r="D5" s="62"/>
      <c r="E5" s="63"/>
      <c r="F5" s="63"/>
      <c r="G5" s="6" t="s">
        <v>185</v>
      </c>
      <c r="H5" s="7">
        <v>4.2219876000000003</v>
      </c>
      <c r="I5" s="8">
        <f t="shared" si="0"/>
        <v>4.2219876000000003</v>
      </c>
    </row>
    <row r="6" spans="1:9">
      <c r="A6" s="59"/>
      <c r="B6" s="60"/>
      <c r="C6" s="61"/>
      <c r="D6" s="62"/>
      <c r="E6" s="63"/>
      <c r="F6" s="63"/>
      <c r="G6" s="6" t="s">
        <v>170</v>
      </c>
      <c r="H6" s="7">
        <v>6.3329814000000004</v>
      </c>
      <c r="I6" s="8" t="str">
        <f t="shared" si="0"/>
        <v>Descartado</v>
      </c>
    </row>
    <row r="7" spans="1:9">
      <c r="A7" s="59"/>
      <c r="B7" s="60"/>
      <c r="C7" s="61"/>
      <c r="D7" s="62"/>
      <c r="E7" s="63"/>
      <c r="F7" s="63"/>
      <c r="G7" s="6"/>
      <c r="H7" s="7"/>
      <c r="I7" s="8" t="str">
        <f t="shared" si="0"/>
        <v/>
      </c>
    </row>
    <row r="8" spans="1:9">
      <c r="A8" s="59"/>
      <c r="B8" s="60"/>
      <c r="C8" s="61"/>
      <c r="D8" s="62"/>
      <c r="E8" s="63"/>
      <c r="F8" s="63"/>
      <c r="G8" s="6"/>
      <c r="H8" s="7"/>
      <c r="I8" s="8" t="str">
        <f t="shared" si="0"/>
        <v/>
      </c>
    </row>
    <row r="9" spans="1:9">
      <c r="A9" s="59"/>
      <c r="B9" s="60"/>
      <c r="C9" s="61"/>
      <c r="D9" s="62"/>
      <c r="E9" s="63"/>
      <c r="F9" s="63"/>
      <c r="G9" s="6"/>
      <c r="H9" s="7"/>
      <c r="I9" s="8" t="str">
        <f t="shared" si="0"/>
        <v/>
      </c>
    </row>
    <row r="10" spans="1:9">
      <c r="A10" s="59"/>
      <c r="B10" s="60"/>
      <c r="C10" s="61"/>
      <c r="D10" s="62"/>
      <c r="E10" s="63"/>
      <c r="F10" s="63"/>
      <c r="G10" s="6"/>
      <c r="H10" s="7"/>
      <c r="I10" s="8" t="str">
        <f t="shared" si="0"/>
        <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f>IF(B20&lt;2,"N/A",(STDEV(H3:H17)))</f>
        <v>2.3145705747848768</v>
      </c>
      <c r="B20" s="19">
        <f>COUNT(H3:H17)</f>
        <v>4</v>
      </c>
      <c r="C20" s="20">
        <f>IF(B20&lt;2,"N/A",(A20/D20))</f>
        <v>0.67677502186692307</v>
      </c>
      <c r="D20" s="21">
        <f>ROUND(AVERAGE(H3:H17),2)</f>
        <v>3.42</v>
      </c>
      <c r="E20" s="22">
        <f>IFERROR(ROUND(IF(B20&lt;2,"N/A",(IF(C20&lt;=25%,"N/A",AVERAGE(I3:I17)))),2),"N/A")</f>
        <v>2.4500000000000002</v>
      </c>
      <c r="F20" s="22">
        <f>ROUND(MEDIAN(H3:H17),2)</f>
        <v>2.9</v>
      </c>
      <c r="G20" s="23" t="str">
        <f>INDEX(G3:G17,MATCH(H20,H3:H17,0))</f>
        <v>33.175.850/0001-80 GRAZIELE VALENTE PEIXOTO</v>
      </c>
      <c r="H20" s="24">
        <f>MIN(H3:H17)</f>
        <v>1.541025474</v>
      </c>
      <c r="I20" s="18"/>
    </row>
    <row r="21" spans="1:11">
      <c r="A21" s="25"/>
      <c r="B21" s="18"/>
      <c r="C21" s="26"/>
      <c r="D21" s="26"/>
      <c r="E21" s="26"/>
      <c r="F21" s="26"/>
      <c r="G21" s="18"/>
      <c r="H21" s="27"/>
      <c r="I21" s="28"/>
      <c r="J21" s="28"/>
      <c r="K21" s="28"/>
    </row>
    <row r="22" spans="1:11">
      <c r="B22" s="25"/>
      <c r="C22" s="25"/>
      <c r="D22" s="57"/>
      <c r="E22" s="57"/>
      <c r="F22" s="30"/>
      <c r="G22" s="31" t="s">
        <v>19</v>
      </c>
      <c r="H22" s="32">
        <f>IF(C20&lt;=25%,D20,MIN(E20:F20))</f>
        <v>2.4500000000000002</v>
      </c>
    </row>
    <row r="23" spans="1:11">
      <c r="B23" s="25"/>
      <c r="C23" s="25"/>
      <c r="D23" s="57"/>
      <c r="E23" s="57"/>
      <c r="F23" s="33"/>
      <c r="G23" s="4" t="s">
        <v>20</v>
      </c>
      <c r="H23" s="24">
        <f>ROUND(H22,2)*D3</f>
        <v>128625.00000000001</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A18" sqref="A18"/>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212</v>
      </c>
      <c r="B2" s="2" t="s">
        <v>2</v>
      </c>
      <c r="C2" s="2" t="s">
        <v>3</v>
      </c>
      <c r="D2" s="2" t="s">
        <v>4</v>
      </c>
      <c r="E2" s="3" t="s">
        <v>5</v>
      </c>
      <c r="F2" s="3" t="s">
        <v>6</v>
      </c>
      <c r="G2" s="2" t="s">
        <v>7</v>
      </c>
      <c r="H2" s="4" t="s">
        <v>8</v>
      </c>
      <c r="I2" s="5" t="s">
        <v>9</v>
      </c>
    </row>
    <row r="3" spans="1:9" ht="12.75" customHeight="1">
      <c r="A3" s="59"/>
      <c r="B3" s="60" t="s">
        <v>163</v>
      </c>
      <c r="C3" s="61" t="s">
        <v>10</v>
      </c>
      <c r="D3" s="62">
        <f>70000*0.25</f>
        <v>17500</v>
      </c>
      <c r="E3" s="63">
        <f>IF(C20&lt;=25%,D20,MIN(E20:F20))</f>
        <v>2.4500000000000002</v>
      </c>
      <c r="F3" s="63">
        <f>MIN(H3:H17)</f>
        <v>1.541025474</v>
      </c>
      <c r="G3" s="6" t="s">
        <v>168</v>
      </c>
      <c r="H3" s="7">
        <v>1.541025474</v>
      </c>
      <c r="I3" s="8">
        <f t="shared" ref="I3:I17" si="0">IF(H3="","",(IF($C$20&lt;25%,"N/A",IF(H3&lt;=($D$20+$A$20),H3,"Descartado"))))</f>
        <v>1.541025474</v>
      </c>
    </row>
    <row r="4" spans="1:9">
      <c r="A4" s="59"/>
      <c r="B4" s="60"/>
      <c r="C4" s="61"/>
      <c r="D4" s="62"/>
      <c r="E4" s="63"/>
      <c r="F4" s="63"/>
      <c r="G4" s="6" t="s">
        <v>184</v>
      </c>
      <c r="H4" s="7">
        <v>1.5726903809999999</v>
      </c>
      <c r="I4" s="8">
        <f t="shared" si="0"/>
        <v>1.5726903809999999</v>
      </c>
    </row>
    <row r="5" spans="1:9">
      <c r="A5" s="59"/>
      <c r="B5" s="60"/>
      <c r="C5" s="61"/>
      <c r="D5" s="62"/>
      <c r="E5" s="63"/>
      <c r="F5" s="63"/>
      <c r="G5" s="6" t="s">
        <v>185</v>
      </c>
      <c r="H5" s="7">
        <v>4.2219876000000003</v>
      </c>
      <c r="I5" s="8">
        <f t="shared" si="0"/>
        <v>4.2219876000000003</v>
      </c>
    </row>
    <row r="6" spans="1:9">
      <c r="A6" s="59"/>
      <c r="B6" s="60"/>
      <c r="C6" s="61"/>
      <c r="D6" s="62"/>
      <c r="E6" s="63"/>
      <c r="F6" s="63"/>
      <c r="G6" s="6" t="s">
        <v>170</v>
      </c>
      <c r="H6" s="7">
        <v>6.3329814000000004</v>
      </c>
      <c r="I6" s="8" t="str">
        <f t="shared" si="0"/>
        <v>Descartado</v>
      </c>
    </row>
    <row r="7" spans="1:9">
      <c r="A7" s="59"/>
      <c r="B7" s="60"/>
      <c r="C7" s="61"/>
      <c r="D7" s="62"/>
      <c r="E7" s="63"/>
      <c r="F7" s="63"/>
      <c r="G7" s="6"/>
      <c r="H7" s="7"/>
      <c r="I7" s="8" t="str">
        <f t="shared" si="0"/>
        <v/>
      </c>
    </row>
    <row r="8" spans="1:9">
      <c r="A8" s="59"/>
      <c r="B8" s="60"/>
      <c r="C8" s="61"/>
      <c r="D8" s="62"/>
      <c r="E8" s="63"/>
      <c r="F8" s="63"/>
      <c r="G8" s="6"/>
      <c r="H8" s="7"/>
      <c r="I8" s="8" t="str">
        <f t="shared" si="0"/>
        <v/>
      </c>
    </row>
    <row r="9" spans="1:9">
      <c r="A9" s="59"/>
      <c r="B9" s="60"/>
      <c r="C9" s="61"/>
      <c r="D9" s="62"/>
      <c r="E9" s="63"/>
      <c r="F9" s="63"/>
      <c r="G9" s="6"/>
      <c r="H9" s="7"/>
      <c r="I9" s="8" t="str">
        <f t="shared" si="0"/>
        <v/>
      </c>
    </row>
    <row r="10" spans="1:9">
      <c r="A10" s="59"/>
      <c r="B10" s="60"/>
      <c r="C10" s="61"/>
      <c r="D10" s="62"/>
      <c r="E10" s="63"/>
      <c r="F10" s="63"/>
      <c r="G10" s="6"/>
      <c r="H10" s="7"/>
      <c r="I10" s="8" t="str">
        <f t="shared" si="0"/>
        <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f>IF(B20&lt;2,"N/A",(STDEV(H3:H17)))</f>
        <v>2.3145705747848768</v>
      </c>
      <c r="B20" s="19">
        <f>COUNT(H3:H17)</f>
        <v>4</v>
      </c>
      <c r="C20" s="20">
        <f>IF(B20&lt;2,"N/A",(A20/D20))</f>
        <v>0.67677502186692307</v>
      </c>
      <c r="D20" s="21">
        <f>ROUND(AVERAGE(H3:H17),2)</f>
        <v>3.42</v>
      </c>
      <c r="E20" s="22">
        <f>IFERROR(ROUND(IF(B20&lt;2,"N/A",(IF(C20&lt;=25%,"N/A",AVERAGE(I3:I17)))),2),"N/A")</f>
        <v>2.4500000000000002</v>
      </c>
      <c r="F20" s="22">
        <f>ROUND(MEDIAN(H3:H17),2)</f>
        <v>2.9</v>
      </c>
      <c r="G20" s="23" t="str">
        <f>INDEX(G3:G17,MATCH(H20,H3:H17,0))</f>
        <v>33.175.850/0001-80 GRAZIELE VALENTE PEIXOTO</v>
      </c>
      <c r="H20" s="24">
        <f>MIN(H3:H17)</f>
        <v>1.541025474</v>
      </c>
      <c r="I20" s="18"/>
    </row>
    <row r="21" spans="1:11">
      <c r="A21" s="25"/>
      <c r="B21" s="18"/>
      <c r="C21" s="26"/>
      <c r="D21" s="26"/>
      <c r="E21" s="26"/>
      <c r="F21" s="26"/>
      <c r="G21" s="18"/>
      <c r="H21" s="27"/>
      <c r="I21" s="28"/>
      <c r="J21" s="28"/>
      <c r="K21" s="28"/>
    </row>
    <row r="22" spans="1:11">
      <c r="B22" s="25"/>
      <c r="C22" s="25"/>
      <c r="D22" s="57"/>
      <c r="E22" s="57"/>
      <c r="F22" s="30"/>
      <c r="G22" s="31" t="s">
        <v>19</v>
      </c>
      <c r="H22" s="32">
        <f>IF(C20&lt;=25%,D20,MIN(E20:F20))</f>
        <v>2.4500000000000002</v>
      </c>
    </row>
    <row r="23" spans="1:11">
      <c r="B23" s="25"/>
      <c r="C23" s="25"/>
      <c r="D23" s="57"/>
      <c r="E23" s="57"/>
      <c r="F23" s="33"/>
      <c r="G23" s="4" t="s">
        <v>20</v>
      </c>
      <c r="H23" s="24">
        <f>ROUND(H22,2)*D3</f>
        <v>42875</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C1" zoomScaleNormal="100" workbookViewId="0">
      <selection activeCell="G11" sqref="G11"/>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47</v>
      </c>
      <c r="B2" s="2" t="s">
        <v>2</v>
      </c>
      <c r="C2" s="2" t="s">
        <v>3</v>
      </c>
      <c r="D2" s="2" t="s">
        <v>4</v>
      </c>
      <c r="E2" s="3" t="s">
        <v>5</v>
      </c>
      <c r="F2" s="3" t="s">
        <v>6</v>
      </c>
      <c r="G2" s="2" t="s">
        <v>7</v>
      </c>
      <c r="H2" s="4" t="s">
        <v>8</v>
      </c>
      <c r="I2" s="5" t="s">
        <v>9</v>
      </c>
    </row>
    <row r="3" spans="1:9" ht="12.75" customHeight="1">
      <c r="A3" s="59"/>
      <c r="B3" s="60" t="s">
        <v>48</v>
      </c>
      <c r="C3" s="61" t="s">
        <v>10</v>
      </c>
      <c r="D3" s="62">
        <v>400</v>
      </c>
      <c r="E3" s="63">
        <f>IF(C20&lt;=25%,D20,MIN(E20:F20))</f>
        <v>121.63</v>
      </c>
      <c r="F3" s="63">
        <f>MIN(H3:H17)</f>
        <v>88.98</v>
      </c>
      <c r="G3" s="6" t="s">
        <v>49</v>
      </c>
      <c r="H3" s="7">
        <v>88.98</v>
      </c>
      <c r="I3" s="8" t="str">
        <f t="shared" ref="I3:I17" si="0">IF(H3="","",(IF($C$20&lt;25%,"N/A",IF(H3&lt;=($D$20+$A$20),H3,"Descartado"))))</f>
        <v>N/A</v>
      </c>
    </row>
    <row r="4" spans="1:9">
      <c r="A4" s="59"/>
      <c r="B4" s="60"/>
      <c r="C4" s="61"/>
      <c r="D4" s="62"/>
      <c r="E4" s="63"/>
      <c r="F4" s="63"/>
      <c r="G4" s="6" t="s">
        <v>50</v>
      </c>
      <c r="H4" s="7">
        <v>131.33000000000001</v>
      </c>
      <c r="I4" s="8" t="str">
        <f t="shared" si="0"/>
        <v>N/A</v>
      </c>
    </row>
    <row r="5" spans="1:9">
      <c r="A5" s="59"/>
      <c r="B5" s="60"/>
      <c r="C5" s="61"/>
      <c r="D5" s="62"/>
      <c r="E5" s="63"/>
      <c r="F5" s="63"/>
      <c r="G5" s="6" t="s">
        <v>51</v>
      </c>
      <c r="H5" s="7">
        <v>148.9</v>
      </c>
      <c r="I5" s="8" t="str">
        <f t="shared" si="0"/>
        <v>N/A</v>
      </c>
    </row>
    <row r="6" spans="1:9">
      <c r="A6" s="59"/>
      <c r="B6" s="60"/>
      <c r="C6" s="61"/>
      <c r="D6" s="62"/>
      <c r="E6" s="63"/>
      <c r="F6" s="63"/>
      <c r="G6" s="6" t="s">
        <v>52</v>
      </c>
      <c r="H6" s="7">
        <v>139</v>
      </c>
      <c r="I6" s="8" t="str">
        <f t="shared" si="0"/>
        <v>N/A</v>
      </c>
    </row>
    <row r="7" spans="1:9">
      <c r="A7" s="59"/>
      <c r="B7" s="60"/>
      <c r="C7" s="61"/>
      <c r="D7" s="62"/>
      <c r="E7" s="63"/>
      <c r="F7" s="63"/>
      <c r="G7" s="6" t="s">
        <v>53</v>
      </c>
      <c r="H7" s="7">
        <v>99.94</v>
      </c>
      <c r="I7" s="8" t="str">
        <f t="shared" si="0"/>
        <v>N/A</v>
      </c>
    </row>
    <row r="8" spans="1:9">
      <c r="A8" s="59"/>
      <c r="B8" s="60"/>
      <c r="C8" s="61"/>
      <c r="D8" s="62"/>
      <c r="E8" s="63"/>
      <c r="F8" s="63"/>
      <c r="G8" s="6"/>
      <c r="H8" s="7"/>
      <c r="I8" s="8" t="str">
        <f t="shared" si="0"/>
        <v/>
      </c>
    </row>
    <row r="9" spans="1:9">
      <c r="A9" s="59"/>
      <c r="B9" s="60"/>
      <c r="C9" s="61"/>
      <c r="D9" s="62"/>
      <c r="E9" s="63"/>
      <c r="F9" s="63"/>
      <c r="G9" s="6"/>
      <c r="H9" s="7"/>
      <c r="I9" s="8" t="str">
        <f t="shared" si="0"/>
        <v/>
      </c>
    </row>
    <row r="10" spans="1:9">
      <c r="A10" s="59"/>
      <c r="B10" s="60"/>
      <c r="C10" s="61"/>
      <c r="D10" s="62"/>
      <c r="E10" s="63"/>
      <c r="F10" s="63"/>
      <c r="G10" s="6"/>
      <c r="H10" s="7"/>
      <c r="I10" s="8" t="str">
        <f t="shared" si="0"/>
        <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f>IF(B20&lt;2,"N/A",(STDEV(H3:H17)))</f>
        <v>25.864736611842627</v>
      </c>
      <c r="B20" s="19">
        <f>COUNT(H3:H17)</f>
        <v>5</v>
      </c>
      <c r="C20" s="20">
        <f>IF(B20&lt;2,"N/A",(A20/D20))</f>
        <v>0.21265096285326504</v>
      </c>
      <c r="D20" s="21">
        <f>ROUND(AVERAGE(H3:H17),2)</f>
        <v>121.63</v>
      </c>
      <c r="E20" s="22" t="str">
        <f>IFERROR(ROUND(IF(B20&lt;2,"N/A",(IF(C20&lt;=25%,"N/A",AVERAGE(I3:I17)))),2),"N/A")</f>
        <v>N/A</v>
      </c>
      <c r="F20" s="22">
        <f>ROUND(MEDIAN(H3:H17),2)</f>
        <v>131.33000000000001</v>
      </c>
      <c r="G20" s="23" t="str">
        <f>INDEX(G3:G17,MATCH(H20,H3:H17,0))</f>
        <v>I2SEG SOLUCOES EM SEGURANCA EIRELI</v>
      </c>
      <c r="H20" s="24">
        <f>MIN(H3:H17)</f>
        <v>88.98</v>
      </c>
      <c r="I20" s="18"/>
    </row>
    <row r="21" spans="1:11">
      <c r="A21" s="25"/>
      <c r="B21" s="18"/>
      <c r="C21" s="26"/>
      <c r="D21" s="26"/>
      <c r="E21" s="26"/>
      <c r="F21" s="26"/>
      <c r="G21" s="18"/>
      <c r="H21" s="27"/>
      <c r="I21" s="28"/>
      <c r="J21" s="28"/>
      <c r="K21" s="28"/>
    </row>
    <row r="22" spans="1:11">
      <c r="B22" s="25"/>
      <c r="C22" s="25"/>
      <c r="D22" s="57"/>
      <c r="E22" s="57"/>
      <c r="F22" s="30"/>
      <c r="G22" s="31" t="s">
        <v>19</v>
      </c>
      <c r="H22" s="32">
        <f>IF(C20&lt;=25%,D20,MIN(E20:F20))</f>
        <v>121.63</v>
      </c>
    </row>
    <row r="23" spans="1:11">
      <c r="B23" s="25"/>
      <c r="C23" s="25"/>
      <c r="D23" s="57"/>
      <c r="E23" s="57"/>
      <c r="F23" s="33"/>
      <c r="G23" s="4" t="s">
        <v>20</v>
      </c>
      <c r="H23" s="24">
        <f>ROUND(H22,2)*D3</f>
        <v>48652</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H6" sqref="H6"/>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28</v>
      </c>
      <c r="B2" s="2" t="s">
        <v>2</v>
      </c>
      <c r="C2" s="2" t="s">
        <v>3</v>
      </c>
      <c r="D2" s="2" t="s">
        <v>4</v>
      </c>
      <c r="E2" s="3" t="s">
        <v>5</v>
      </c>
      <c r="F2" s="3" t="s">
        <v>6</v>
      </c>
      <c r="G2" s="2" t="s">
        <v>7</v>
      </c>
      <c r="H2" s="4" t="s">
        <v>8</v>
      </c>
      <c r="I2" s="5" t="s">
        <v>9</v>
      </c>
    </row>
    <row r="3" spans="1:9" ht="12.75" customHeight="1">
      <c r="A3" s="59"/>
      <c r="B3" s="60" t="s">
        <v>149</v>
      </c>
      <c r="C3" s="61" t="s">
        <v>150</v>
      </c>
      <c r="D3" s="62">
        <f>20000*0.25</f>
        <v>5000</v>
      </c>
      <c r="E3" s="63">
        <f>IF(C20&lt;=25%,D20,MIN(E20:F20))</f>
        <v>4.99</v>
      </c>
      <c r="F3" s="63">
        <f>MIN(H3:H17)</f>
        <v>4.75</v>
      </c>
      <c r="G3" s="6" t="s">
        <v>165</v>
      </c>
      <c r="H3" s="7">
        <v>5.22</v>
      </c>
      <c r="I3" s="8">
        <f t="shared" ref="I3:I17" si="0">IF(H3="","",(IF($C$20&lt;25%,"N/A",IF(H3&lt;=($D$20+$A$20),H3,"Descartado"))))</f>
        <v>5.22</v>
      </c>
    </row>
    <row r="4" spans="1:9">
      <c r="A4" s="59"/>
      <c r="B4" s="60"/>
      <c r="C4" s="61"/>
      <c r="D4" s="62"/>
      <c r="E4" s="63"/>
      <c r="F4" s="63"/>
      <c r="G4" s="6" t="s">
        <v>166</v>
      </c>
      <c r="H4" s="7">
        <v>4.75</v>
      </c>
      <c r="I4" s="8">
        <f t="shared" si="0"/>
        <v>4.75</v>
      </c>
    </row>
    <row r="5" spans="1:9">
      <c r="A5" s="59"/>
      <c r="B5" s="60"/>
      <c r="C5" s="61"/>
      <c r="D5" s="62"/>
      <c r="E5" s="63"/>
      <c r="F5" s="63"/>
      <c r="G5" s="6" t="s">
        <v>186</v>
      </c>
      <c r="H5" s="7">
        <v>22.98</v>
      </c>
      <c r="I5" s="8" t="str">
        <f t="shared" si="0"/>
        <v>Descartado</v>
      </c>
    </row>
    <row r="6" spans="1:9">
      <c r="A6" s="59"/>
      <c r="B6" s="60"/>
      <c r="C6" s="61"/>
      <c r="D6" s="62"/>
      <c r="E6" s="63"/>
      <c r="F6" s="63"/>
      <c r="G6" s="6"/>
      <c r="H6" s="7"/>
      <c r="I6" s="8" t="str">
        <f t="shared" si="0"/>
        <v/>
      </c>
    </row>
    <row r="7" spans="1:9">
      <c r="A7" s="59"/>
      <c r="B7" s="60"/>
      <c r="C7" s="61"/>
      <c r="D7" s="62"/>
      <c r="E7" s="63"/>
      <c r="F7" s="63"/>
      <c r="G7" s="6"/>
      <c r="H7" s="7"/>
      <c r="I7" s="8" t="str">
        <f t="shared" si="0"/>
        <v/>
      </c>
    </row>
    <row r="8" spans="1:9">
      <c r="A8" s="59"/>
      <c r="B8" s="60"/>
      <c r="C8" s="61"/>
      <c r="D8" s="62"/>
      <c r="E8" s="63"/>
      <c r="F8" s="63"/>
      <c r="G8" s="6"/>
      <c r="H8" s="7"/>
      <c r="I8" s="8" t="str">
        <f t="shared" si="0"/>
        <v/>
      </c>
    </row>
    <row r="9" spans="1:9">
      <c r="A9" s="59"/>
      <c r="B9" s="60"/>
      <c r="C9" s="61"/>
      <c r="D9" s="62"/>
      <c r="E9" s="63"/>
      <c r="F9" s="63"/>
      <c r="G9" s="6"/>
      <c r="H9" s="7"/>
      <c r="I9" s="8" t="str">
        <f t="shared" si="0"/>
        <v/>
      </c>
    </row>
    <row r="10" spans="1:9">
      <c r="A10" s="59"/>
      <c r="B10" s="60"/>
      <c r="C10" s="61"/>
      <c r="D10" s="62"/>
      <c r="E10" s="63"/>
      <c r="F10" s="63"/>
      <c r="G10" s="6"/>
      <c r="H10" s="7"/>
      <c r="I10" s="8" t="str">
        <f t="shared" si="0"/>
        <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f>IF(B20&lt;2,"N/A",(STDEV(H3:H17)))</f>
        <v>10.392075506525792</v>
      </c>
      <c r="B20" s="19">
        <f>COUNT(H3:H17)</f>
        <v>3</v>
      </c>
      <c r="C20" s="20">
        <f>IF(B20&lt;2,"N/A",(A20/D20))</f>
        <v>0.94645496416446195</v>
      </c>
      <c r="D20" s="21">
        <f>ROUND(AVERAGE(H3:H17),2)</f>
        <v>10.98</v>
      </c>
      <c r="E20" s="22">
        <f>IFERROR(ROUND(IF(B20&lt;2,"N/A",(IF(C20&lt;=25%,"N/A",AVERAGE(I3:I17)))),2),"N/A")</f>
        <v>4.99</v>
      </c>
      <c r="F20" s="22">
        <f>ROUND(MEDIAN(H3:H17),2)</f>
        <v>5.22</v>
      </c>
      <c r="G20" s="23" t="str">
        <f>INDEX(G3:G17,MATCH(H20,H3:H17,0))</f>
        <v>19.197.721/0001-61 LIVRARIA E PAPELARIA PRATICA LTDA</v>
      </c>
      <c r="H20" s="24">
        <f>MIN(H3:H17)</f>
        <v>4.75</v>
      </c>
      <c r="I20" s="18"/>
    </row>
    <row r="21" spans="1:11">
      <c r="A21" s="25"/>
      <c r="B21" s="18"/>
      <c r="C21" s="26"/>
      <c r="D21" s="26"/>
      <c r="E21" s="26"/>
      <c r="F21" s="26"/>
      <c r="G21" s="18"/>
      <c r="H21" s="27"/>
      <c r="I21" s="28"/>
      <c r="J21" s="28"/>
      <c r="K21" s="28"/>
    </row>
    <row r="22" spans="1:11">
      <c r="B22" s="25"/>
      <c r="C22" s="25"/>
      <c r="D22" s="57"/>
      <c r="E22" s="57"/>
      <c r="F22" s="30"/>
      <c r="G22" s="31" t="s">
        <v>19</v>
      </c>
      <c r="H22" s="32">
        <f>IF(C20&lt;=25%,D20,MIN(E20:F20))</f>
        <v>4.99</v>
      </c>
    </row>
    <row r="23" spans="1:11">
      <c r="B23" s="25"/>
      <c r="C23" s="25"/>
      <c r="D23" s="57"/>
      <c r="E23" s="57"/>
      <c r="F23" s="33"/>
      <c r="G23" s="4" t="s">
        <v>20</v>
      </c>
      <c r="H23" s="24">
        <f>ROUND(H22,2)*D3</f>
        <v>24950</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1" sqref="G11"/>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54</v>
      </c>
      <c r="B2" s="2" t="s">
        <v>2</v>
      </c>
      <c r="C2" s="2" t="s">
        <v>3</v>
      </c>
      <c r="D2" s="2" t="s">
        <v>4</v>
      </c>
      <c r="E2" s="3" t="s">
        <v>5</v>
      </c>
      <c r="F2" s="3" t="s">
        <v>6</v>
      </c>
      <c r="G2" s="2" t="s">
        <v>7</v>
      </c>
      <c r="H2" s="4" t="s">
        <v>8</v>
      </c>
      <c r="I2" s="5" t="s">
        <v>9</v>
      </c>
    </row>
    <row r="3" spans="1:9" ht="12.75" customHeight="1">
      <c r="A3" s="59"/>
      <c r="B3" s="60" t="s">
        <v>55</v>
      </c>
      <c r="C3" s="61" t="s">
        <v>10</v>
      </c>
      <c r="D3" s="62">
        <v>30</v>
      </c>
      <c r="E3" s="63">
        <f>IF(C20&lt;=25%,D20,MIN(E20:F20))</f>
        <v>6.3</v>
      </c>
      <c r="F3" s="63">
        <f>MIN(H3:H17)</f>
        <v>5.6159999999999997</v>
      </c>
      <c r="G3" s="6" t="s">
        <v>56</v>
      </c>
      <c r="H3" s="7">
        <v>5.6159999999999997</v>
      </c>
      <c r="I3" s="8">
        <f t="shared" ref="I3:I17" si="0">IF(H3="","",(IF($C$20&lt;25%,"N/A",IF(H3&lt;=($D$20+$A$20),H3,"Descartado"))))</f>
        <v>5.6159999999999997</v>
      </c>
    </row>
    <row r="4" spans="1:9">
      <c r="A4" s="59"/>
      <c r="B4" s="60"/>
      <c r="C4" s="61"/>
      <c r="D4" s="62"/>
      <c r="E4" s="63"/>
      <c r="F4" s="63"/>
      <c r="G4" s="6" t="s">
        <v>57</v>
      </c>
      <c r="H4" s="7">
        <v>6.39</v>
      </c>
      <c r="I4" s="8">
        <f t="shared" si="0"/>
        <v>6.39</v>
      </c>
    </row>
    <row r="5" spans="1:9">
      <c r="A5" s="59"/>
      <c r="B5" s="60"/>
      <c r="C5" s="61"/>
      <c r="D5" s="62"/>
      <c r="E5" s="63"/>
      <c r="F5" s="63"/>
      <c r="G5" s="6" t="s">
        <v>58</v>
      </c>
      <c r="H5" s="7">
        <v>6.9</v>
      </c>
      <c r="I5" s="8">
        <f t="shared" si="0"/>
        <v>6.9</v>
      </c>
    </row>
    <row r="6" spans="1:9">
      <c r="A6" s="59"/>
      <c r="B6" s="60"/>
      <c r="C6" s="61"/>
      <c r="D6" s="62"/>
      <c r="E6" s="63"/>
      <c r="F6" s="63"/>
      <c r="G6" s="6" t="s">
        <v>59</v>
      </c>
      <c r="H6" s="7">
        <v>15.77</v>
      </c>
      <c r="I6" s="8" t="str">
        <f t="shared" si="0"/>
        <v>Descartado</v>
      </c>
    </row>
    <row r="7" spans="1:9">
      <c r="A7" s="59"/>
      <c r="B7" s="60"/>
      <c r="C7" s="61"/>
      <c r="D7" s="62"/>
      <c r="E7" s="63"/>
      <c r="F7" s="63"/>
      <c r="G7" s="6"/>
      <c r="H7" s="7"/>
      <c r="I7" s="8" t="str">
        <f t="shared" si="0"/>
        <v/>
      </c>
    </row>
    <row r="8" spans="1:9">
      <c r="A8" s="59"/>
      <c r="B8" s="60"/>
      <c r="C8" s="61"/>
      <c r="D8" s="62"/>
      <c r="E8" s="63"/>
      <c r="F8" s="63"/>
      <c r="G8" s="6"/>
      <c r="H8" s="7"/>
      <c r="I8" s="8" t="str">
        <f t="shared" si="0"/>
        <v/>
      </c>
    </row>
    <row r="9" spans="1:9">
      <c r="A9" s="59"/>
      <c r="B9" s="60"/>
      <c r="C9" s="61"/>
      <c r="D9" s="62"/>
      <c r="E9" s="63"/>
      <c r="F9" s="63"/>
      <c r="G9" s="6"/>
      <c r="H9" s="7"/>
      <c r="I9" s="8" t="str">
        <f t="shared" si="0"/>
        <v/>
      </c>
    </row>
    <row r="10" spans="1:9">
      <c r="A10" s="59"/>
      <c r="B10" s="60"/>
      <c r="C10" s="61"/>
      <c r="D10" s="62"/>
      <c r="E10" s="63"/>
      <c r="F10" s="63"/>
      <c r="G10" s="6"/>
      <c r="H10" s="7"/>
      <c r="I10" s="8" t="str">
        <f t="shared" si="0"/>
        <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f>IF(B20&lt;2,"N/A",(STDEV(H3:H17)))</f>
        <v>4.7633395847871238</v>
      </c>
      <c r="B20" s="19">
        <f>COUNT(H3:H17)</f>
        <v>4</v>
      </c>
      <c r="C20" s="20">
        <f>IF(B20&lt;2,"N/A",(A20/D20))</f>
        <v>0.54940479639989892</v>
      </c>
      <c r="D20" s="21">
        <f>ROUND(AVERAGE(H3:H17),2)</f>
        <v>8.67</v>
      </c>
      <c r="E20" s="22">
        <f>IFERROR(ROUND(IF(B20&lt;2,"N/A",(IF(C20&lt;=25%,"N/A",AVERAGE(I3:I17)))),2),"N/A")</f>
        <v>6.3</v>
      </c>
      <c r="F20" s="22">
        <f>ROUND(MEDIAN(H3:H17),2)</f>
        <v>6.65</v>
      </c>
      <c r="G20" s="23" t="str">
        <f>INDEX(G3:G17,MATCH(H20,H3:H17,0))</f>
        <v>ORGANIZACOES MSL COMERCIO E INDUSTRIA DE MATERIAIS ELETRICOS LTDA</v>
      </c>
      <c r="H20" s="24">
        <f>MIN(H3:H17)</f>
        <v>5.6159999999999997</v>
      </c>
      <c r="I20" s="18"/>
    </row>
    <row r="21" spans="1:11">
      <c r="A21" s="25"/>
      <c r="B21" s="18"/>
      <c r="C21" s="26"/>
      <c r="D21" s="26"/>
      <c r="E21" s="26"/>
      <c r="F21" s="26"/>
      <c r="G21" s="18"/>
      <c r="H21" s="27"/>
      <c r="I21" s="28"/>
      <c r="J21" s="28"/>
      <c r="K21" s="28"/>
    </row>
    <row r="22" spans="1:11">
      <c r="B22" s="25"/>
      <c r="C22" s="25"/>
      <c r="D22" s="57"/>
      <c r="E22" s="57"/>
      <c r="F22" s="30"/>
      <c r="G22" s="31" t="s">
        <v>19</v>
      </c>
      <c r="H22" s="32">
        <f>IF(C20&lt;=25%,D20,MIN(E20:F20))</f>
        <v>6.3</v>
      </c>
    </row>
    <row r="23" spans="1:11">
      <c r="B23" s="25"/>
      <c r="C23" s="25"/>
      <c r="D23" s="57"/>
      <c r="E23" s="57"/>
      <c r="F23" s="33"/>
      <c r="G23" s="4" t="s">
        <v>20</v>
      </c>
      <c r="H23" s="24">
        <f>ROUND(H22,2)*D3</f>
        <v>189</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1" sqref="G11"/>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60</v>
      </c>
      <c r="B2" s="2" t="s">
        <v>2</v>
      </c>
      <c r="C2" s="2" t="s">
        <v>3</v>
      </c>
      <c r="D2" s="2" t="s">
        <v>4</v>
      </c>
      <c r="E2" s="3" t="s">
        <v>5</v>
      </c>
      <c r="F2" s="3" t="s">
        <v>6</v>
      </c>
      <c r="G2" s="2" t="s">
        <v>7</v>
      </c>
      <c r="H2" s="4" t="s">
        <v>8</v>
      </c>
      <c r="I2" s="5" t="s">
        <v>9</v>
      </c>
    </row>
    <row r="3" spans="1:9" ht="12.75" customHeight="1">
      <c r="A3" s="59"/>
      <c r="B3" s="60" t="s">
        <v>61</v>
      </c>
      <c r="C3" s="61" t="s">
        <v>10</v>
      </c>
      <c r="D3" s="62">
        <v>40</v>
      </c>
      <c r="E3" s="63">
        <f>IF(C20&lt;=25%,D20,MIN(E20:F20))</f>
        <v>257.77</v>
      </c>
      <c r="F3" s="63">
        <f>MIN(H3:H17)</f>
        <v>249</v>
      </c>
      <c r="G3" s="6" t="s">
        <v>62</v>
      </c>
      <c r="H3" s="7">
        <v>249</v>
      </c>
      <c r="I3" s="8">
        <f t="shared" ref="I3:I17" si="0">IF(H3="","",(IF($C$20&lt;25%,"N/A",IF(H3&lt;=($D$20+$A$20),H3,"Descartado"))))</f>
        <v>249</v>
      </c>
    </row>
    <row r="4" spans="1:9">
      <c r="A4" s="59"/>
      <c r="B4" s="60"/>
      <c r="C4" s="61"/>
      <c r="D4" s="62"/>
      <c r="E4" s="63"/>
      <c r="F4" s="63"/>
      <c r="G4" s="6" t="s">
        <v>63</v>
      </c>
      <c r="H4" s="7">
        <v>259.32</v>
      </c>
      <c r="I4" s="8">
        <f t="shared" si="0"/>
        <v>259.32</v>
      </c>
    </row>
    <row r="5" spans="1:9">
      <c r="A5" s="59"/>
      <c r="B5" s="60"/>
      <c r="C5" s="61"/>
      <c r="D5" s="62"/>
      <c r="E5" s="63"/>
      <c r="F5" s="63"/>
      <c r="G5" s="6" t="s">
        <v>64</v>
      </c>
      <c r="H5" s="7">
        <v>265</v>
      </c>
      <c r="I5" s="8">
        <f t="shared" si="0"/>
        <v>265</v>
      </c>
    </row>
    <row r="6" spans="1:9">
      <c r="A6" s="59"/>
      <c r="B6" s="60"/>
      <c r="C6" s="61"/>
      <c r="D6" s="62"/>
      <c r="E6" s="63"/>
      <c r="F6" s="63"/>
      <c r="G6" s="6" t="s">
        <v>65</v>
      </c>
      <c r="H6" s="7">
        <v>600</v>
      </c>
      <c r="I6" s="8" t="str">
        <f t="shared" si="0"/>
        <v>Descartado</v>
      </c>
    </row>
    <row r="7" spans="1:9">
      <c r="A7" s="59"/>
      <c r="B7" s="60"/>
      <c r="C7" s="61"/>
      <c r="D7" s="62"/>
      <c r="E7" s="63"/>
      <c r="F7" s="63"/>
      <c r="G7" s="6"/>
      <c r="H7" s="7"/>
      <c r="I7" s="8" t="str">
        <f t="shared" si="0"/>
        <v/>
      </c>
    </row>
    <row r="8" spans="1:9">
      <c r="A8" s="59"/>
      <c r="B8" s="60"/>
      <c r="C8" s="61"/>
      <c r="D8" s="62"/>
      <c r="E8" s="63"/>
      <c r="F8" s="63"/>
      <c r="G8" s="6"/>
      <c r="H8" s="7"/>
      <c r="I8" s="8" t="str">
        <f t="shared" si="0"/>
        <v/>
      </c>
    </row>
    <row r="9" spans="1:9">
      <c r="A9" s="59"/>
      <c r="B9" s="60"/>
      <c r="C9" s="61"/>
      <c r="D9" s="62"/>
      <c r="E9" s="63"/>
      <c r="F9" s="63"/>
      <c r="G9" s="6"/>
      <c r="H9" s="7"/>
      <c r="I9" s="8" t="str">
        <f t="shared" si="0"/>
        <v/>
      </c>
    </row>
    <row r="10" spans="1:9">
      <c r="A10" s="59"/>
      <c r="B10" s="60"/>
      <c r="C10" s="61"/>
      <c r="D10" s="62"/>
      <c r="E10" s="63"/>
      <c r="F10" s="63"/>
      <c r="G10" s="6"/>
      <c r="H10" s="7"/>
      <c r="I10" s="8" t="str">
        <f t="shared" si="0"/>
        <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f>IF(B20&lt;2,"N/A",(STDEV(H3:H17)))</f>
        <v>171.24145409333576</v>
      </c>
      <c r="B20" s="19">
        <f>COUNT(H3:H17)</f>
        <v>4</v>
      </c>
      <c r="C20" s="20">
        <f>IF(B20&lt;2,"N/A",(A20/D20))</f>
        <v>0.49876635916854273</v>
      </c>
      <c r="D20" s="21">
        <f>ROUND(AVERAGE(H3:H17),2)</f>
        <v>343.33</v>
      </c>
      <c r="E20" s="22">
        <f>IFERROR(ROUND(IF(B20&lt;2,"N/A",(IF(C20&lt;=25%,"N/A",AVERAGE(I3:I17)))),2),"N/A")</f>
        <v>257.77</v>
      </c>
      <c r="F20" s="22">
        <f>ROUND(MEDIAN(H3:H17),2)</f>
        <v>262.16000000000003</v>
      </c>
      <c r="G20" s="23" t="str">
        <f>INDEX(G3:G17,MATCH(H20,H3:H17,0))</f>
        <v>THE BEST PRODUTOS ELETRONICOS EIRELI</v>
      </c>
      <c r="H20" s="24">
        <f>MIN(H3:H17)</f>
        <v>249</v>
      </c>
      <c r="I20" s="18"/>
    </row>
    <row r="21" spans="1:11">
      <c r="A21" s="25"/>
      <c r="B21" s="18"/>
      <c r="C21" s="26"/>
      <c r="D21" s="26"/>
      <c r="E21" s="26"/>
      <c r="F21" s="26"/>
      <c r="G21" s="18"/>
      <c r="H21" s="27"/>
      <c r="I21" s="28"/>
      <c r="J21" s="28"/>
      <c r="K21" s="28"/>
    </row>
    <row r="22" spans="1:11">
      <c r="B22" s="25"/>
      <c r="C22" s="25"/>
      <c r="D22" s="57"/>
      <c r="E22" s="57"/>
      <c r="F22" s="30"/>
      <c r="G22" s="31" t="s">
        <v>19</v>
      </c>
      <c r="H22" s="32">
        <f>IF(C20&lt;=25%,D20,MIN(E20:F20))</f>
        <v>257.77</v>
      </c>
    </row>
    <row r="23" spans="1:11">
      <c r="B23" s="25"/>
      <c r="C23" s="25"/>
      <c r="D23" s="57"/>
      <c r="E23" s="57"/>
      <c r="F23" s="33"/>
      <c r="G23" s="4" t="s">
        <v>20</v>
      </c>
      <c r="H23" s="24">
        <f>ROUND(H22,2)*D3</f>
        <v>10310.799999999999</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1" sqref="G11"/>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66</v>
      </c>
      <c r="B2" s="2" t="s">
        <v>2</v>
      </c>
      <c r="C2" s="2" t="s">
        <v>3</v>
      </c>
      <c r="D2" s="2" t="s">
        <v>4</v>
      </c>
      <c r="E2" s="3" t="s">
        <v>5</v>
      </c>
      <c r="F2" s="3" t="s">
        <v>6</v>
      </c>
      <c r="G2" s="2" t="s">
        <v>7</v>
      </c>
      <c r="H2" s="4" t="s">
        <v>8</v>
      </c>
      <c r="I2" s="5" t="s">
        <v>9</v>
      </c>
    </row>
    <row r="3" spans="1:9" ht="12.75" customHeight="1">
      <c r="A3" s="59"/>
      <c r="B3" s="60" t="s">
        <v>67</v>
      </c>
      <c r="C3" s="61" t="s">
        <v>10</v>
      </c>
      <c r="D3" s="62">
        <v>200</v>
      </c>
      <c r="E3" s="63">
        <f>IF(C20&lt;=25%,D20,MIN(E20:F20))</f>
        <v>9.42</v>
      </c>
      <c r="F3" s="63">
        <f>MIN(H3:H17)</f>
        <v>6.9</v>
      </c>
      <c r="G3" s="6" t="s">
        <v>68</v>
      </c>
      <c r="H3" s="7">
        <v>6.9</v>
      </c>
      <c r="I3" s="8" t="str">
        <f t="shared" ref="I3:I17" si="0">IF(H3="","",(IF($C$20&lt;25%,"N/A",IF(H3&lt;=($D$20+$A$20),H3,"Descartado"))))</f>
        <v>N/A</v>
      </c>
    </row>
    <row r="4" spans="1:9">
      <c r="A4" s="59"/>
      <c r="B4" s="60"/>
      <c r="C4" s="61"/>
      <c r="D4" s="62"/>
      <c r="E4" s="63"/>
      <c r="F4" s="63"/>
      <c r="G4" s="6" t="s">
        <v>69</v>
      </c>
      <c r="H4" s="7">
        <v>7.8</v>
      </c>
      <c r="I4" s="8" t="str">
        <f t="shared" si="0"/>
        <v>N/A</v>
      </c>
    </row>
    <row r="5" spans="1:9">
      <c r="A5" s="59"/>
      <c r="B5" s="60"/>
      <c r="C5" s="61"/>
      <c r="D5" s="62"/>
      <c r="E5" s="63"/>
      <c r="F5" s="63"/>
      <c r="G5" s="6" t="s">
        <v>70</v>
      </c>
      <c r="H5" s="7">
        <v>7.88</v>
      </c>
      <c r="I5" s="8" t="str">
        <f t="shared" si="0"/>
        <v>N/A</v>
      </c>
    </row>
    <row r="6" spans="1:9">
      <c r="A6" s="59"/>
      <c r="B6" s="60"/>
      <c r="C6" s="61"/>
      <c r="D6" s="62"/>
      <c r="E6" s="63"/>
      <c r="F6" s="63"/>
      <c r="G6" s="6" t="s">
        <v>71</v>
      </c>
      <c r="H6" s="7">
        <v>8.1999999999999993</v>
      </c>
      <c r="I6" s="8" t="str">
        <f t="shared" si="0"/>
        <v>N/A</v>
      </c>
    </row>
    <row r="7" spans="1:9">
      <c r="A7" s="59"/>
      <c r="B7" s="60"/>
      <c r="C7" s="61"/>
      <c r="D7" s="62"/>
      <c r="E7" s="63"/>
      <c r="F7" s="63"/>
      <c r="G7" s="6" t="s">
        <v>46</v>
      </c>
      <c r="H7" s="7">
        <v>9.98</v>
      </c>
      <c r="I7" s="8" t="str">
        <f t="shared" si="0"/>
        <v>N/A</v>
      </c>
    </row>
    <row r="8" spans="1:9">
      <c r="A8" s="59"/>
      <c r="B8" s="60"/>
      <c r="C8" s="61"/>
      <c r="D8" s="62"/>
      <c r="E8" s="63"/>
      <c r="F8" s="63"/>
      <c r="G8" s="6" t="s">
        <v>34</v>
      </c>
      <c r="H8" s="7">
        <v>10</v>
      </c>
      <c r="I8" s="8" t="str">
        <f t="shared" si="0"/>
        <v>N/A</v>
      </c>
    </row>
    <row r="9" spans="1:9">
      <c r="A9" s="59"/>
      <c r="B9" s="60"/>
      <c r="C9" s="61"/>
      <c r="D9" s="62"/>
      <c r="E9" s="63"/>
      <c r="F9" s="63"/>
      <c r="G9" s="6" t="s">
        <v>72</v>
      </c>
      <c r="H9" s="7">
        <v>10.28</v>
      </c>
      <c r="I9" s="8" t="str">
        <f t="shared" si="0"/>
        <v>N/A</v>
      </c>
    </row>
    <row r="10" spans="1:9">
      <c r="A10" s="59"/>
      <c r="B10" s="60"/>
      <c r="C10" s="61"/>
      <c r="D10" s="62"/>
      <c r="E10" s="63"/>
      <c r="F10" s="63"/>
      <c r="G10" s="6" t="s">
        <v>73</v>
      </c>
      <c r="H10" s="7">
        <v>11.26</v>
      </c>
      <c r="I10" s="8" t="str">
        <f t="shared" si="0"/>
        <v>N/A</v>
      </c>
    </row>
    <row r="11" spans="1:9">
      <c r="A11" s="59"/>
      <c r="B11" s="60"/>
      <c r="C11" s="61"/>
      <c r="D11" s="62"/>
      <c r="E11" s="63"/>
      <c r="F11" s="63"/>
      <c r="G11" s="6" t="s">
        <v>74</v>
      </c>
      <c r="H11" s="7">
        <v>12.45</v>
      </c>
      <c r="I11" s="8" t="str">
        <f t="shared" si="0"/>
        <v>N/A</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f>IF(B20&lt;2,"N/A",(STDEV(H3:H17)))</f>
        <v>1.829986338746822</v>
      </c>
      <c r="B20" s="19">
        <f>COUNT(H3:H17)</f>
        <v>9</v>
      </c>
      <c r="C20" s="20">
        <f>IF(B20&lt;2,"N/A",(A20/D20))</f>
        <v>0.19426606568437602</v>
      </c>
      <c r="D20" s="21">
        <f>ROUND(AVERAGE(H3:H17),2)</f>
        <v>9.42</v>
      </c>
      <c r="E20" s="22" t="str">
        <f>IFERROR(ROUND(IF(B20&lt;2,"N/A",(IF(C20&lt;=25%,"N/A",AVERAGE(I3:I17)))),2),"N/A")</f>
        <v>N/A</v>
      </c>
      <c r="F20" s="22">
        <f>ROUND(MEDIAN(H3:H17),2)</f>
        <v>9.98</v>
      </c>
      <c r="G20" s="23" t="str">
        <f>INDEX(G3:G17,MATCH(H20,H3:H17,0))</f>
        <v>AAZ COMERCIAL EIRELI</v>
      </c>
      <c r="H20" s="24">
        <f>MIN(H3:H17)</f>
        <v>6.9</v>
      </c>
      <c r="I20" s="18"/>
    </row>
    <row r="21" spans="1:11">
      <c r="A21" s="25"/>
      <c r="B21" s="18"/>
      <c r="C21" s="26"/>
      <c r="D21" s="26"/>
      <c r="E21" s="26"/>
      <c r="F21" s="26"/>
      <c r="G21" s="18"/>
      <c r="H21" s="27"/>
      <c r="I21" s="28"/>
      <c r="J21" s="28"/>
      <c r="K21" s="28"/>
    </row>
    <row r="22" spans="1:11">
      <c r="B22" s="25"/>
      <c r="C22" s="25"/>
      <c r="D22" s="57"/>
      <c r="E22" s="57"/>
      <c r="F22" s="30"/>
      <c r="G22" s="31" t="s">
        <v>19</v>
      </c>
      <c r="H22" s="32">
        <f>IF(C20&lt;=25%,D20,MIN(E20:F20))</f>
        <v>9.42</v>
      </c>
    </row>
    <row r="23" spans="1:11">
      <c r="B23" s="25"/>
      <c r="C23" s="25"/>
      <c r="D23" s="57"/>
      <c r="E23" s="57"/>
      <c r="F23" s="33"/>
      <c r="G23" s="4" t="s">
        <v>20</v>
      </c>
      <c r="H23" s="24">
        <f>ROUND(H22,2)*D3</f>
        <v>1884</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1" sqref="G11"/>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75</v>
      </c>
      <c r="B2" s="2" t="s">
        <v>2</v>
      </c>
      <c r="C2" s="2" t="s">
        <v>3</v>
      </c>
      <c r="D2" s="2" t="s">
        <v>4</v>
      </c>
      <c r="E2" s="3" t="s">
        <v>5</v>
      </c>
      <c r="F2" s="3" t="s">
        <v>6</v>
      </c>
      <c r="G2" s="2" t="s">
        <v>7</v>
      </c>
      <c r="H2" s="4" t="s">
        <v>8</v>
      </c>
      <c r="I2" s="5" t="s">
        <v>9</v>
      </c>
    </row>
    <row r="3" spans="1:9" ht="12.75" customHeight="1">
      <c r="A3" s="59"/>
      <c r="B3" s="60" t="s">
        <v>76</v>
      </c>
      <c r="C3" s="61" t="s">
        <v>10</v>
      </c>
      <c r="D3" s="62">
        <v>400</v>
      </c>
      <c r="E3" s="63">
        <f>IF(C20&lt;=25%,D20,MIN(E20:F20))</f>
        <v>30.5</v>
      </c>
      <c r="F3" s="63">
        <f>MIN(H3:H17)</f>
        <v>27.98</v>
      </c>
      <c r="G3" s="6" t="s">
        <v>46</v>
      </c>
      <c r="H3" s="7">
        <v>27.98</v>
      </c>
      <c r="I3" s="8">
        <f t="shared" ref="I3:I17" si="0">IF(H3="","",(IF($C$20&lt;25%,"N/A",IF(H3&lt;=($D$20+$A$20),H3,"Descartado"))))</f>
        <v>27.98</v>
      </c>
    </row>
    <row r="4" spans="1:9">
      <c r="A4" s="59"/>
      <c r="B4" s="60"/>
      <c r="C4" s="61"/>
      <c r="D4" s="62"/>
      <c r="E4" s="63"/>
      <c r="F4" s="63"/>
      <c r="G4" s="6" t="s">
        <v>49</v>
      </c>
      <c r="H4" s="7">
        <v>29.45</v>
      </c>
      <c r="I4" s="8">
        <f t="shared" si="0"/>
        <v>29.45</v>
      </c>
    </row>
    <row r="5" spans="1:9">
      <c r="A5" s="59"/>
      <c r="B5" s="60"/>
      <c r="C5" s="61"/>
      <c r="D5" s="62"/>
      <c r="E5" s="63"/>
      <c r="F5" s="63"/>
      <c r="G5" s="6" t="s">
        <v>77</v>
      </c>
      <c r="H5" s="7">
        <v>31.56</v>
      </c>
      <c r="I5" s="8">
        <f t="shared" si="0"/>
        <v>31.56</v>
      </c>
    </row>
    <row r="6" spans="1:9">
      <c r="A6" s="59"/>
      <c r="B6" s="60"/>
      <c r="C6" s="61"/>
      <c r="D6" s="62"/>
      <c r="E6" s="63"/>
      <c r="F6" s="63"/>
      <c r="G6" s="6" t="s">
        <v>78</v>
      </c>
      <c r="H6" s="7">
        <v>33</v>
      </c>
      <c r="I6" s="8">
        <f t="shared" si="0"/>
        <v>33</v>
      </c>
    </row>
    <row r="7" spans="1:9">
      <c r="A7" s="59"/>
      <c r="B7" s="60"/>
      <c r="C7" s="61"/>
      <c r="D7" s="62"/>
      <c r="E7" s="63"/>
      <c r="F7" s="63"/>
      <c r="G7" s="6" t="s">
        <v>79</v>
      </c>
      <c r="H7" s="7">
        <v>52.9</v>
      </c>
      <c r="I7" s="8" t="str">
        <f t="shared" si="0"/>
        <v>Descartado</v>
      </c>
    </row>
    <row r="8" spans="1:9">
      <c r="A8" s="59"/>
      <c r="B8" s="60"/>
      <c r="C8" s="61"/>
      <c r="D8" s="62"/>
      <c r="E8" s="63"/>
      <c r="F8" s="63"/>
      <c r="G8" s="6"/>
      <c r="H8" s="7"/>
      <c r="I8" s="8" t="str">
        <f t="shared" si="0"/>
        <v/>
      </c>
    </row>
    <row r="9" spans="1:9">
      <c r="A9" s="59"/>
      <c r="B9" s="60"/>
      <c r="C9" s="61"/>
      <c r="D9" s="62"/>
      <c r="E9" s="63"/>
      <c r="F9" s="63"/>
      <c r="G9" s="6"/>
      <c r="H9" s="7"/>
      <c r="I9" s="8" t="str">
        <f t="shared" si="0"/>
        <v/>
      </c>
    </row>
    <row r="10" spans="1:9">
      <c r="A10" s="59"/>
      <c r="B10" s="60"/>
      <c r="C10" s="61"/>
      <c r="D10" s="62"/>
      <c r="E10" s="63"/>
      <c r="F10" s="63"/>
      <c r="G10" s="6"/>
      <c r="H10" s="7"/>
      <c r="I10" s="8" t="str">
        <f t="shared" si="0"/>
        <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f>IF(B20&lt;2,"N/A",(STDEV(H3:H17)))</f>
        <v>10.202010586154099</v>
      </c>
      <c r="B20" s="19">
        <f>COUNT(H3:H17)</f>
        <v>5</v>
      </c>
      <c r="C20" s="20">
        <f>IF(B20&lt;2,"N/A",(A20/D20))</f>
        <v>0.29165267541892798</v>
      </c>
      <c r="D20" s="21">
        <f>ROUND(AVERAGE(H3:H17),2)</f>
        <v>34.979999999999997</v>
      </c>
      <c r="E20" s="22">
        <f>IFERROR(ROUND(IF(B20&lt;2,"N/A",(IF(C20&lt;=25%,"N/A",AVERAGE(I3:I17)))),2),"N/A")</f>
        <v>30.5</v>
      </c>
      <c r="F20" s="22">
        <f>ROUND(MEDIAN(H3:H17),2)</f>
        <v>31.56</v>
      </c>
      <c r="G20" s="23" t="str">
        <f>INDEX(G3:G17,MATCH(H20,H3:H17,0))</f>
        <v>EASYTECH INFORMATICA E SERVICOS LTDA</v>
      </c>
      <c r="H20" s="24">
        <f>MIN(H3:H17)</f>
        <v>27.98</v>
      </c>
      <c r="I20" s="18"/>
    </row>
    <row r="21" spans="1:11">
      <c r="A21" s="25"/>
      <c r="B21" s="18"/>
      <c r="C21" s="26"/>
      <c r="D21" s="26"/>
      <c r="E21" s="26"/>
      <c r="F21" s="26"/>
      <c r="G21" s="18"/>
      <c r="H21" s="27"/>
      <c r="I21" s="28"/>
      <c r="J21" s="28"/>
      <c r="K21" s="28"/>
    </row>
    <row r="22" spans="1:11">
      <c r="B22" s="25"/>
      <c r="C22" s="25"/>
      <c r="D22" s="57"/>
      <c r="E22" s="57"/>
      <c r="F22" s="30"/>
      <c r="G22" s="31" t="s">
        <v>19</v>
      </c>
      <c r="H22" s="32">
        <f>IF(C20&lt;=25%,D20,MIN(E20:F20))</f>
        <v>30.5</v>
      </c>
    </row>
    <row r="23" spans="1:11">
      <c r="B23" s="25"/>
      <c r="C23" s="25"/>
      <c r="D23" s="57"/>
      <c r="E23" s="57"/>
      <c r="F23" s="33"/>
      <c r="G23" s="4" t="s">
        <v>20</v>
      </c>
      <c r="H23" s="24">
        <f>ROUND(H22,2)*D3</f>
        <v>12200</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1" sqref="G11"/>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80</v>
      </c>
      <c r="B2" s="2" t="s">
        <v>2</v>
      </c>
      <c r="C2" s="2" t="s">
        <v>3</v>
      </c>
      <c r="D2" s="2" t="s">
        <v>4</v>
      </c>
      <c r="E2" s="3" t="s">
        <v>5</v>
      </c>
      <c r="F2" s="3" t="s">
        <v>6</v>
      </c>
      <c r="G2" s="2" t="s">
        <v>7</v>
      </c>
      <c r="H2" s="4" t="s">
        <v>8</v>
      </c>
      <c r="I2" s="5" t="s">
        <v>9</v>
      </c>
    </row>
    <row r="3" spans="1:9" ht="12.75" customHeight="1">
      <c r="A3" s="59"/>
      <c r="B3" s="60" t="s">
        <v>81</v>
      </c>
      <c r="C3" s="61" t="s">
        <v>10</v>
      </c>
      <c r="D3" s="62">
        <v>500</v>
      </c>
      <c r="E3" s="63">
        <f>IF(C20&lt;=25%,D20,MIN(E20:F20))</f>
        <v>21.57</v>
      </c>
      <c r="F3" s="63">
        <f>MIN(H3:H17)</f>
        <v>19.899999999999999</v>
      </c>
      <c r="G3" s="6" t="s">
        <v>82</v>
      </c>
      <c r="H3" s="7">
        <v>19.899999999999999</v>
      </c>
      <c r="I3" s="8">
        <f t="shared" ref="I3:I17" si="0">IF(H3="","",(IF($C$20&lt;25%,"N/A",IF(H3&lt;=($D$20+$A$20),H3,"Descartado"))))</f>
        <v>19.899999999999999</v>
      </c>
    </row>
    <row r="4" spans="1:9">
      <c r="A4" s="59"/>
      <c r="B4" s="60"/>
      <c r="C4" s="61"/>
      <c r="D4" s="62"/>
      <c r="E4" s="63"/>
      <c r="F4" s="63"/>
      <c r="G4" s="6" t="s">
        <v>56</v>
      </c>
      <c r="H4" s="7">
        <v>22</v>
      </c>
      <c r="I4" s="8">
        <f t="shared" si="0"/>
        <v>22</v>
      </c>
    </row>
    <row r="5" spans="1:9">
      <c r="A5" s="59"/>
      <c r="B5" s="60"/>
      <c r="C5" s="61"/>
      <c r="D5" s="62"/>
      <c r="E5" s="63"/>
      <c r="F5" s="63"/>
      <c r="G5" s="6" t="s">
        <v>83</v>
      </c>
      <c r="H5" s="7">
        <v>22.8</v>
      </c>
      <c r="I5" s="8">
        <f t="shared" si="0"/>
        <v>22.8</v>
      </c>
    </row>
    <row r="6" spans="1:9">
      <c r="A6" s="59"/>
      <c r="B6" s="60"/>
      <c r="C6" s="61"/>
      <c r="D6" s="62"/>
      <c r="E6" s="63"/>
      <c r="F6" s="63"/>
      <c r="G6" s="6" t="s">
        <v>84</v>
      </c>
      <c r="H6" s="7">
        <v>35.64</v>
      </c>
      <c r="I6" s="8" t="str">
        <f t="shared" si="0"/>
        <v>Descartado</v>
      </c>
    </row>
    <row r="7" spans="1:9">
      <c r="A7" s="59"/>
      <c r="B7" s="60"/>
      <c r="C7" s="61"/>
      <c r="D7" s="62"/>
      <c r="E7" s="63"/>
      <c r="F7" s="63"/>
      <c r="G7" s="6"/>
      <c r="H7" s="7"/>
      <c r="I7" s="8" t="str">
        <f t="shared" si="0"/>
        <v/>
      </c>
    </row>
    <row r="8" spans="1:9">
      <c r="A8" s="59"/>
      <c r="B8" s="60"/>
      <c r="C8" s="61"/>
      <c r="D8" s="62"/>
      <c r="E8" s="63"/>
      <c r="F8" s="63"/>
      <c r="G8" s="6"/>
      <c r="H8" s="7"/>
      <c r="I8" s="8" t="str">
        <f t="shared" si="0"/>
        <v/>
      </c>
    </row>
    <row r="9" spans="1:9">
      <c r="A9" s="59"/>
      <c r="B9" s="60"/>
      <c r="C9" s="61"/>
      <c r="D9" s="62"/>
      <c r="E9" s="63"/>
      <c r="F9" s="63"/>
      <c r="G9" s="6"/>
      <c r="H9" s="7"/>
      <c r="I9" s="8" t="str">
        <f t="shared" si="0"/>
        <v/>
      </c>
    </row>
    <row r="10" spans="1:9">
      <c r="A10" s="59"/>
      <c r="B10" s="60"/>
      <c r="C10" s="61"/>
      <c r="D10" s="62"/>
      <c r="E10" s="63"/>
      <c r="F10" s="63"/>
      <c r="G10" s="6"/>
      <c r="H10" s="7"/>
      <c r="I10" s="8" t="str">
        <f t="shared" si="0"/>
        <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f>IF(B20&lt;2,"N/A",(STDEV(H3:H17)))</f>
        <v>7.1421448692485416</v>
      </c>
      <c r="B20" s="19">
        <f>COUNT(H3:H17)</f>
        <v>4</v>
      </c>
      <c r="C20" s="20">
        <f>IF(B20&lt;2,"N/A",(A20/D20))</f>
        <v>0.28466101511552577</v>
      </c>
      <c r="D20" s="21">
        <f>ROUND(AVERAGE(H3:H17),2)</f>
        <v>25.09</v>
      </c>
      <c r="E20" s="22">
        <f>IFERROR(ROUND(IF(B20&lt;2,"N/A",(IF(C20&lt;=25%,"N/A",AVERAGE(I3:I17)))),2),"N/A")</f>
        <v>21.57</v>
      </c>
      <c r="F20" s="22">
        <f>ROUND(MEDIAN(H3:H17),2)</f>
        <v>22.4</v>
      </c>
      <c r="G20" s="23" t="str">
        <f>INDEX(G3:G17,MATCH(H20,H3:H17,0))</f>
        <v>MARIA DE FATIMA DA SILVA NUNES</v>
      </c>
      <c r="H20" s="24">
        <f>MIN(H3:H17)</f>
        <v>19.899999999999999</v>
      </c>
      <c r="I20" s="18"/>
    </row>
    <row r="21" spans="1:11">
      <c r="A21" s="25"/>
      <c r="B21" s="18"/>
      <c r="C21" s="26"/>
      <c r="D21" s="26"/>
      <c r="E21" s="26"/>
      <c r="F21" s="26"/>
      <c r="G21" s="18"/>
      <c r="H21" s="27"/>
      <c r="I21" s="28"/>
      <c r="J21" s="28"/>
      <c r="K21" s="28"/>
    </row>
    <row r="22" spans="1:11">
      <c r="B22" s="25"/>
      <c r="C22" s="25"/>
      <c r="D22" s="57"/>
      <c r="E22" s="57"/>
      <c r="F22" s="30"/>
      <c r="G22" s="31" t="s">
        <v>19</v>
      </c>
      <c r="H22" s="32">
        <f>IF(C20&lt;=25%,D20,MIN(E20:F20))</f>
        <v>21.57</v>
      </c>
    </row>
    <row r="23" spans="1:11">
      <c r="B23" s="25"/>
      <c r="C23" s="25"/>
      <c r="D23" s="57"/>
      <c r="E23" s="57"/>
      <c r="F23" s="33"/>
      <c r="G23" s="4" t="s">
        <v>20</v>
      </c>
      <c r="H23" s="24">
        <f>ROUND(H22,2)*D3</f>
        <v>10785</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11" sqref="G11"/>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85</v>
      </c>
      <c r="B2" s="2" t="s">
        <v>2</v>
      </c>
      <c r="C2" s="2" t="s">
        <v>3</v>
      </c>
      <c r="D2" s="2" t="s">
        <v>4</v>
      </c>
      <c r="E2" s="3" t="s">
        <v>5</v>
      </c>
      <c r="F2" s="3" t="s">
        <v>6</v>
      </c>
      <c r="G2" s="2" t="s">
        <v>7</v>
      </c>
      <c r="H2" s="4" t="s">
        <v>8</v>
      </c>
      <c r="I2" s="5" t="s">
        <v>9</v>
      </c>
    </row>
    <row r="3" spans="1:9" ht="12.75" customHeight="1">
      <c r="A3" s="59"/>
      <c r="B3" s="60" t="s">
        <v>86</v>
      </c>
      <c r="C3" s="61" t="s">
        <v>10</v>
      </c>
      <c r="D3" s="62">
        <v>500</v>
      </c>
      <c r="E3" s="63">
        <f>IF(C20&lt;=25%,D20,MIN(E20:F20))</f>
        <v>41.34</v>
      </c>
      <c r="F3" s="63">
        <f>MIN(H3:H17)</f>
        <v>28.98</v>
      </c>
      <c r="G3" s="34" t="s">
        <v>87</v>
      </c>
      <c r="H3" s="7">
        <v>28.98</v>
      </c>
      <c r="I3" s="8">
        <f t="shared" ref="I3:I17" si="0">IF(H3="","",(IF($C$20&lt;25%,"N/A",IF(H3&lt;=($D$20+$A$20),H3,"Descartado"))))</f>
        <v>28.98</v>
      </c>
    </row>
    <row r="4" spans="1:9">
      <c r="A4" s="59"/>
      <c r="B4" s="60"/>
      <c r="C4" s="61"/>
      <c r="D4" s="62"/>
      <c r="E4" s="63"/>
      <c r="F4" s="63"/>
      <c r="G4" s="6" t="s">
        <v>88</v>
      </c>
      <c r="H4" s="7">
        <v>53.69</v>
      </c>
      <c r="I4" s="8">
        <f t="shared" si="0"/>
        <v>53.69</v>
      </c>
    </row>
    <row r="5" spans="1:9">
      <c r="A5" s="59"/>
      <c r="B5" s="60"/>
      <c r="C5" s="61"/>
      <c r="D5" s="62"/>
      <c r="E5" s="63"/>
      <c r="F5" s="63"/>
      <c r="G5" s="6"/>
      <c r="H5" s="7"/>
      <c r="I5" s="8" t="str">
        <f t="shared" si="0"/>
        <v/>
      </c>
    </row>
    <row r="6" spans="1:9">
      <c r="A6" s="59"/>
      <c r="B6" s="60"/>
      <c r="C6" s="61"/>
      <c r="D6" s="62"/>
      <c r="E6" s="63"/>
      <c r="F6" s="63"/>
      <c r="G6" s="6"/>
      <c r="H6" s="7"/>
      <c r="I6" s="8" t="str">
        <f t="shared" si="0"/>
        <v/>
      </c>
    </row>
    <row r="7" spans="1:9">
      <c r="A7" s="59"/>
      <c r="B7" s="60"/>
      <c r="C7" s="61"/>
      <c r="D7" s="62"/>
      <c r="E7" s="63"/>
      <c r="F7" s="63"/>
      <c r="G7" s="6"/>
      <c r="H7" s="7"/>
      <c r="I7" s="8" t="str">
        <f t="shared" si="0"/>
        <v/>
      </c>
    </row>
    <row r="8" spans="1:9">
      <c r="A8" s="59"/>
      <c r="B8" s="60"/>
      <c r="C8" s="61"/>
      <c r="D8" s="62"/>
      <c r="E8" s="63"/>
      <c r="F8" s="63"/>
      <c r="G8" s="6"/>
      <c r="H8" s="7"/>
      <c r="I8" s="8" t="str">
        <f t="shared" si="0"/>
        <v/>
      </c>
    </row>
    <row r="9" spans="1:9">
      <c r="A9" s="59"/>
      <c r="B9" s="60"/>
      <c r="C9" s="61"/>
      <c r="D9" s="62"/>
      <c r="E9" s="63"/>
      <c r="F9" s="63"/>
      <c r="G9" s="6"/>
      <c r="H9" s="7"/>
      <c r="I9" s="8" t="str">
        <f t="shared" si="0"/>
        <v/>
      </c>
    </row>
    <row r="10" spans="1:9">
      <c r="A10" s="59"/>
      <c r="B10" s="60"/>
      <c r="C10" s="61"/>
      <c r="D10" s="62"/>
      <c r="E10" s="63"/>
      <c r="F10" s="63"/>
      <c r="G10" s="6"/>
      <c r="H10" s="7"/>
      <c r="I10" s="8" t="str">
        <f t="shared" si="0"/>
        <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f>IF(B20&lt;2,"N/A",(STDEV(H3:H17)))</f>
        <v>17.472608563119575</v>
      </c>
      <c r="B20" s="19">
        <f>COUNT(H3:H17)</f>
        <v>2</v>
      </c>
      <c r="C20" s="20">
        <f>IF(B20&lt;2,"N/A",(A20/D20))</f>
        <v>0.42265623036089922</v>
      </c>
      <c r="D20" s="21">
        <f>ROUND(AVERAGE(H3:H17),2)</f>
        <v>41.34</v>
      </c>
      <c r="E20" s="22">
        <f>IFERROR(ROUND(IF(B20&lt;2,"N/A",(IF(C20&lt;=25%,"N/A",AVERAGE(I3:I17)))),2),"N/A")</f>
        <v>41.34</v>
      </c>
      <c r="F20" s="22">
        <f>ROUND(MEDIAN(H3:H17),2)</f>
        <v>41.34</v>
      </c>
      <c r="G20" s="23" t="str">
        <f>INDEX(G3:G17,MATCH(H20,H3:H17,0))</f>
        <v>ELETROQUIP COMERCIO E LICITACOES LTDA</v>
      </c>
      <c r="H20" s="24">
        <f>MIN(H3:H17)</f>
        <v>28.98</v>
      </c>
      <c r="I20" s="18"/>
    </row>
    <row r="21" spans="1:11">
      <c r="A21" s="25"/>
      <c r="B21" s="18"/>
      <c r="C21" s="26"/>
      <c r="D21" s="26"/>
      <c r="E21" s="26"/>
      <c r="F21" s="26"/>
      <c r="G21" s="18"/>
      <c r="H21" s="27"/>
      <c r="I21" s="28"/>
      <c r="J21" s="28"/>
      <c r="K21" s="28"/>
    </row>
    <row r="22" spans="1:11">
      <c r="B22" s="25"/>
      <c r="C22" s="25"/>
      <c r="D22" s="57"/>
      <c r="E22" s="57"/>
      <c r="F22" s="30"/>
      <c r="G22" s="31" t="s">
        <v>19</v>
      </c>
      <c r="H22" s="32">
        <f>IF(C20&lt;=25%,D20,MIN(E20:F20))</f>
        <v>41.34</v>
      </c>
    </row>
    <row r="23" spans="1:11">
      <c r="B23" s="25"/>
      <c r="C23" s="25"/>
      <c r="D23" s="57"/>
      <c r="E23" s="57"/>
      <c r="F23" s="33"/>
      <c r="G23" s="4" t="s">
        <v>20</v>
      </c>
      <c r="H23" s="24">
        <f>ROUND(H22,2)*D3</f>
        <v>20670</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11" sqref="G11"/>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89</v>
      </c>
      <c r="B2" s="2" t="s">
        <v>2</v>
      </c>
      <c r="C2" s="2" t="s">
        <v>3</v>
      </c>
      <c r="D2" s="2" t="s">
        <v>4</v>
      </c>
      <c r="E2" s="3" t="s">
        <v>5</v>
      </c>
      <c r="F2" s="3" t="s">
        <v>6</v>
      </c>
      <c r="G2" s="2" t="s">
        <v>7</v>
      </c>
      <c r="H2" s="4" t="s">
        <v>8</v>
      </c>
      <c r="I2" s="5" t="s">
        <v>9</v>
      </c>
    </row>
    <row r="3" spans="1:9" ht="12.75" customHeight="1">
      <c r="A3" s="59"/>
      <c r="B3" s="60" t="s">
        <v>90</v>
      </c>
      <c r="C3" s="61" t="s">
        <v>10</v>
      </c>
      <c r="D3" s="62">
        <v>2000</v>
      </c>
      <c r="E3" s="63">
        <f>IF(C20&lt;=25%,D20,MIN(E20:F20))</f>
        <v>33.79</v>
      </c>
      <c r="F3" s="63">
        <f>MIN(H3:H17)</f>
        <v>29</v>
      </c>
      <c r="G3" s="34" t="s">
        <v>11</v>
      </c>
      <c r="H3" s="7">
        <v>29</v>
      </c>
      <c r="I3" s="8" t="str">
        <f t="shared" ref="I3:I17" si="0">IF(H3="","",(IF($C$20&lt;25%,"N/A",IF(H3&lt;=($D$20+$A$20),H3,"Descartado"))))</f>
        <v>N/A</v>
      </c>
    </row>
    <row r="4" spans="1:9">
      <c r="A4" s="59"/>
      <c r="B4" s="60"/>
      <c r="C4" s="61"/>
      <c r="D4" s="62"/>
      <c r="E4" s="63"/>
      <c r="F4" s="63"/>
      <c r="G4" s="6" t="s">
        <v>91</v>
      </c>
      <c r="H4" s="7">
        <v>29.9</v>
      </c>
      <c r="I4" s="8" t="str">
        <f t="shared" si="0"/>
        <v>N/A</v>
      </c>
    </row>
    <row r="5" spans="1:9">
      <c r="A5" s="59"/>
      <c r="B5" s="60"/>
      <c r="C5" s="61"/>
      <c r="D5" s="62"/>
      <c r="E5" s="63"/>
      <c r="F5" s="63"/>
      <c r="G5" s="6" t="s">
        <v>29</v>
      </c>
      <c r="H5" s="7">
        <v>42.46</v>
      </c>
      <c r="I5" s="8" t="str">
        <f t="shared" si="0"/>
        <v>N/A</v>
      </c>
    </row>
    <row r="6" spans="1:9">
      <c r="A6" s="59"/>
      <c r="B6" s="60"/>
      <c r="C6" s="61"/>
      <c r="D6" s="62"/>
      <c r="E6" s="63"/>
      <c r="F6" s="63"/>
      <c r="G6" s="6"/>
      <c r="H6" s="7"/>
      <c r="I6" s="8" t="str">
        <f t="shared" si="0"/>
        <v/>
      </c>
    </row>
    <row r="7" spans="1:9">
      <c r="A7" s="59"/>
      <c r="B7" s="60"/>
      <c r="C7" s="61"/>
      <c r="D7" s="62"/>
      <c r="E7" s="63"/>
      <c r="F7" s="63"/>
      <c r="G7" s="6"/>
      <c r="H7" s="7"/>
      <c r="I7" s="8" t="str">
        <f t="shared" si="0"/>
        <v/>
      </c>
    </row>
    <row r="8" spans="1:9">
      <c r="A8" s="59"/>
      <c r="B8" s="60"/>
      <c r="C8" s="61"/>
      <c r="D8" s="62"/>
      <c r="E8" s="63"/>
      <c r="F8" s="63"/>
      <c r="G8" s="6"/>
      <c r="H8" s="7"/>
      <c r="I8" s="8" t="str">
        <f t="shared" si="0"/>
        <v/>
      </c>
    </row>
    <row r="9" spans="1:9">
      <c r="A9" s="59"/>
      <c r="B9" s="60"/>
      <c r="C9" s="61"/>
      <c r="D9" s="62"/>
      <c r="E9" s="63"/>
      <c r="F9" s="63"/>
      <c r="G9" s="6"/>
      <c r="H9" s="7"/>
      <c r="I9" s="8" t="str">
        <f t="shared" si="0"/>
        <v/>
      </c>
    </row>
    <row r="10" spans="1:9">
      <c r="A10" s="59"/>
      <c r="B10" s="60"/>
      <c r="C10" s="61"/>
      <c r="D10" s="62"/>
      <c r="E10" s="63"/>
      <c r="F10" s="63"/>
      <c r="G10" s="6"/>
      <c r="H10" s="7"/>
      <c r="I10" s="8" t="str">
        <f t="shared" si="0"/>
        <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f>IF(B20&lt;2,"N/A",(STDEV(H3:H17)))</f>
        <v>7.5247945708393393</v>
      </c>
      <c r="B20" s="19">
        <f>COUNT(H3:H17)</f>
        <v>3</v>
      </c>
      <c r="C20" s="20">
        <f>IF(B20&lt;2,"N/A",(A20/D20))</f>
        <v>0.22269294379518614</v>
      </c>
      <c r="D20" s="21">
        <f>ROUND(AVERAGE(H3:H17),2)</f>
        <v>33.79</v>
      </c>
      <c r="E20" s="22" t="str">
        <f>IFERROR(ROUND(IF(B20&lt;2,"N/A",(IF(C20&lt;=25%,"N/A",AVERAGE(I3:I17)))),2),"N/A")</f>
        <v>N/A</v>
      </c>
      <c r="F20" s="22">
        <f>ROUND(MEDIAN(H3:H17),2)</f>
        <v>29.9</v>
      </c>
      <c r="G20" s="23" t="str">
        <f>INDEX(G3:G17,MATCH(H20,H3:H17,0))</f>
        <v>AMERICANAS</v>
      </c>
      <c r="H20" s="24">
        <f>MIN(H3:H17)</f>
        <v>29</v>
      </c>
      <c r="I20" s="18"/>
    </row>
    <row r="21" spans="1:11">
      <c r="A21" s="25"/>
      <c r="B21" s="18"/>
      <c r="C21" s="26"/>
      <c r="D21" s="26"/>
      <c r="E21" s="26"/>
      <c r="F21" s="26"/>
      <c r="G21" s="18"/>
      <c r="H21" s="27"/>
      <c r="I21" s="28"/>
      <c r="J21" s="28"/>
      <c r="K21" s="28"/>
    </row>
    <row r="22" spans="1:11">
      <c r="B22" s="25"/>
      <c r="C22" s="25"/>
      <c r="D22" s="57"/>
      <c r="E22" s="57"/>
      <c r="F22" s="30"/>
      <c r="G22" s="31" t="s">
        <v>19</v>
      </c>
      <c r="H22" s="32">
        <f>IF(C20&lt;=25%,D20,MIN(E20:F20))</f>
        <v>33.79</v>
      </c>
    </row>
    <row r="23" spans="1:11">
      <c r="B23" s="25"/>
      <c r="C23" s="25"/>
      <c r="D23" s="57"/>
      <c r="E23" s="57"/>
      <c r="F23" s="33"/>
      <c r="G23" s="4" t="s">
        <v>20</v>
      </c>
      <c r="H23" s="24">
        <f>ROUND(H22,2)*D3</f>
        <v>67580</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1" sqref="G11"/>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92</v>
      </c>
      <c r="B2" s="2" t="s">
        <v>2</v>
      </c>
      <c r="C2" s="2" t="s">
        <v>3</v>
      </c>
      <c r="D2" s="2" t="s">
        <v>4</v>
      </c>
      <c r="E2" s="3" t="s">
        <v>5</v>
      </c>
      <c r="F2" s="3" t="s">
        <v>6</v>
      </c>
      <c r="G2" s="2" t="s">
        <v>7</v>
      </c>
      <c r="H2" s="4" t="s">
        <v>8</v>
      </c>
      <c r="I2" s="5" t="s">
        <v>9</v>
      </c>
    </row>
    <row r="3" spans="1:9" ht="12.75" customHeight="1">
      <c r="A3" s="59"/>
      <c r="B3" s="60" t="s">
        <v>93</v>
      </c>
      <c r="C3" s="61" t="s">
        <v>10</v>
      </c>
      <c r="D3" s="62">
        <v>100</v>
      </c>
      <c r="E3" s="63">
        <f>IF(C20&lt;=25%,D20,MIN(E20:F20))</f>
        <v>89.99</v>
      </c>
      <c r="F3" s="63">
        <f>MIN(H3:H17)</f>
        <v>69.98</v>
      </c>
      <c r="G3" s="6" t="s">
        <v>94</v>
      </c>
      <c r="H3" s="7">
        <v>69.98</v>
      </c>
      <c r="I3" s="8">
        <f t="shared" ref="I3:I17" si="0">IF(H3="","",(IF($C$20&lt;25%,"N/A",IF(H3&lt;=($D$20+$A$20),H3,"Descartado"))))</f>
        <v>69.98</v>
      </c>
    </row>
    <row r="4" spans="1:9">
      <c r="A4" s="59"/>
      <c r="B4" s="60"/>
      <c r="C4" s="61"/>
      <c r="D4" s="62"/>
      <c r="E4" s="63"/>
      <c r="F4" s="63"/>
      <c r="G4" s="6" t="s">
        <v>95</v>
      </c>
      <c r="H4" s="7">
        <v>100</v>
      </c>
      <c r="I4" s="8">
        <f t="shared" si="0"/>
        <v>100</v>
      </c>
    </row>
    <row r="5" spans="1:9">
      <c r="A5" s="59"/>
      <c r="B5" s="60"/>
      <c r="C5" s="61"/>
      <c r="D5" s="62"/>
      <c r="E5" s="63"/>
      <c r="F5" s="63"/>
      <c r="G5" s="6" t="s">
        <v>96</v>
      </c>
      <c r="H5" s="7">
        <v>100</v>
      </c>
      <c r="I5" s="8">
        <f t="shared" si="0"/>
        <v>100</v>
      </c>
    </row>
    <row r="6" spans="1:9">
      <c r="A6" s="59"/>
      <c r="B6" s="60"/>
      <c r="C6" s="61"/>
      <c r="D6" s="62"/>
      <c r="E6" s="63"/>
      <c r="F6" s="63"/>
      <c r="G6" s="6" t="s">
        <v>97</v>
      </c>
      <c r="H6" s="7">
        <v>200</v>
      </c>
      <c r="I6" s="8" t="str">
        <f t="shared" si="0"/>
        <v>Descartado</v>
      </c>
    </row>
    <row r="7" spans="1:9">
      <c r="A7" s="59"/>
      <c r="B7" s="60"/>
      <c r="C7" s="61"/>
      <c r="D7" s="62"/>
      <c r="E7" s="63"/>
      <c r="F7" s="63"/>
      <c r="G7" s="6"/>
      <c r="H7" s="7"/>
      <c r="I7" s="8" t="str">
        <f t="shared" si="0"/>
        <v/>
      </c>
    </row>
    <row r="8" spans="1:9">
      <c r="A8" s="59"/>
      <c r="B8" s="60"/>
      <c r="C8" s="61"/>
      <c r="D8" s="62"/>
      <c r="E8" s="63"/>
      <c r="F8" s="63"/>
      <c r="G8" s="6"/>
      <c r="H8" s="7"/>
      <c r="I8" s="8" t="str">
        <f t="shared" si="0"/>
        <v/>
      </c>
    </row>
    <row r="9" spans="1:9">
      <c r="A9" s="59"/>
      <c r="B9" s="60"/>
      <c r="C9" s="61"/>
      <c r="D9" s="62"/>
      <c r="E9" s="63"/>
      <c r="F9" s="63"/>
      <c r="G9" s="6"/>
      <c r="H9" s="7"/>
      <c r="I9" s="8" t="str">
        <f t="shared" si="0"/>
        <v/>
      </c>
    </row>
    <row r="10" spans="1:9">
      <c r="A10" s="59"/>
      <c r="B10" s="60"/>
      <c r="C10" s="61"/>
      <c r="D10" s="62"/>
      <c r="E10" s="63"/>
      <c r="F10" s="63"/>
      <c r="G10" s="6"/>
      <c r="H10" s="7"/>
      <c r="I10" s="8" t="str">
        <f t="shared" si="0"/>
        <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f>IF(B20&lt;2,"N/A",(STDEV(H3:H17)))</f>
        <v>56.794660253701061</v>
      </c>
      <c r="B20" s="19">
        <f>COUNT(H3:H17)</f>
        <v>4</v>
      </c>
      <c r="C20" s="20">
        <f>IF(B20&lt;2,"N/A",(A20/D20))</f>
        <v>0.48335881066979625</v>
      </c>
      <c r="D20" s="21">
        <f>ROUND(AVERAGE(H3:H17),2)</f>
        <v>117.5</v>
      </c>
      <c r="E20" s="22">
        <f>IFERROR(ROUND(IF(B20&lt;2,"N/A",(IF(C20&lt;=25%,"N/A",AVERAGE(I3:I17)))),2),"N/A")</f>
        <v>89.99</v>
      </c>
      <c r="F20" s="22">
        <f>ROUND(MEDIAN(H3:H17),2)</f>
        <v>100</v>
      </c>
      <c r="G20" s="23" t="str">
        <f>INDEX(G3:G17,MATCH(H20,H3:H17,0))</f>
        <v>ANGRA PRODUCOES EIRELI</v>
      </c>
      <c r="H20" s="24">
        <f>MIN(H3:H17)</f>
        <v>69.98</v>
      </c>
      <c r="I20" s="18"/>
    </row>
    <row r="21" spans="1:11">
      <c r="A21" s="25"/>
      <c r="B21" s="18"/>
      <c r="C21" s="26"/>
      <c r="D21" s="26"/>
      <c r="E21" s="26"/>
      <c r="F21" s="26"/>
      <c r="G21" s="18"/>
      <c r="H21" s="27"/>
      <c r="I21" s="28"/>
      <c r="J21" s="28"/>
      <c r="K21" s="28"/>
    </row>
    <row r="22" spans="1:11">
      <c r="B22" s="25"/>
      <c r="C22" s="25"/>
      <c r="D22" s="57"/>
      <c r="E22" s="57"/>
      <c r="F22" s="30"/>
      <c r="G22" s="31" t="s">
        <v>19</v>
      </c>
      <c r="H22" s="32">
        <f>IF(C20&lt;=25%,D20,MIN(E20:F20))</f>
        <v>89.99</v>
      </c>
    </row>
    <row r="23" spans="1:11">
      <c r="B23" s="25"/>
      <c r="C23" s="25"/>
      <c r="D23" s="57"/>
      <c r="E23" s="57"/>
      <c r="F23" s="33"/>
      <c r="G23" s="4" t="s">
        <v>20</v>
      </c>
      <c r="H23" s="24">
        <f>ROUND(H22,2)*D3</f>
        <v>8999</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1" sqref="G11"/>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98</v>
      </c>
      <c r="B2" s="2" t="s">
        <v>2</v>
      </c>
      <c r="C2" s="2" t="s">
        <v>3</v>
      </c>
      <c r="D2" s="2" t="s">
        <v>4</v>
      </c>
      <c r="E2" s="3" t="s">
        <v>5</v>
      </c>
      <c r="F2" s="3" t="s">
        <v>6</v>
      </c>
      <c r="G2" s="2" t="s">
        <v>7</v>
      </c>
      <c r="H2" s="4" t="s">
        <v>8</v>
      </c>
      <c r="I2" s="5" t="s">
        <v>9</v>
      </c>
    </row>
    <row r="3" spans="1:9" ht="12.75" customHeight="1">
      <c r="A3" s="59"/>
      <c r="B3" s="60" t="s">
        <v>99</v>
      </c>
      <c r="C3" s="61" t="s">
        <v>100</v>
      </c>
      <c r="D3" s="62">
        <v>600</v>
      </c>
      <c r="E3" s="63">
        <f>IF(C20&lt;=25%,D20,MIN(E20:F20))</f>
        <v>2.29</v>
      </c>
      <c r="F3" s="63">
        <f>MIN(H3:H17)</f>
        <v>1.51</v>
      </c>
      <c r="G3" s="6" t="s">
        <v>101</v>
      </c>
      <c r="H3" s="7">
        <v>1.51</v>
      </c>
      <c r="I3" s="8">
        <f t="shared" ref="I3:I17" si="0">IF(H3="","",(IF($C$20&lt;25%,"N/A",IF(H3&lt;=($D$20+$A$20),H3,"Descartado"))))</f>
        <v>1.51</v>
      </c>
    </row>
    <row r="4" spans="1:9">
      <c r="A4" s="59"/>
      <c r="B4" s="60"/>
      <c r="C4" s="61"/>
      <c r="D4" s="62"/>
      <c r="E4" s="63"/>
      <c r="F4" s="63"/>
      <c r="G4" s="6" t="s">
        <v>102</v>
      </c>
      <c r="H4" s="7">
        <v>1.9</v>
      </c>
      <c r="I4" s="8">
        <f t="shared" si="0"/>
        <v>1.9</v>
      </c>
    </row>
    <row r="5" spans="1:9">
      <c r="A5" s="59"/>
      <c r="B5" s="60"/>
      <c r="C5" s="61"/>
      <c r="D5" s="62"/>
      <c r="E5" s="63"/>
      <c r="F5" s="63"/>
      <c r="G5" s="6" t="s">
        <v>103</v>
      </c>
      <c r="H5" s="7">
        <v>2</v>
      </c>
      <c r="I5" s="8">
        <f t="shared" si="0"/>
        <v>2</v>
      </c>
    </row>
    <row r="6" spans="1:9">
      <c r="A6" s="59"/>
      <c r="B6" s="60"/>
      <c r="C6" s="61"/>
      <c r="D6" s="62"/>
      <c r="E6" s="63"/>
      <c r="F6" s="63"/>
      <c r="G6" s="6" t="s">
        <v>104</v>
      </c>
      <c r="H6" s="7">
        <v>2.5</v>
      </c>
      <c r="I6" s="8">
        <f t="shared" si="0"/>
        <v>2.5</v>
      </c>
    </row>
    <row r="7" spans="1:9">
      <c r="A7" s="59"/>
      <c r="B7" s="60"/>
      <c r="C7" s="61"/>
      <c r="D7" s="62"/>
      <c r="E7" s="63"/>
      <c r="F7" s="63"/>
      <c r="G7" s="6" t="s">
        <v>105</v>
      </c>
      <c r="H7" s="7">
        <v>2.5299999999999998</v>
      </c>
      <c r="I7" s="8">
        <f t="shared" si="0"/>
        <v>2.5299999999999998</v>
      </c>
    </row>
    <row r="8" spans="1:9">
      <c r="A8" s="59"/>
      <c r="B8" s="60"/>
      <c r="C8" s="61"/>
      <c r="D8" s="62"/>
      <c r="E8" s="63"/>
      <c r="F8" s="63"/>
      <c r="G8" s="6" t="s">
        <v>106</v>
      </c>
      <c r="H8" s="7">
        <v>3.3</v>
      </c>
      <c r="I8" s="8">
        <f t="shared" si="0"/>
        <v>3.3</v>
      </c>
    </row>
    <row r="9" spans="1:9">
      <c r="A9" s="59"/>
      <c r="B9" s="60"/>
      <c r="C9" s="61"/>
      <c r="D9" s="62"/>
      <c r="E9" s="63"/>
      <c r="F9" s="63"/>
      <c r="G9" s="6" t="s">
        <v>107</v>
      </c>
      <c r="H9" s="7">
        <v>3.44</v>
      </c>
      <c r="I9" s="8" t="str">
        <f t="shared" si="0"/>
        <v>Descartado</v>
      </c>
    </row>
    <row r="10" spans="1:9">
      <c r="A10" s="59"/>
      <c r="B10" s="60"/>
      <c r="C10" s="61"/>
      <c r="D10" s="62"/>
      <c r="E10" s="63"/>
      <c r="F10" s="63"/>
      <c r="G10" s="6" t="s">
        <v>64</v>
      </c>
      <c r="H10" s="7">
        <v>3.54</v>
      </c>
      <c r="I10" s="8" t="str">
        <f t="shared" si="0"/>
        <v>Descartado</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f>IF(B20&lt;2,"N/A",(STDEV(H3:H17)))</f>
        <v>0.76824475266675329</v>
      </c>
      <c r="B20" s="19">
        <f>COUNT(H3:H17)</f>
        <v>8</v>
      </c>
      <c r="C20" s="20">
        <f>IF(B20&lt;2,"N/A",(A20/D20))</f>
        <v>0.29661959562422907</v>
      </c>
      <c r="D20" s="21">
        <f>ROUND(AVERAGE(H3:H17),2)</f>
        <v>2.59</v>
      </c>
      <c r="E20" s="22">
        <f>IFERROR(ROUND(IF(B20&lt;2,"N/A",(IF(C20&lt;=25%,"N/A",AVERAGE(I3:I17)))),2),"N/A")</f>
        <v>2.29</v>
      </c>
      <c r="F20" s="22">
        <f>ROUND(MEDIAN(H3:H17),2)</f>
        <v>2.52</v>
      </c>
      <c r="G20" s="23" t="str">
        <f>INDEX(G3:G17,MATCH(H20,H3:H17,0))</f>
        <v>W. A DOS SANTOS RIVEIRA COMERCIO E SERVICOS</v>
      </c>
      <c r="H20" s="24">
        <f>MIN(H3:H17)</f>
        <v>1.51</v>
      </c>
      <c r="I20" s="18"/>
    </row>
    <row r="21" spans="1:11">
      <c r="A21" s="25"/>
      <c r="B21" s="18"/>
      <c r="C21" s="26"/>
      <c r="D21" s="26"/>
      <c r="E21" s="26"/>
      <c r="F21" s="26"/>
      <c r="G21" s="18"/>
      <c r="H21" s="27"/>
      <c r="I21" s="28"/>
      <c r="J21" s="28"/>
      <c r="K21" s="28"/>
    </row>
    <row r="22" spans="1:11">
      <c r="B22" s="25"/>
      <c r="C22" s="25"/>
      <c r="D22" s="57"/>
      <c r="E22" s="57"/>
      <c r="F22" s="30"/>
      <c r="G22" s="31" t="s">
        <v>19</v>
      </c>
      <c r="H22" s="32">
        <f>IF(C20&lt;=25%,D20,MIN(E20:F20))</f>
        <v>2.29</v>
      </c>
    </row>
    <row r="23" spans="1:11">
      <c r="B23" s="25"/>
      <c r="C23" s="25"/>
      <c r="D23" s="57"/>
      <c r="E23" s="57"/>
      <c r="F23" s="33"/>
      <c r="G23" s="4" t="s">
        <v>20</v>
      </c>
      <c r="H23" s="24">
        <f>ROUND(H22,2)*D3</f>
        <v>1374</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1" sqref="G11"/>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108</v>
      </c>
      <c r="B2" s="2" t="s">
        <v>2</v>
      </c>
      <c r="C2" s="2" t="s">
        <v>3</v>
      </c>
      <c r="D2" s="2" t="s">
        <v>4</v>
      </c>
      <c r="E2" s="3" t="s">
        <v>5</v>
      </c>
      <c r="F2" s="3" t="s">
        <v>6</v>
      </c>
      <c r="G2" s="2" t="s">
        <v>7</v>
      </c>
      <c r="H2" s="4" t="s">
        <v>8</v>
      </c>
      <c r="I2" s="5" t="s">
        <v>9</v>
      </c>
    </row>
    <row r="3" spans="1:9" ht="12.75" customHeight="1">
      <c r="A3" s="59"/>
      <c r="B3" s="60" t="s">
        <v>109</v>
      </c>
      <c r="C3" s="61" t="s">
        <v>100</v>
      </c>
      <c r="D3" s="62">
        <v>600</v>
      </c>
      <c r="E3" s="63">
        <f>IF(C20&lt;=25%,D20,MIN(E20:F20))</f>
        <v>4.1500000000000004</v>
      </c>
      <c r="F3" s="63">
        <f>MIN(H3:H17)</f>
        <v>2.14</v>
      </c>
      <c r="G3" s="6" t="s">
        <v>110</v>
      </c>
      <c r="H3" s="7">
        <v>2.14</v>
      </c>
      <c r="I3" s="8">
        <f t="shared" ref="I3:I17" si="0">IF(H3="","",(IF($C$20&lt;25%,"N/A",IF(H3&lt;=($D$20+$A$20),H3,"Descartado"))))</f>
        <v>2.14</v>
      </c>
    </row>
    <row r="4" spans="1:9">
      <c r="A4" s="59"/>
      <c r="B4" s="60"/>
      <c r="C4" s="61"/>
      <c r="D4" s="62"/>
      <c r="E4" s="63"/>
      <c r="F4" s="63"/>
      <c r="G4" s="6" t="s">
        <v>111</v>
      </c>
      <c r="H4" s="7">
        <v>2.65</v>
      </c>
      <c r="I4" s="8">
        <f t="shared" si="0"/>
        <v>2.65</v>
      </c>
    </row>
    <row r="5" spans="1:9">
      <c r="A5" s="59"/>
      <c r="B5" s="60"/>
      <c r="C5" s="61"/>
      <c r="D5" s="62"/>
      <c r="E5" s="63"/>
      <c r="F5" s="63"/>
      <c r="G5" s="6" t="s">
        <v>101</v>
      </c>
      <c r="H5" s="7">
        <v>3.12</v>
      </c>
      <c r="I5" s="8">
        <f t="shared" si="0"/>
        <v>3.12</v>
      </c>
    </row>
    <row r="6" spans="1:9">
      <c r="A6" s="59"/>
      <c r="B6" s="60"/>
      <c r="C6" s="61"/>
      <c r="D6" s="62"/>
      <c r="E6" s="63"/>
      <c r="F6" s="63"/>
      <c r="G6" s="6" t="s">
        <v>104</v>
      </c>
      <c r="H6" s="7">
        <v>5</v>
      </c>
      <c r="I6" s="8">
        <f t="shared" si="0"/>
        <v>5</v>
      </c>
    </row>
    <row r="7" spans="1:9">
      <c r="A7" s="59"/>
      <c r="B7" s="60"/>
      <c r="C7" s="61"/>
      <c r="D7" s="62"/>
      <c r="E7" s="63"/>
      <c r="F7" s="63"/>
      <c r="G7" s="6" t="s">
        <v>112</v>
      </c>
      <c r="H7" s="7">
        <v>5.26</v>
      </c>
      <c r="I7" s="8">
        <f t="shared" si="0"/>
        <v>5.26</v>
      </c>
    </row>
    <row r="8" spans="1:9">
      <c r="A8" s="59"/>
      <c r="B8" s="60"/>
      <c r="C8" s="61"/>
      <c r="D8" s="62"/>
      <c r="E8" s="63"/>
      <c r="F8" s="63"/>
      <c r="G8" s="6" t="s">
        <v>113</v>
      </c>
      <c r="H8" s="7">
        <v>5.4</v>
      </c>
      <c r="I8" s="8">
        <f t="shared" si="0"/>
        <v>5.4</v>
      </c>
    </row>
    <row r="9" spans="1:9">
      <c r="A9" s="59"/>
      <c r="B9" s="60"/>
      <c r="C9" s="61"/>
      <c r="D9" s="62"/>
      <c r="E9" s="63"/>
      <c r="F9" s="63"/>
      <c r="G9" s="6" t="s">
        <v>114</v>
      </c>
      <c r="H9" s="7">
        <v>5.5</v>
      </c>
      <c r="I9" s="8">
        <f t="shared" si="0"/>
        <v>5.5</v>
      </c>
    </row>
    <row r="10" spans="1:9">
      <c r="A10" s="59"/>
      <c r="B10" s="60"/>
      <c r="C10" s="61"/>
      <c r="D10" s="62"/>
      <c r="E10" s="63"/>
      <c r="F10" s="63"/>
      <c r="G10" s="6" t="s">
        <v>115</v>
      </c>
      <c r="H10" s="7">
        <v>6</v>
      </c>
      <c r="I10" s="8" t="str">
        <f t="shared" si="0"/>
        <v>Descartado</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f>IF(B20&lt;2,"N/A",(STDEV(H3:H17)))</f>
        <v>1.496471445004643</v>
      </c>
      <c r="B20" s="19">
        <f>COUNT(H3:H17)</f>
        <v>8</v>
      </c>
      <c r="C20" s="20">
        <f>IF(B20&lt;2,"N/A",(A20/D20))</f>
        <v>0.34166014726133404</v>
      </c>
      <c r="D20" s="21">
        <f>ROUND(AVERAGE(H3:H17),2)</f>
        <v>4.38</v>
      </c>
      <c r="E20" s="22">
        <f>IFERROR(ROUND(IF(B20&lt;2,"N/A",(IF(C20&lt;=25%,"N/A",AVERAGE(I3:I17)))),2),"N/A")</f>
        <v>4.1500000000000004</v>
      </c>
      <c r="F20" s="22">
        <f>ROUND(MEDIAN(H3:H17),2)</f>
        <v>5.13</v>
      </c>
      <c r="G20" s="23" t="str">
        <f>INDEX(G3:G17,MATCH(H20,H3:H17,0))</f>
        <v>ONLINE COMERCIO IMPORTACAO E EXPORTACAO EIRELI</v>
      </c>
      <c r="H20" s="24">
        <f>MIN(H3:H17)</f>
        <v>2.14</v>
      </c>
      <c r="I20" s="18"/>
    </row>
    <row r="21" spans="1:11">
      <c r="A21" s="25"/>
      <c r="B21" s="18"/>
      <c r="C21" s="26"/>
      <c r="D21" s="26"/>
      <c r="E21" s="26"/>
      <c r="F21" s="26"/>
      <c r="G21" s="18"/>
      <c r="H21" s="27"/>
      <c r="I21" s="28"/>
      <c r="J21" s="28"/>
      <c r="K21" s="28"/>
    </row>
    <row r="22" spans="1:11">
      <c r="B22" s="25"/>
      <c r="C22" s="25"/>
      <c r="D22" s="57"/>
      <c r="E22" s="57"/>
      <c r="F22" s="30"/>
      <c r="G22" s="31" t="s">
        <v>19</v>
      </c>
      <c r="H22" s="32">
        <f>IF(C20&lt;=25%,D20,MIN(E20:F20))</f>
        <v>4.1500000000000004</v>
      </c>
    </row>
    <row r="23" spans="1:11">
      <c r="B23" s="25"/>
      <c r="C23" s="25"/>
      <c r="D23" s="57"/>
      <c r="E23" s="57"/>
      <c r="F23" s="33"/>
      <c r="G23" s="4" t="s">
        <v>20</v>
      </c>
      <c r="H23" s="24">
        <f>ROUND(H22,2)*D3</f>
        <v>2490</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7" sqref="G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30</v>
      </c>
      <c r="B2" s="2" t="s">
        <v>2</v>
      </c>
      <c r="C2" s="2" t="s">
        <v>3</v>
      </c>
      <c r="D2" s="2" t="s">
        <v>4</v>
      </c>
      <c r="E2" s="3" t="s">
        <v>5</v>
      </c>
      <c r="F2" s="3" t="s">
        <v>6</v>
      </c>
      <c r="G2" s="2" t="s">
        <v>7</v>
      </c>
      <c r="H2" s="4" t="s">
        <v>8</v>
      </c>
      <c r="I2" s="5" t="s">
        <v>9</v>
      </c>
    </row>
    <row r="3" spans="1:9" ht="12.75" customHeight="1">
      <c r="A3" s="59"/>
      <c r="B3" s="60" t="s">
        <v>151</v>
      </c>
      <c r="C3" s="61" t="s">
        <v>150</v>
      </c>
      <c r="D3" s="62">
        <v>4000</v>
      </c>
      <c r="E3" s="63">
        <f>IF(C20&lt;=25%,D20,MIN(E20:F20))</f>
        <v>4.9400000000000004</v>
      </c>
      <c r="F3" s="63">
        <f>MIN(H3:H17)</f>
        <v>4.2961751599999998</v>
      </c>
      <c r="G3" s="6" t="s">
        <v>165</v>
      </c>
      <c r="H3" s="7">
        <v>5.2247096549999998</v>
      </c>
      <c r="I3" s="8" t="str">
        <f t="shared" ref="I3:I17" si="0">IF(H3="","",(IF($C$20&lt;25%,"N/A",IF(H3&lt;=($D$20+$A$20),H3,"Descartado"))))</f>
        <v>N/A</v>
      </c>
    </row>
    <row r="4" spans="1:9">
      <c r="A4" s="59"/>
      <c r="B4" s="60"/>
      <c r="C4" s="61"/>
      <c r="D4" s="62"/>
      <c r="E4" s="63"/>
      <c r="F4" s="63"/>
      <c r="G4" s="6" t="s">
        <v>166</v>
      </c>
      <c r="H4" s="7">
        <v>4.7497360500000001</v>
      </c>
      <c r="I4" s="8" t="str">
        <f t="shared" si="0"/>
        <v>N/A</v>
      </c>
    </row>
    <row r="5" spans="1:9">
      <c r="A5" s="59"/>
      <c r="B5" s="60"/>
      <c r="C5" s="61"/>
      <c r="D5" s="62"/>
      <c r="E5" s="63"/>
      <c r="F5" s="63"/>
      <c r="G5" s="6" t="s">
        <v>188</v>
      </c>
      <c r="H5" s="7">
        <v>4.9772761000000001</v>
      </c>
      <c r="I5" s="8" t="str">
        <f t="shared" si="0"/>
        <v>N/A</v>
      </c>
    </row>
    <row r="6" spans="1:9">
      <c r="A6" s="59"/>
      <c r="B6" s="60"/>
      <c r="C6" s="61"/>
      <c r="D6" s="62"/>
      <c r="E6" s="63"/>
      <c r="F6" s="63"/>
      <c r="G6" s="6" t="s">
        <v>189</v>
      </c>
      <c r="H6" s="7">
        <v>4.2961751599999998</v>
      </c>
      <c r="I6" s="8" t="str">
        <f t="shared" si="0"/>
        <v>N/A</v>
      </c>
    </row>
    <row r="7" spans="1:9">
      <c r="A7" s="59"/>
      <c r="B7" s="60"/>
      <c r="C7" s="61"/>
      <c r="D7" s="62"/>
      <c r="E7" s="63"/>
      <c r="F7" s="63"/>
      <c r="G7" s="6" t="s">
        <v>186</v>
      </c>
      <c r="H7" s="7">
        <v>5.4907214240000002</v>
      </c>
      <c r="I7" s="8" t="str">
        <f t="shared" si="0"/>
        <v>N/A</v>
      </c>
    </row>
    <row r="8" spans="1:9">
      <c r="A8" s="59"/>
      <c r="B8" s="60"/>
      <c r="C8" s="61"/>
      <c r="D8" s="62"/>
      <c r="E8" s="63"/>
      <c r="F8" s="63"/>
      <c r="G8" s="6" t="s">
        <v>187</v>
      </c>
      <c r="H8" s="7">
        <v>4.9144052440000001</v>
      </c>
      <c r="I8" s="8" t="str">
        <f t="shared" si="0"/>
        <v>N/A</v>
      </c>
    </row>
    <row r="9" spans="1:9">
      <c r="A9" s="59"/>
      <c r="B9" s="60"/>
      <c r="C9" s="61"/>
      <c r="D9" s="62"/>
      <c r="E9" s="63"/>
      <c r="F9" s="63"/>
      <c r="G9" s="6"/>
      <c r="H9" s="7"/>
      <c r="I9" s="8" t="str">
        <f t="shared" si="0"/>
        <v/>
      </c>
    </row>
    <row r="10" spans="1:9">
      <c r="A10" s="59"/>
      <c r="B10" s="60"/>
      <c r="C10" s="61"/>
      <c r="D10" s="62"/>
      <c r="E10" s="63"/>
      <c r="F10" s="63"/>
      <c r="G10" s="6"/>
      <c r="H10" s="7"/>
      <c r="I10" s="8" t="str">
        <f t="shared" si="0"/>
        <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f>IF(B20&lt;2,"N/A",(STDEV(H3:H17)))</f>
        <v>0.40916519885491853</v>
      </c>
      <c r="B20" s="19">
        <f>COUNT(H3:H17)</f>
        <v>6</v>
      </c>
      <c r="C20" s="20">
        <f>IF(B20&lt;2,"N/A",(A20/D20))</f>
        <v>8.2826963330955156E-2</v>
      </c>
      <c r="D20" s="21">
        <f>ROUND(AVERAGE(H3:H17),2)</f>
        <v>4.9400000000000004</v>
      </c>
      <c r="E20" s="22" t="str">
        <f>IFERROR(ROUND(IF(B20&lt;2,"N/A",(IF(C20&lt;=25%,"N/A",AVERAGE(I3:I17)))),2),"N/A")</f>
        <v>N/A</v>
      </c>
      <c r="F20" s="22">
        <f>ROUND(MEDIAN(H3:H17),2)</f>
        <v>4.95</v>
      </c>
      <c r="G20" s="23" t="str">
        <f>INDEX(G3:G17,MATCH(H20,H3:H17,0))</f>
        <v>32.706.569/0001-63 SOMAFESTAS COMERCIO DE PRODUTOS PARA FESTAS E DESCARTAV</v>
      </c>
      <c r="H20" s="24">
        <f>MIN(H3:H17)</f>
        <v>4.2961751599999998</v>
      </c>
      <c r="I20" s="18"/>
    </row>
    <row r="21" spans="1:11">
      <c r="A21" s="25"/>
      <c r="B21" s="18"/>
      <c r="C21" s="26"/>
      <c r="D21" s="26"/>
      <c r="E21" s="26"/>
      <c r="F21" s="26"/>
      <c r="G21" s="18"/>
      <c r="H21" s="27"/>
      <c r="I21" s="28"/>
      <c r="J21" s="28"/>
      <c r="K21" s="28"/>
    </row>
    <row r="22" spans="1:11">
      <c r="B22" s="25"/>
      <c r="C22" s="25"/>
      <c r="D22" s="57"/>
      <c r="E22" s="57"/>
      <c r="F22" s="30"/>
      <c r="G22" s="31" t="s">
        <v>19</v>
      </c>
      <c r="H22" s="32">
        <f>IF(C20&lt;=25%,D20,MIN(E20:F20))</f>
        <v>4.9400000000000004</v>
      </c>
    </row>
    <row r="23" spans="1:11">
      <c r="B23" s="25"/>
      <c r="C23" s="25"/>
      <c r="D23" s="57"/>
      <c r="E23" s="57"/>
      <c r="F23" s="33"/>
      <c r="G23" s="4" t="s">
        <v>20</v>
      </c>
      <c r="H23" s="24">
        <f>ROUND(H22,2)*D3</f>
        <v>19760</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1" sqref="G11"/>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116</v>
      </c>
      <c r="B2" s="2" t="s">
        <v>2</v>
      </c>
      <c r="C2" s="2" t="s">
        <v>3</v>
      </c>
      <c r="D2" s="2" t="s">
        <v>4</v>
      </c>
      <c r="E2" s="3" t="s">
        <v>5</v>
      </c>
      <c r="F2" s="3" t="s">
        <v>6</v>
      </c>
      <c r="G2" s="2" t="s">
        <v>7</v>
      </c>
      <c r="H2" s="4" t="s">
        <v>8</v>
      </c>
      <c r="I2" s="5" t="s">
        <v>9</v>
      </c>
    </row>
    <row r="3" spans="1:9" ht="12.75" customHeight="1">
      <c r="A3" s="59"/>
      <c r="B3" s="60" t="s">
        <v>117</v>
      </c>
      <c r="C3" s="61" t="s">
        <v>10</v>
      </c>
      <c r="D3" s="62">
        <v>200</v>
      </c>
      <c r="E3" s="63">
        <f>IF(C20&lt;=25%,D20,MIN(E20:F20))</f>
        <v>7.87</v>
      </c>
      <c r="F3" s="63">
        <f>MIN(H3:H17)</f>
        <v>6.03</v>
      </c>
      <c r="G3" s="6" t="s">
        <v>118</v>
      </c>
      <c r="H3" s="7">
        <v>6.03</v>
      </c>
      <c r="I3" s="8">
        <f t="shared" ref="I3:I17" si="0">IF(H3="","",(IF($C$20&lt;25%,"N/A",IF(H3&lt;=($D$20+$A$20),H3,"Descartado"))))</f>
        <v>6.03</v>
      </c>
    </row>
    <row r="4" spans="1:9">
      <c r="A4" s="59"/>
      <c r="B4" s="60"/>
      <c r="C4" s="61"/>
      <c r="D4" s="62"/>
      <c r="E4" s="63"/>
      <c r="F4" s="63"/>
      <c r="G4" s="6" t="s">
        <v>104</v>
      </c>
      <c r="H4" s="7">
        <v>6.5</v>
      </c>
      <c r="I4" s="8">
        <f t="shared" si="0"/>
        <v>6.5</v>
      </c>
    </row>
    <row r="5" spans="1:9">
      <c r="A5" s="59"/>
      <c r="B5" s="60"/>
      <c r="C5" s="61"/>
      <c r="D5" s="62"/>
      <c r="E5" s="63"/>
      <c r="F5" s="63"/>
      <c r="G5" s="6" t="s">
        <v>105</v>
      </c>
      <c r="H5" s="7">
        <v>7.1</v>
      </c>
      <c r="I5" s="8">
        <f t="shared" si="0"/>
        <v>7.1</v>
      </c>
    </row>
    <row r="6" spans="1:9">
      <c r="A6" s="59"/>
      <c r="B6" s="60"/>
      <c r="C6" s="61"/>
      <c r="D6" s="62"/>
      <c r="E6" s="63"/>
      <c r="F6" s="63"/>
      <c r="G6" s="6" t="s">
        <v>119</v>
      </c>
      <c r="H6" s="7">
        <v>7.8</v>
      </c>
      <c r="I6" s="8">
        <f t="shared" si="0"/>
        <v>7.8</v>
      </c>
    </row>
    <row r="7" spans="1:9">
      <c r="A7" s="59"/>
      <c r="B7" s="60"/>
      <c r="C7" s="61"/>
      <c r="D7" s="62"/>
      <c r="E7" s="63"/>
      <c r="F7" s="63"/>
      <c r="G7" s="6" t="s">
        <v>120</v>
      </c>
      <c r="H7" s="7">
        <v>7.87</v>
      </c>
      <c r="I7" s="8">
        <f t="shared" si="0"/>
        <v>7.87</v>
      </c>
    </row>
    <row r="8" spans="1:9">
      <c r="A8" s="59"/>
      <c r="B8" s="60"/>
      <c r="C8" s="61"/>
      <c r="D8" s="62"/>
      <c r="E8" s="63"/>
      <c r="F8" s="63"/>
      <c r="G8" s="6" t="s">
        <v>121</v>
      </c>
      <c r="H8" s="7">
        <v>8.5</v>
      </c>
      <c r="I8" s="8">
        <f t="shared" si="0"/>
        <v>8.5</v>
      </c>
    </row>
    <row r="9" spans="1:9">
      <c r="A9" s="59"/>
      <c r="B9" s="60"/>
      <c r="C9" s="61"/>
      <c r="D9" s="62"/>
      <c r="E9" s="63"/>
      <c r="F9" s="63"/>
      <c r="G9" s="6" t="s">
        <v>115</v>
      </c>
      <c r="H9" s="7">
        <v>10.27</v>
      </c>
      <c r="I9" s="8">
        <f t="shared" si="0"/>
        <v>10.27</v>
      </c>
    </row>
    <row r="10" spans="1:9">
      <c r="A10" s="59"/>
      <c r="B10" s="60"/>
      <c r="C10" s="61"/>
      <c r="D10" s="62"/>
      <c r="E10" s="63"/>
      <c r="F10" s="63"/>
      <c r="G10" s="6" t="s">
        <v>122</v>
      </c>
      <c r="H10" s="7">
        <v>11.49</v>
      </c>
      <c r="I10" s="8">
        <f t="shared" si="0"/>
        <v>11.49</v>
      </c>
    </row>
    <row r="11" spans="1:9">
      <c r="A11" s="59"/>
      <c r="B11" s="60"/>
      <c r="C11" s="61"/>
      <c r="D11" s="62"/>
      <c r="E11" s="63"/>
      <c r="F11" s="63"/>
      <c r="G11" s="6" t="s">
        <v>123</v>
      </c>
      <c r="H11" s="7">
        <v>14.8</v>
      </c>
      <c r="I11" s="8" t="str">
        <f t="shared" si="0"/>
        <v>Descartado</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f>IF(B20&lt;2,"N/A",(STDEV(H3:H17)))</f>
        <v>2.8074741514591204</v>
      </c>
      <c r="B20" s="19">
        <f>COUNT(H3:H17)</f>
        <v>9</v>
      </c>
      <c r="C20" s="20">
        <f>IF(B20&lt;2,"N/A",(A20/D20))</f>
        <v>0.3143868030749295</v>
      </c>
      <c r="D20" s="21">
        <f>ROUND(AVERAGE(H3:H17),2)</f>
        <v>8.93</v>
      </c>
      <c r="E20" s="22">
        <f>IFERROR(ROUND(IF(B20&lt;2,"N/A",(IF(C20&lt;=25%,"N/A",AVERAGE(I3:I17)))),2),"N/A")</f>
        <v>8.1999999999999993</v>
      </c>
      <c r="F20" s="22">
        <f>ROUND(MEDIAN(H3:H17),2)</f>
        <v>7.87</v>
      </c>
      <c r="G20" s="23" t="str">
        <f>INDEX(G3:G17,MATCH(H20,H3:H17,0))</f>
        <v>SUPRY OFFICE DISTRIBUIDORA DE MATERIAIS E SERVICOS LTDA</v>
      </c>
      <c r="H20" s="24">
        <f>MIN(H3:H17)</f>
        <v>6.03</v>
      </c>
      <c r="I20" s="18"/>
    </row>
    <row r="21" spans="1:11">
      <c r="A21" s="25"/>
      <c r="B21" s="18"/>
      <c r="C21" s="26"/>
      <c r="D21" s="26"/>
      <c r="E21" s="26"/>
      <c r="F21" s="26"/>
      <c r="G21" s="18"/>
      <c r="H21" s="27"/>
      <c r="I21" s="28"/>
      <c r="J21" s="28"/>
      <c r="K21" s="28"/>
    </row>
    <row r="22" spans="1:11">
      <c r="B22" s="25"/>
      <c r="C22" s="25"/>
      <c r="D22" s="57"/>
      <c r="E22" s="57"/>
      <c r="F22" s="30"/>
      <c r="G22" s="31" t="s">
        <v>19</v>
      </c>
      <c r="H22" s="32">
        <f>IF(C20&lt;=25%,D20,MIN(E20:F20))</f>
        <v>7.87</v>
      </c>
    </row>
    <row r="23" spans="1:11">
      <c r="B23" s="25"/>
      <c r="C23" s="25"/>
      <c r="D23" s="57"/>
      <c r="E23" s="57"/>
      <c r="F23" s="33"/>
      <c r="G23" s="4" t="s">
        <v>20</v>
      </c>
      <c r="H23" s="24">
        <f>ROUND(H22,2)*D3</f>
        <v>1574</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topLeftCell="B1" zoomScaleNormal="100" workbookViewId="0">
      <selection activeCell="G11" sqref="G11"/>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124</v>
      </c>
      <c r="B2" s="2" t="s">
        <v>2</v>
      </c>
      <c r="C2" s="2" t="s">
        <v>3</v>
      </c>
      <c r="D2" s="2" t="s">
        <v>4</v>
      </c>
      <c r="E2" s="3" t="s">
        <v>5</v>
      </c>
      <c r="F2" s="3" t="s">
        <v>6</v>
      </c>
      <c r="G2" s="2" t="s">
        <v>7</v>
      </c>
      <c r="H2" s="4" t="s">
        <v>8</v>
      </c>
      <c r="I2" s="5" t="s">
        <v>9</v>
      </c>
    </row>
    <row r="3" spans="1:9" ht="12.75" customHeight="1">
      <c r="A3" s="59"/>
      <c r="B3" s="60" t="s">
        <v>125</v>
      </c>
      <c r="C3" s="61" t="s">
        <v>10</v>
      </c>
      <c r="D3" s="62">
        <v>200</v>
      </c>
      <c r="E3" s="63">
        <f>IF(C20&lt;=25%,D20,MIN(E20:F20))</f>
        <v>248.86</v>
      </c>
      <c r="F3" s="63">
        <f>MIN(H3:H17)</f>
        <v>219</v>
      </c>
      <c r="G3" s="6" t="s">
        <v>126</v>
      </c>
      <c r="H3" s="7">
        <v>219</v>
      </c>
      <c r="I3" s="8" t="str">
        <f t="shared" ref="I3:I17" si="0">IF(H3="","",(IF($C$20&lt;25%,"N/A",IF(H3&lt;=($D$20+$A$20),H3,"Descartado"))))</f>
        <v>N/A</v>
      </c>
    </row>
    <row r="4" spans="1:9">
      <c r="A4" s="59"/>
      <c r="B4" s="60"/>
      <c r="C4" s="61"/>
      <c r="D4" s="62"/>
      <c r="E4" s="63"/>
      <c r="F4" s="63"/>
      <c r="G4" s="6" t="s">
        <v>127</v>
      </c>
      <c r="H4" s="7">
        <v>234.3</v>
      </c>
      <c r="I4" s="8" t="str">
        <f t="shared" si="0"/>
        <v>N/A</v>
      </c>
    </row>
    <row r="5" spans="1:9">
      <c r="A5" s="59"/>
      <c r="B5" s="60"/>
      <c r="C5" s="61"/>
      <c r="D5" s="62"/>
      <c r="E5" s="63"/>
      <c r="F5" s="63"/>
      <c r="G5" s="6" t="s">
        <v>128</v>
      </c>
      <c r="H5" s="7">
        <v>264</v>
      </c>
      <c r="I5" s="8" t="str">
        <f t="shared" si="0"/>
        <v>N/A</v>
      </c>
    </row>
    <row r="6" spans="1:9">
      <c r="A6" s="59"/>
      <c r="B6" s="60"/>
      <c r="C6" s="61"/>
      <c r="D6" s="62"/>
      <c r="E6" s="63"/>
      <c r="F6" s="63"/>
      <c r="G6" s="6" t="s">
        <v>129</v>
      </c>
      <c r="H6" s="7">
        <v>278.14</v>
      </c>
      <c r="I6" s="8" t="str">
        <f t="shared" si="0"/>
        <v>N/A</v>
      </c>
    </row>
    <row r="7" spans="1:9">
      <c r="A7" s="59"/>
      <c r="B7" s="60"/>
      <c r="C7" s="61"/>
      <c r="D7" s="62"/>
      <c r="E7" s="63"/>
      <c r="F7" s="63"/>
      <c r="G7" s="6"/>
      <c r="H7" s="7"/>
      <c r="I7" s="8" t="str">
        <f t="shared" si="0"/>
        <v/>
      </c>
    </row>
    <row r="8" spans="1:9">
      <c r="A8" s="59"/>
      <c r="B8" s="60"/>
      <c r="C8" s="61"/>
      <c r="D8" s="62"/>
      <c r="E8" s="63"/>
      <c r="F8" s="63"/>
      <c r="G8" s="6"/>
      <c r="H8" s="7"/>
      <c r="I8" s="8" t="str">
        <f t="shared" si="0"/>
        <v/>
      </c>
    </row>
    <row r="9" spans="1:9">
      <c r="A9" s="59"/>
      <c r="B9" s="60"/>
      <c r="C9" s="61"/>
      <c r="D9" s="62"/>
      <c r="E9" s="63"/>
      <c r="F9" s="63"/>
      <c r="G9" s="6"/>
      <c r="H9" s="7"/>
      <c r="I9" s="8" t="str">
        <f t="shared" si="0"/>
        <v/>
      </c>
    </row>
    <row r="10" spans="1:9">
      <c r="A10" s="59"/>
      <c r="B10" s="60"/>
      <c r="C10" s="61"/>
      <c r="D10" s="62"/>
      <c r="E10" s="63"/>
      <c r="F10" s="63"/>
      <c r="G10" s="6"/>
      <c r="H10" s="7"/>
      <c r="I10" s="8" t="str">
        <f t="shared" si="0"/>
        <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f>IF(B20&lt;2,"N/A",(STDEV(H3:H17)))</f>
        <v>27.019444849959438</v>
      </c>
      <c r="B20" s="19">
        <f>COUNT(H3:H17)</f>
        <v>4</v>
      </c>
      <c r="C20" s="20">
        <f>IF(B20&lt;2,"N/A",(A20/D20))</f>
        <v>0.10857287169476589</v>
      </c>
      <c r="D20" s="21">
        <f>ROUND(AVERAGE(H3:H17),2)</f>
        <v>248.86</v>
      </c>
      <c r="E20" s="22" t="str">
        <f>IFERROR(ROUND(IF(B20&lt;2,"N/A",(IF(C20&lt;=25%,"N/A",AVERAGE(I3:I17)))),2),"N/A")</f>
        <v>N/A</v>
      </c>
      <c r="F20" s="22">
        <f>ROUND(MEDIAN(H3:H17),2)</f>
        <v>249.15</v>
      </c>
      <c r="G20" s="23" t="str">
        <f>INDEX(G3:G17,MATCH(H20,H3:H17,0))</f>
        <v>BRAZIL IT SOLUCOES EM INFORMATICA LTDA</v>
      </c>
      <c r="H20" s="24">
        <f>MIN(H3:H17)</f>
        <v>219</v>
      </c>
      <c r="I20" s="18"/>
    </row>
    <row r="21" spans="1:11">
      <c r="A21" s="25"/>
      <c r="B21" s="18"/>
      <c r="C21" s="26"/>
      <c r="D21" s="26"/>
      <c r="E21" s="26"/>
      <c r="F21" s="26"/>
      <c r="G21" s="18"/>
      <c r="H21" s="27"/>
      <c r="I21" s="28"/>
      <c r="J21" s="28"/>
      <c r="K21" s="28"/>
    </row>
    <row r="22" spans="1:11">
      <c r="B22" s="25"/>
      <c r="C22" s="25"/>
      <c r="D22" s="57"/>
      <c r="E22" s="57"/>
      <c r="F22" s="30"/>
      <c r="G22" s="31" t="s">
        <v>19</v>
      </c>
      <c r="H22" s="32">
        <f>IF(C20&lt;=25%,D20,MIN(E20:F20))</f>
        <v>248.86</v>
      </c>
    </row>
    <row r="23" spans="1:11">
      <c r="B23" s="25"/>
      <c r="C23" s="25"/>
      <c r="D23" s="57"/>
      <c r="E23" s="57"/>
      <c r="F23" s="33"/>
      <c r="G23" s="4" t="s">
        <v>20</v>
      </c>
      <c r="H23" s="24">
        <f>ROUND(H22,2)*D3</f>
        <v>49772</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D18" sqref="D18"/>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130</v>
      </c>
      <c r="B2" s="2" t="s">
        <v>2</v>
      </c>
      <c r="C2" s="2" t="s">
        <v>3</v>
      </c>
      <c r="D2" s="2" t="s">
        <v>4</v>
      </c>
      <c r="E2" s="3" t="s">
        <v>5</v>
      </c>
      <c r="F2" s="3" t="s">
        <v>6</v>
      </c>
      <c r="G2" s="2" t="s">
        <v>7</v>
      </c>
      <c r="H2" s="4" t="s">
        <v>8</v>
      </c>
      <c r="I2" s="5" t="s">
        <v>9</v>
      </c>
    </row>
    <row r="3" spans="1:9" ht="12.75" customHeight="1">
      <c r="A3" s="59"/>
      <c r="B3" s="60"/>
      <c r="C3" s="61" t="s">
        <v>10</v>
      </c>
      <c r="D3" s="62"/>
      <c r="E3" s="63" t="e">
        <f>IF(C20&lt;=25%,D20,MIN(E20:F20))</f>
        <v>#NUM!</v>
      </c>
      <c r="F3" s="63">
        <f>MIN(H3:H17)</f>
        <v>0</v>
      </c>
      <c r="G3" s="6"/>
      <c r="H3" s="7"/>
      <c r="I3" s="8" t="str">
        <f t="shared" ref="I3:I17" si="0">IF(H3="","",(IF($C$20&lt;25%,"N/A",IF(H3&lt;=($D$20+$A$20),H3,"Descartado"))))</f>
        <v/>
      </c>
    </row>
    <row r="4" spans="1:9">
      <c r="A4" s="59"/>
      <c r="B4" s="60"/>
      <c r="C4" s="61"/>
      <c r="D4" s="62"/>
      <c r="E4" s="63"/>
      <c r="F4" s="63"/>
      <c r="G4" s="6"/>
      <c r="H4" s="7"/>
      <c r="I4" s="8" t="str">
        <f t="shared" si="0"/>
        <v/>
      </c>
    </row>
    <row r="5" spans="1:9">
      <c r="A5" s="59"/>
      <c r="B5" s="60"/>
      <c r="C5" s="61"/>
      <c r="D5" s="62"/>
      <c r="E5" s="63"/>
      <c r="F5" s="63"/>
      <c r="G5" s="6"/>
      <c r="H5" s="7"/>
      <c r="I5" s="8" t="str">
        <f t="shared" si="0"/>
        <v/>
      </c>
    </row>
    <row r="6" spans="1:9">
      <c r="A6" s="59"/>
      <c r="B6" s="60"/>
      <c r="C6" s="61"/>
      <c r="D6" s="62"/>
      <c r="E6" s="63"/>
      <c r="F6" s="63"/>
      <c r="G6" s="6"/>
      <c r="H6" s="7"/>
      <c r="I6" s="8" t="str">
        <f t="shared" si="0"/>
        <v/>
      </c>
    </row>
    <row r="7" spans="1:9">
      <c r="A7" s="59"/>
      <c r="B7" s="60"/>
      <c r="C7" s="61"/>
      <c r="D7" s="62"/>
      <c r="E7" s="63"/>
      <c r="F7" s="63"/>
      <c r="G7" s="6"/>
      <c r="H7" s="7"/>
      <c r="I7" s="8" t="str">
        <f t="shared" si="0"/>
        <v/>
      </c>
    </row>
    <row r="8" spans="1:9">
      <c r="A8" s="59"/>
      <c r="B8" s="60"/>
      <c r="C8" s="61"/>
      <c r="D8" s="62"/>
      <c r="E8" s="63"/>
      <c r="F8" s="63"/>
      <c r="G8" s="6"/>
      <c r="H8" s="7"/>
      <c r="I8" s="8" t="str">
        <f t="shared" si="0"/>
        <v/>
      </c>
    </row>
    <row r="9" spans="1:9">
      <c r="A9" s="59"/>
      <c r="B9" s="60"/>
      <c r="C9" s="61"/>
      <c r="D9" s="62"/>
      <c r="E9" s="63"/>
      <c r="F9" s="63"/>
      <c r="G9" s="6"/>
      <c r="H9" s="7"/>
      <c r="I9" s="8" t="str">
        <f t="shared" si="0"/>
        <v/>
      </c>
    </row>
    <row r="10" spans="1:9">
      <c r="A10" s="59"/>
      <c r="B10" s="60"/>
      <c r="C10" s="61"/>
      <c r="D10" s="62"/>
      <c r="E10" s="63"/>
      <c r="F10" s="63"/>
      <c r="G10" s="6"/>
      <c r="H10" s="7"/>
      <c r="I10" s="8" t="str">
        <f t="shared" si="0"/>
        <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7"/>
      <c r="E22" s="57"/>
      <c r="F22" s="30"/>
      <c r="G22" s="31" t="s">
        <v>19</v>
      </c>
      <c r="H22" s="32" t="e">
        <f>IF(C20&lt;=25%,D20,MIN(E20:F20))</f>
        <v>#NUM!</v>
      </c>
    </row>
    <row r="23" spans="1:11">
      <c r="B23" s="25"/>
      <c r="C23" s="25"/>
      <c r="D23" s="57"/>
      <c r="E23" s="57"/>
      <c r="F23" s="33"/>
      <c r="G23" s="4" t="s">
        <v>20</v>
      </c>
      <c r="H23" s="24" t="e">
        <f>ROUND(H22,2)*D3</f>
        <v>#NUM!</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131</v>
      </c>
      <c r="B2" s="2" t="s">
        <v>2</v>
      </c>
      <c r="C2" s="2" t="s">
        <v>3</v>
      </c>
      <c r="D2" s="2" t="s">
        <v>4</v>
      </c>
      <c r="E2" s="3" t="s">
        <v>5</v>
      </c>
      <c r="F2" s="3" t="s">
        <v>6</v>
      </c>
      <c r="G2" s="2" t="s">
        <v>7</v>
      </c>
      <c r="H2" s="4" t="s">
        <v>8</v>
      </c>
      <c r="I2" s="5" t="s">
        <v>9</v>
      </c>
    </row>
    <row r="3" spans="1:9" ht="12.75" customHeight="1">
      <c r="A3" s="59"/>
      <c r="B3" s="60"/>
      <c r="C3" s="61" t="s">
        <v>10</v>
      </c>
      <c r="D3" s="62"/>
      <c r="E3" s="63" t="e">
        <f>IF(C20&lt;=25%,D20,MIN(E20:F20))</f>
        <v>#NUM!</v>
      </c>
      <c r="F3" s="63">
        <f>MIN(H3:H17)</f>
        <v>0</v>
      </c>
      <c r="G3" s="6"/>
      <c r="H3" s="7"/>
      <c r="I3" s="8" t="str">
        <f t="shared" ref="I3:I17" si="0">IF(H3="","",(IF($C$20&lt;25%,"N/A",IF(H3&lt;=($D$20+$A$20),H3,"Descartado"))))</f>
        <v/>
      </c>
    </row>
    <row r="4" spans="1:9">
      <c r="A4" s="59"/>
      <c r="B4" s="60"/>
      <c r="C4" s="61"/>
      <c r="D4" s="62"/>
      <c r="E4" s="63"/>
      <c r="F4" s="63"/>
      <c r="G4" s="6"/>
      <c r="H4" s="7"/>
      <c r="I4" s="8" t="str">
        <f t="shared" si="0"/>
        <v/>
      </c>
    </row>
    <row r="5" spans="1:9">
      <c r="A5" s="59"/>
      <c r="B5" s="60"/>
      <c r="C5" s="61"/>
      <c r="D5" s="62"/>
      <c r="E5" s="63"/>
      <c r="F5" s="63"/>
      <c r="G5" s="6"/>
      <c r="H5" s="7"/>
      <c r="I5" s="8" t="str">
        <f t="shared" si="0"/>
        <v/>
      </c>
    </row>
    <row r="6" spans="1:9">
      <c r="A6" s="59"/>
      <c r="B6" s="60"/>
      <c r="C6" s="61"/>
      <c r="D6" s="62"/>
      <c r="E6" s="63"/>
      <c r="F6" s="63"/>
      <c r="G6" s="6"/>
      <c r="H6" s="7"/>
      <c r="I6" s="8" t="str">
        <f t="shared" si="0"/>
        <v/>
      </c>
    </row>
    <row r="7" spans="1:9">
      <c r="A7" s="59"/>
      <c r="B7" s="60"/>
      <c r="C7" s="61"/>
      <c r="D7" s="62"/>
      <c r="E7" s="63"/>
      <c r="F7" s="63"/>
      <c r="G7" s="6"/>
      <c r="H7" s="7"/>
      <c r="I7" s="8" t="str">
        <f t="shared" si="0"/>
        <v/>
      </c>
    </row>
    <row r="8" spans="1:9">
      <c r="A8" s="59"/>
      <c r="B8" s="60"/>
      <c r="C8" s="61"/>
      <c r="D8" s="62"/>
      <c r="E8" s="63"/>
      <c r="F8" s="63"/>
      <c r="G8" s="6"/>
      <c r="H8" s="7"/>
      <c r="I8" s="8" t="str">
        <f t="shared" si="0"/>
        <v/>
      </c>
    </row>
    <row r="9" spans="1:9">
      <c r="A9" s="59"/>
      <c r="B9" s="60"/>
      <c r="C9" s="61"/>
      <c r="D9" s="62"/>
      <c r="E9" s="63"/>
      <c r="F9" s="63"/>
      <c r="G9" s="6"/>
      <c r="H9" s="7"/>
      <c r="I9" s="8" t="str">
        <f t="shared" si="0"/>
        <v/>
      </c>
    </row>
    <row r="10" spans="1:9">
      <c r="A10" s="59"/>
      <c r="B10" s="60"/>
      <c r="C10" s="61"/>
      <c r="D10" s="62"/>
      <c r="E10" s="63"/>
      <c r="F10" s="63"/>
      <c r="G10" s="6"/>
      <c r="H10" s="7"/>
      <c r="I10" s="8" t="str">
        <f t="shared" si="0"/>
        <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7"/>
      <c r="E22" s="57"/>
      <c r="F22" s="30"/>
      <c r="G22" s="31" t="s">
        <v>19</v>
      </c>
      <c r="H22" s="32" t="e">
        <f>IF(C20&lt;=25%,D20,MIN(E20:F20))</f>
        <v>#NUM!</v>
      </c>
    </row>
    <row r="23" spans="1:11">
      <c r="B23" s="25"/>
      <c r="C23" s="25"/>
      <c r="D23" s="57"/>
      <c r="E23" s="57"/>
      <c r="F23" s="33"/>
      <c r="G23" s="4" t="s">
        <v>20</v>
      </c>
      <c r="H23" s="24" t="e">
        <f>ROUND(H22,2)*D3</f>
        <v>#NUM!</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132</v>
      </c>
      <c r="B2" s="2" t="s">
        <v>2</v>
      </c>
      <c r="C2" s="2" t="s">
        <v>3</v>
      </c>
      <c r="D2" s="2" t="s">
        <v>4</v>
      </c>
      <c r="E2" s="3" t="s">
        <v>5</v>
      </c>
      <c r="F2" s="3" t="s">
        <v>6</v>
      </c>
      <c r="G2" s="2" t="s">
        <v>7</v>
      </c>
      <c r="H2" s="4" t="s">
        <v>8</v>
      </c>
      <c r="I2" s="5" t="s">
        <v>9</v>
      </c>
    </row>
    <row r="3" spans="1:9" ht="12.75" customHeight="1">
      <c r="A3" s="59"/>
      <c r="B3" s="60"/>
      <c r="C3" s="61" t="s">
        <v>10</v>
      </c>
      <c r="D3" s="62"/>
      <c r="E3" s="63" t="e">
        <f>IF(C20&lt;=25%,D20,MIN(E20:F20))</f>
        <v>#NUM!</v>
      </c>
      <c r="F3" s="63">
        <f>MIN(H3:H17)</f>
        <v>0</v>
      </c>
      <c r="G3" s="6"/>
      <c r="H3" s="7"/>
      <c r="I3" s="8" t="str">
        <f t="shared" ref="I3:I17" si="0">IF(H3="","",(IF($C$20&lt;25%,"N/A",IF(H3&lt;=($D$20+$A$20),H3,"Descartado"))))</f>
        <v/>
      </c>
    </row>
    <row r="4" spans="1:9">
      <c r="A4" s="59"/>
      <c r="B4" s="60"/>
      <c r="C4" s="61"/>
      <c r="D4" s="62"/>
      <c r="E4" s="63"/>
      <c r="F4" s="63"/>
      <c r="G4" s="6"/>
      <c r="H4" s="7"/>
      <c r="I4" s="8" t="str">
        <f t="shared" si="0"/>
        <v/>
      </c>
    </row>
    <row r="5" spans="1:9">
      <c r="A5" s="59"/>
      <c r="B5" s="60"/>
      <c r="C5" s="61"/>
      <c r="D5" s="62"/>
      <c r="E5" s="63"/>
      <c r="F5" s="63"/>
      <c r="G5" s="6"/>
      <c r="H5" s="7"/>
      <c r="I5" s="8" t="str">
        <f t="shared" si="0"/>
        <v/>
      </c>
    </row>
    <row r="6" spans="1:9">
      <c r="A6" s="59"/>
      <c r="B6" s="60"/>
      <c r="C6" s="61"/>
      <c r="D6" s="62"/>
      <c r="E6" s="63"/>
      <c r="F6" s="63"/>
      <c r="G6" s="6"/>
      <c r="H6" s="7"/>
      <c r="I6" s="8" t="str">
        <f t="shared" si="0"/>
        <v/>
      </c>
    </row>
    <row r="7" spans="1:9">
      <c r="A7" s="59"/>
      <c r="B7" s="60"/>
      <c r="C7" s="61"/>
      <c r="D7" s="62"/>
      <c r="E7" s="63"/>
      <c r="F7" s="63"/>
      <c r="G7" s="6"/>
      <c r="H7" s="7"/>
      <c r="I7" s="8" t="str">
        <f t="shared" si="0"/>
        <v/>
      </c>
    </row>
    <row r="8" spans="1:9">
      <c r="A8" s="59"/>
      <c r="B8" s="60"/>
      <c r="C8" s="61"/>
      <c r="D8" s="62"/>
      <c r="E8" s="63"/>
      <c r="F8" s="63"/>
      <c r="G8" s="6"/>
      <c r="H8" s="7"/>
      <c r="I8" s="8" t="str">
        <f t="shared" si="0"/>
        <v/>
      </c>
    </row>
    <row r="9" spans="1:9">
      <c r="A9" s="59"/>
      <c r="B9" s="60"/>
      <c r="C9" s="61"/>
      <c r="D9" s="62"/>
      <c r="E9" s="63"/>
      <c r="F9" s="63"/>
      <c r="G9" s="6"/>
      <c r="H9" s="7"/>
      <c r="I9" s="8" t="str">
        <f t="shared" si="0"/>
        <v/>
      </c>
    </row>
    <row r="10" spans="1:9">
      <c r="A10" s="59"/>
      <c r="B10" s="60"/>
      <c r="C10" s="61"/>
      <c r="D10" s="62"/>
      <c r="E10" s="63"/>
      <c r="F10" s="63"/>
      <c r="G10" s="6"/>
      <c r="H10" s="7"/>
      <c r="I10" s="8" t="str">
        <f t="shared" si="0"/>
        <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7"/>
      <c r="E22" s="57"/>
      <c r="F22" s="30"/>
      <c r="G22" s="31" t="s">
        <v>19</v>
      </c>
      <c r="H22" s="32" t="e">
        <f>IF(C20&lt;=25%,D20,MIN(E20:F20))</f>
        <v>#NUM!</v>
      </c>
    </row>
    <row r="23" spans="1:11">
      <c r="B23" s="25"/>
      <c r="C23" s="25"/>
      <c r="D23" s="57"/>
      <c r="E23" s="57"/>
      <c r="F23" s="33"/>
      <c r="G23" s="4" t="s">
        <v>20</v>
      </c>
      <c r="H23" s="24" t="e">
        <f>ROUND(H22,2)*D3</f>
        <v>#NUM!</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133</v>
      </c>
      <c r="B2" s="2" t="s">
        <v>2</v>
      </c>
      <c r="C2" s="2" t="s">
        <v>3</v>
      </c>
      <c r="D2" s="2" t="s">
        <v>4</v>
      </c>
      <c r="E2" s="3" t="s">
        <v>5</v>
      </c>
      <c r="F2" s="3" t="s">
        <v>6</v>
      </c>
      <c r="G2" s="2" t="s">
        <v>7</v>
      </c>
      <c r="H2" s="4" t="s">
        <v>8</v>
      </c>
      <c r="I2" s="5" t="s">
        <v>9</v>
      </c>
    </row>
    <row r="3" spans="1:9" ht="12.75" customHeight="1">
      <c r="A3" s="59"/>
      <c r="B3" s="60"/>
      <c r="C3" s="61" t="s">
        <v>10</v>
      </c>
      <c r="D3" s="62"/>
      <c r="E3" s="63" t="e">
        <f>IF(C20&lt;=25%,D20,MIN(E20:F20))</f>
        <v>#NUM!</v>
      </c>
      <c r="F3" s="63">
        <f>MIN(H3:H17)</f>
        <v>0</v>
      </c>
      <c r="G3" s="6"/>
      <c r="H3" s="7"/>
      <c r="I3" s="8" t="str">
        <f t="shared" ref="I3:I17" si="0">IF(H3="","",(IF($C$20&lt;25%,"N/A",IF(H3&lt;=($D$20+$A$20),H3,"Descartado"))))</f>
        <v/>
      </c>
    </row>
    <row r="4" spans="1:9">
      <c r="A4" s="59"/>
      <c r="B4" s="60"/>
      <c r="C4" s="61"/>
      <c r="D4" s="62"/>
      <c r="E4" s="63"/>
      <c r="F4" s="63"/>
      <c r="G4" s="6"/>
      <c r="H4" s="7"/>
      <c r="I4" s="8" t="str">
        <f t="shared" si="0"/>
        <v/>
      </c>
    </row>
    <row r="5" spans="1:9">
      <c r="A5" s="59"/>
      <c r="B5" s="60"/>
      <c r="C5" s="61"/>
      <c r="D5" s="62"/>
      <c r="E5" s="63"/>
      <c r="F5" s="63"/>
      <c r="G5" s="6"/>
      <c r="H5" s="7"/>
      <c r="I5" s="8" t="str">
        <f t="shared" si="0"/>
        <v/>
      </c>
    </row>
    <row r="6" spans="1:9">
      <c r="A6" s="59"/>
      <c r="B6" s="60"/>
      <c r="C6" s="61"/>
      <c r="D6" s="62"/>
      <c r="E6" s="63"/>
      <c r="F6" s="63"/>
      <c r="G6" s="6"/>
      <c r="H6" s="7"/>
      <c r="I6" s="8" t="str">
        <f t="shared" si="0"/>
        <v/>
      </c>
    </row>
    <row r="7" spans="1:9">
      <c r="A7" s="59"/>
      <c r="B7" s="60"/>
      <c r="C7" s="61"/>
      <c r="D7" s="62"/>
      <c r="E7" s="63"/>
      <c r="F7" s="63"/>
      <c r="G7" s="6"/>
      <c r="H7" s="7"/>
      <c r="I7" s="8" t="str">
        <f t="shared" si="0"/>
        <v/>
      </c>
    </row>
    <row r="8" spans="1:9">
      <c r="A8" s="59"/>
      <c r="B8" s="60"/>
      <c r="C8" s="61"/>
      <c r="D8" s="62"/>
      <c r="E8" s="63"/>
      <c r="F8" s="63"/>
      <c r="G8" s="6"/>
      <c r="H8" s="7"/>
      <c r="I8" s="8" t="str">
        <f t="shared" si="0"/>
        <v/>
      </c>
    </row>
    <row r="9" spans="1:9">
      <c r="A9" s="59"/>
      <c r="B9" s="60"/>
      <c r="C9" s="61"/>
      <c r="D9" s="62"/>
      <c r="E9" s="63"/>
      <c r="F9" s="63"/>
      <c r="G9" s="6"/>
      <c r="H9" s="7"/>
      <c r="I9" s="8" t="str">
        <f t="shared" si="0"/>
        <v/>
      </c>
    </row>
    <row r="10" spans="1:9">
      <c r="A10" s="59"/>
      <c r="B10" s="60"/>
      <c r="C10" s="61"/>
      <c r="D10" s="62"/>
      <c r="E10" s="63"/>
      <c r="F10" s="63"/>
      <c r="G10" s="6"/>
      <c r="H10" s="7"/>
      <c r="I10" s="8" t="str">
        <f t="shared" si="0"/>
        <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7"/>
      <c r="E22" s="57"/>
      <c r="F22" s="30"/>
      <c r="G22" s="31" t="s">
        <v>19</v>
      </c>
      <c r="H22" s="32" t="e">
        <f>IF(C20&lt;=25%,D20,MIN(E20:F20))</f>
        <v>#NUM!</v>
      </c>
    </row>
    <row r="23" spans="1:11">
      <c r="B23" s="25"/>
      <c r="C23" s="25"/>
      <c r="D23" s="57"/>
      <c r="E23" s="57"/>
      <c r="F23" s="33"/>
      <c r="G23" s="4" t="s">
        <v>20</v>
      </c>
      <c r="H23" s="24" t="e">
        <f>ROUND(H22,2)*D3</f>
        <v>#NUM!</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134</v>
      </c>
      <c r="B2" s="2" t="s">
        <v>2</v>
      </c>
      <c r="C2" s="2" t="s">
        <v>3</v>
      </c>
      <c r="D2" s="2" t="s">
        <v>4</v>
      </c>
      <c r="E2" s="3" t="s">
        <v>5</v>
      </c>
      <c r="F2" s="3" t="s">
        <v>6</v>
      </c>
      <c r="G2" s="2" t="s">
        <v>7</v>
      </c>
      <c r="H2" s="4" t="s">
        <v>8</v>
      </c>
      <c r="I2" s="5" t="s">
        <v>9</v>
      </c>
    </row>
    <row r="3" spans="1:9" ht="12.75" customHeight="1">
      <c r="A3" s="59"/>
      <c r="B3" s="60"/>
      <c r="C3" s="61" t="s">
        <v>10</v>
      </c>
      <c r="D3" s="62"/>
      <c r="E3" s="63" t="e">
        <f>IF(C20&lt;=25%,D20,MIN(E20:F20))</f>
        <v>#NUM!</v>
      </c>
      <c r="F3" s="63">
        <f>MIN(H3:H17)</f>
        <v>0</v>
      </c>
      <c r="G3" s="6"/>
      <c r="H3" s="7"/>
      <c r="I3" s="8" t="str">
        <f t="shared" ref="I3:I17" si="0">IF(H3="","",(IF($C$20&lt;25%,"N/A",IF(H3&lt;=($D$20+$A$20),H3,"Descartado"))))</f>
        <v/>
      </c>
    </row>
    <row r="4" spans="1:9">
      <c r="A4" s="59"/>
      <c r="B4" s="60"/>
      <c r="C4" s="61"/>
      <c r="D4" s="62"/>
      <c r="E4" s="63"/>
      <c r="F4" s="63"/>
      <c r="G4" s="6"/>
      <c r="H4" s="7"/>
      <c r="I4" s="8" t="str">
        <f t="shared" si="0"/>
        <v/>
      </c>
    </row>
    <row r="5" spans="1:9">
      <c r="A5" s="59"/>
      <c r="B5" s="60"/>
      <c r="C5" s="61"/>
      <c r="D5" s="62"/>
      <c r="E5" s="63"/>
      <c r="F5" s="63"/>
      <c r="G5" s="6"/>
      <c r="H5" s="7"/>
      <c r="I5" s="8" t="str">
        <f t="shared" si="0"/>
        <v/>
      </c>
    </row>
    <row r="6" spans="1:9">
      <c r="A6" s="59"/>
      <c r="B6" s="60"/>
      <c r="C6" s="61"/>
      <c r="D6" s="62"/>
      <c r="E6" s="63"/>
      <c r="F6" s="63"/>
      <c r="G6" s="6"/>
      <c r="H6" s="7"/>
      <c r="I6" s="8" t="str">
        <f t="shared" si="0"/>
        <v/>
      </c>
    </row>
    <row r="7" spans="1:9">
      <c r="A7" s="59"/>
      <c r="B7" s="60"/>
      <c r="C7" s="61"/>
      <c r="D7" s="62"/>
      <c r="E7" s="63"/>
      <c r="F7" s="63"/>
      <c r="G7" s="6"/>
      <c r="H7" s="7"/>
      <c r="I7" s="8" t="str">
        <f t="shared" si="0"/>
        <v/>
      </c>
    </row>
    <row r="8" spans="1:9">
      <c r="A8" s="59"/>
      <c r="B8" s="60"/>
      <c r="C8" s="61"/>
      <c r="D8" s="62"/>
      <c r="E8" s="63"/>
      <c r="F8" s="63"/>
      <c r="G8" s="6"/>
      <c r="H8" s="7"/>
      <c r="I8" s="8" t="str">
        <f t="shared" si="0"/>
        <v/>
      </c>
    </row>
    <row r="9" spans="1:9">
      <c r="A9" s="59"/>
      <c r="B9" s="60"/>
      <c r="C9" s="61"/>
      <c r="D9" s="62"/>
      <c r="E9" s="63"/>
      <c r="F9" s="63"/>
      <c r="G9" s="6"/>
      <c r="H9" s="7"/>
      <c r="I9" s="8" t="str">
        <f t="shared" si="0"/>
        <v/>
      </c>
    </row>
    <row r="10" spans="1:9">
      <c r="A10" s="59"/>
      <c r="B10" s="60"/>
      <c r="C10" s="61"/>
      <c r="D10" s="62"/>
      <c r="E10" s="63"/>
      <c r="F10" s="63"/>
      <c r="G10" s="6"/>
      <c r="H10" s="7"/>
      <c r="I10" s="8" t="str">
        <f t="shared" si="0"/>
        <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7"/>
      <c r="E22" s="57"/>
      <c r="F22" s="30"/>
      <c r="G22" s="31" t="s">
        <v>19</v>
      </c>
      <c r="H22" s="32" t="e">
        <f>IF(C20&lt;=25%,D20,MIN(E20:F20))</f>
        <v>#NUM!</v>
      </c>
    </row>
    <row r="23" spans="1:11">
      <c r="B23" s="25"/>
      <c r="C23" s="25"/>
      <c r="D23" s="57"/>
      <c r="E23" s="57"/>
      <c r="F23" s="33"/>
      <c r="G23" s="4" t="s">
        <v>20</v>
      </c>
      <c r="H23" s="24" t="e">
        <f>ROUND(H22,2)*D3</f>
        <v>#NUM!</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135</v>
      </c>
      <c r="B2" s="2" t="s">
        <v>2</v>
      </c>
      <c r="C2" s="2" t="s">
        <v>3</v>
      </c>
      <c r="D2" s="2" t="s">
        <v>4</v>
      </c>
      <c r="E2" s="3" t="s">
        <v>5</v>
      </c>
      <c r="F2" s="3" t="s">
        <v>6</v>
      </c>
      <c r="G2" s="2" t="s">
        <v>7</v>
      </c>
      <c r="H2" s="4" t="s">
        <v>8</v>
      </c>
      <c r="I2" s="5" t="s">
        <v>9</v>
      </c>
    </row>
    <row r="3" spans="1:9" ht="12.75" customHeight="1">
      <c r="A3" s="59"/>
      <c r="B3" s="60"/>
      <c r="C3" s="61" t="s">
        <v>10</v>
      </c>
      <c r="D3" s="62"/>
      <c r="E3" s="63" t="e">
        <f>IF(C20&lt;=25%,D20,MIN(E20:F20))</f>
        <v>#NUM!</v>
      </c>
      <c r="F3" s="63">
        <f>MIN(H3:H17)</f>
        <v>0</v>
      </c>
      <c r="G3" s="6"/>
      <c r="H3" s="7"/>
      <c r="I3" s="8" t="str">
        <f t="shared" ref="I3:I17" si="0">IF(H3="","",(IF($C$20&lt;25%,"N/A",IF(H3&lt;=($D$20+$A$20),H3,"Descartado"))))</f>
        <v/>
      </c>
    </row>
    <row r="4" spans="1:9">
      <c r="A4" s="59"/>
      <c r="B4" s="60"/>
      <c r="C4" s="61"/>
      <c r="D4" s="62"/>
      <c r="E4" s="63"/>
      <c r="F4" s="63"/>
      <c r="G4" s="6"/>
      <c r="H4" s="7"/>
      <c r="I4" s="8" t="str">
        <f t="shared" si="0"/>
        <v/>
      </c>
    </row>
    <row r="5" spans="1:9">
      <c r="A5" s="59"/>
      <c r="B5" s="60"/>
      <c r="C5" s="61"/>
      <c r="D5" s="62"/>
      <c r="E5" s="63"/>
      <c r="F5" s="63"/>
      <c r="G5" s="6"/>
      <c r="H5" s="7"/>
      <c r="I5" s="8" t="str">
        <f t="shared" si="0"/>
        <v/>
      </c>
    </row>
    <row r="6" spans="1:9">
      <c r="A6" s="59"/>
      <c r="B6" s="60"/>
      <c r="C6" s="61"/>
      <c r="D6" s="62"/>
      <c r="E6" s="63"/>
      <c r="F6" s="63"/>
      <c r="G6" s="6"/>
      <c r="H6" s="7"/>
      <c r="I6" s="8" t="str">
        <f t="shared" si="0"/>
        <v/>
      </c>
    </row>
    <row r="7" spans="1:9">
      <c r="A7" s="59"/>
      <c r="B7" s="60"/>
      <c r="C7" s="61"/>
      <c r="D7" s="62"/>
      <c r="E7" s="63"/>
      <c r="F7" s="63"/>
      <c r="G7" s="6"/>
      <c r="H7" s="7"/>
      <c r="I7" s="8" t="str">
        <f t="shared" si="0"/>
        <v/>
      </c>
    </row>
    <row r="8" spans="1:9">
      <c r="A8" s="59"/>
      <c r="B8" s="60"/>
      <c r="C8" s="61"/>
      <c r="D8" s="62"/>
      <c r="E8" s="63"/>
      <c r="F8" s="63"/>
      <c r="G8" s="6"/>
      <c r="H8" s="7"/>
      <c r="I8" s="8" t="str">
        <f t="shared" si="0"/>
        <v/>
      </c>
    </row>
    <row r="9" spans="1:9">
      <c r="A9" s="59"/>
      <c r="B9" s="60"/>
      <c r="C9" s="61"/>
      <c r="D9" s="62"/>
      <c r="E9" s="63"/>
      <c r="F9" s="63"/>
      <c r="G9" s="6"/>
      <c r="H9" s="7"/>
      <c r="I9" s="8" t="str">
        <f t="shared" si="0"/>
        <v/>
      </c>
    </row>
    <row r="10" spans="1:9">
      <c r="A10" s="59"/>
      <c r="B10" s="60"/>
      <c r="C10" s="61"/>
      <c r="D10" s="62"/>
      <c r="E10" s="63"/>
      <c r="F10" s="63"/>
      <c r="G10" s="6"/>
      <c r="H10" s="7"/>
      <c r="I10" s="8" t="str">
        <f t="shared" si="0"/>
        <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7"/>
      <c r="E22" s="57"/>
      <c r="F22" s="30"/>
      <c r="G22" s="31" t="s">
        <v>19</v>
      </c>
      <c r="H22" s="32" t="e">
        <f>IF(C20&lt;=25%,D20,MIN(E20:F20))</f>
        <v>#NUM!</v>
      </c>
    </row>
    <row r="23" spans="1:11">
      <c r="B23" s="25"/>
      <c r="C23" s="25"/>
      <c r="D23" s="57"/>
      <c r="E23" s="57"/>
      <c r="F23" s="33"/>
      <c r="G23" s="4" t="s">
        <v>20</v>
      </c>
      <c r="H23" s="24" t="e">
        <f>ROUND(H22,2)*D3</f>
        <v>#NUM!</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136</v>
      </c>
      <c r="B2" s="2" t="s">
        <v>2</v>
      </c>
      <c r="C2" s="2" t="s">
        <v>3</v>
      </c>
      <c r="D2" s="2" t="s">
        <v>4</v>
      </c>
      <c r="E2" s="3" t="s">
        <v>5</v>
      </c>
      <c r="F2" s="3" t="s">
        <v>6</v>
      </c>
      <c r="G2" s="2" t="s">
        <v>7</v>
      </c>
      <c r="H2" s="4" t="s">
        <v>8</v>
      </c>
      <c r="I2" s="5" t="s">
        <v>9</v>
      </c>
    </row>
    <row r="3" spans="1:9" ht="12.75" customHeight="1">
      <c r="A3" s="59"/>
      <c r="B3" s="60"/>
      <c r="C3" s="61" t="s">
        <v>10</v>
      </c>
      <c r="D3" s="62"/>
      <c r="E3" s="63" t="e">
        <f>IF(C20&lt;=25%,D20,MIN(E20:F20))</f>
        <v>#NUM!</v>
      </c>
      <c r="F3" s="63">
        <f>MIN(H3:H17)</f>
        <v>0</v>
      </c>
      <c r="G3" s="6"/>
      <c r="H3" s="7"/>
      <c r="I3" s="8" t="str">
        <f t="shared" ref="I3:I17" si="0">IF(H3="","",(IF($C$20&lt;25%,"N/A",IF(H3&lt;=($D$20+$A$20),H3,"Descartado"))))</f>
        <v/>
      </c>
    </row>
    <row r="4" spans="1:9">
      <c r="A4" s="59"/>
      <c r="B4" s="60"/>
      <c r="C4" s="61"/>
      <c r="D4" s="62"/>
      <c r="E4" s="63"/>
      <c r="F4" s="63"/>
      <c r="G4" s="6"/>
      <c r="H4" s="7"/>
      <c r="I4" s="8" t="str">
        <f t="shared" si="0"/>
        <v/>
      </c>
    </row>
    <row r="5" spans="1:9">
      <c r="A5" s="59"/>
      <c r="B5" s="60"/>
      <c r="C5" s="61"/>
      <c r="D5" s="62"/>
      <c r="E5" s="63"/>
      <c r="F5" s="63"/>
      <c r="G5" s="6"/>
      <c r="H5" s="7"/>
      <c r="I5" s="8" t="str">
        <f t="shared" si="0"/>
        <v/>
      </c>
    </row>
    <row r="6" spans="1:9">
      <c r="A6" s="59"/>
      <c r="B6" s="60"/>
      <c r="C6" s="61"/>
      <c r="D6" s="62"/>
      <c r="E6" s="63"/>
      <c r="F6" s="63"/>
      <c r="G6" s="6"/>
      <c r="H6" s="7"/>
      <c r="I6" s="8" t="str">
        <f t="shared" si="0"/>
        <v/>
      </c>
    </row>
    <row r="7" spans="1:9">
      <c r="A7" s="59"/>
      <c r="B7" s="60"/>
      <c r="C7" s="61"/>
      <c r="D7" s="62"/>
      <c r="E7" s="63"/>
      <c r="F7" s="63"/>
      <c r="G7" s="6"/>
      <c r="H7" s="7"/>
      <c r="I7" s="8" t="str">
        <f t="shared" si="0"/>
        <v/>
      </c>
    </row>
    <row r="8" spans="1:9">
      <c r="A8" s="59"/>
      <c r="B8" s="60"/>
      <c r="C8" s="61"/>
      <c r="D8" s="62"/>
      <c r="E8" s="63"/>
      <c r="F8" s="63"/>
      <c r="G8" s="6"/>
      <c r="H8" s="7"/>
      <c r="I8" s="8" t="str">
        <f t="shared" si="0"/>
        <v/>
      </c>
    </row>
    <row r="9" spans="1:9">
      <c r="A9" s="59"/>
      <c r="B9" s="60"/>
      <c r="C9" s="61"/>
      <c r="D9" s="62"/>
      <c r="E9" s="63"/>
      <c r="F9" s="63"/>
      <c r="G9" s="6"/>
      <c r="H9" s="7"/>
      <c r="I9" s="8" t="str">
        <f t="shared" si="0"/>
        <v/>
      </c>
    </row>
    <row r="10" spans="1:9">
      <c r="A10" s="59"/>
      <c r="B10" s="60"/>
      <c r="C10" s="61"/>
      <c r="D10" s="62"/>
      <c r="E10" s="63"/>
      <c r="F10" s="63"/>
      <c r="G10" s="6"/>
      <c r="H10" s="7"/>
      <c r="I10" s="8" t="str">
        <f t="shared" si="0"/>
        <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7"/>
      <c r="E22" s="57"/>
      <c r="F22" s="30"/>
      <c r="G22" s="31" t="s">
        <v>19</v>
      </c>
      <c r="H22" s="32" t="e">
        <f>IF(C20&lt;=25%,D20,MIN(E20:F20))</f>
        <v>#NUM!</v>
      </c>
    </row>
    <row r="23" spans="1:11">
      <c r="B23" s="25"/>
      <c r="C23" s="25"/>
      <c r="D23" s="57"/>
      <c r="E23" s="57"/>
      <c r="F23" s="33"/>
      <c r="G23" s="4" t="s">
        <v>20</v>
      </c>
      <c r="H23" s="24" t="e">
        <f>ROUND(H22,2)*D3</f>
        <v>#NUM!</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137</v>
      </c>
      <c r="B2" s="2" t="s">
        <v>2</v>
      </c>
      <c r="C2" s="2" t="s">
        <v>3</v>
      </c>
      <c r="D2" s="2" t="s">
        <v>4</v>
      </c>
      <c r="E2" s="3" t="s">
        <v>5</v>
      </c>
      <c r="F2" s="3" t="s">
        <v>6</v>
      </c>
      <c r="G2" s="2" t="s">
        <v>7</v>
      </c>
      <c r="H2" s="4" t="s">
        <v>8</v>
      </c>
      <c r="I2" s="5" t="s">
        <v>9</v>
      </c>
    </row>
    <row r="3" spans="1:9" ht="12.75" customHeight="1">
      <c r="A3" s="59"/>
      <c r="B3" s="60"/>
      <c r="C3" s="61" t="s">
        <v>10</v>
      </c>
      <c r="D3" s="62"/>
      <c r="E3" s="63" t="e">
        <f>IF(C20&lt;=25%,D20,MIN(E20:F20))</f>
        <v>#NUM!</v>
      </c>
      <c r="F3" s="63">
        <f>MIN(H3:H17)</f>
        <v>0</v>
      </c>
      <c r="G3" s="6"/>
      <c r="H3" s="7"/>
      <c r="I3" s="8" t="str">
        <f t="shared" ref="I3:I17" si="0">IF(H3="","",(IF($C$20&lt;25%,"N/A",IF(H3&lt;=($D$20+$A$20),H3,"Descartado"))))</f>
        <v/>
      </c>
    </row>
    <row r="4" spans="1:9">
      <c r="A4" s="59"/>
      <c r="B4" s="60"/>
      <c r="C4" s="61"/>
      <c r="D4" s="62"/>
      <c r="E4" s="63"/>
      <c r="F4" s="63"/>
      <c r="G4" s="6"/>
      <c r="H4" s="7"/>
      <c r="I4" s="8" t="str">
        <f t="shared" si="0"/>
        <v/>
      </c>
    </row>
    <row r="5" spans="1:9">
      <c r="A5" s="59"/>
      <c r="B5" s="60"/>
      <c r="C5" s="61"/>
      <c r="D5" s="62"/>
      <c r="E5" s="63"/>
      <c r="F5" s="63"/>
      <c r="G5" s="6"/>
      <c r="H5" s="7"/>
      <c r="I5" s="8" t="str">
        <f t="shared" si="0"/>
        <v/>
      </c>
    </row>
    <row r="6" spans="1:9">
      <c r="A6" s="59"/>
      <c r="B6" s="60"/>
      <c r="C6" s="61"/>
      <c r="D6" s="62"/>
      <c r="E6" s="63"/>
      <c r="F6" s="63"/>
      <c r="G6" s="6"/>
      <c r="H6" s="7"/>
      <c r="I6" s="8" t="str">
        <f t="shared" si="0"/>
        <v/>
      </c>
    </row>
    <row r="7" spans="1:9">
      <c r="A7" s="59"/>
      <c r="B7" s="60"/>
      <c r="C7" s="61"/>
      <c r="D7" s="62"/>
      <c r="E7" s="63"/>
      <c r="F7" s="63"/>
      <c r="G7" s="6"/>
      <c r="H7" s="7"/>
      <c r="I7" s="8" t="str">
        <f t="shared" si="0"/>
        <v/>
      </c>
    </row>
    <row r="8" spans="1:9">
      <c r="A8" s="59"/>
      <c r="B8" s="60"/>
      <c r="C8" s="61"/>
      <c r="D8" s="62"/>
      <c r="E8" s="63"/>
      <c r="F8" s="63"/>
      <c r="G8" s="6"/>
      <c r="H8" s="7"/>
      <c r="I8" s="8" t="str">
        <f t="shared" si="0"/>
        <v/>
      </c>
    </row>
    <row r="9" spans="1:9">
      <c r="A9" s="59"/>
      <c r="B9" s="60"/>
      <c r="C9" s="61"/>
      <c r="D9" s="62"/>
      <c r="E9" s="63"/>
      <c r="F9" s="63"/>
      <c r="G9" s="6"/>
      <c r="H9" s="7"/>
      <c r="I9" s="8" t="str">
        <f t="shared" si="0"/>
        <v/>
      </c>
    </row>
    <row r="10" spans="1:9">
      <c r="A10" s="59"/>
      <c r="B10" s="60"/>
      <c r="C10" s="61"/>
      <c r="D10" s="62"/>
      <c r="E10" s="63"/>
      <c r="F10" s="63"/>
      <c r="G10" s="6"/>
      <c r="H10" s="7"/>
      <c r="I10" s="8" t="str">
        <f t="shared" si="0"/>
        <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7"/>
      <c r="E22" s="57"/>
      <c r="F22" s="30"/>
      <c r="G22" s="31" t="s">
        <v>19</v>
      </c>
      <c r="H22" s="32" t="e">
        <f>IF(C20&lt;=25%,D20,MIN(E20:F20))</f>
        <v>#NUM!</v>
      </c>
    </row>
    <row r="23" spans="1:11">
      <c r="B23" s="25"/>
      <c r="C23" s="25"/>
      <c r="D23" s="57"/>
      <c r="E23" s="57"/>
      <c r="F23" s="33"/>
      <c r="G23" s="4" t="s">
        <v>20</v>
      </c>
      <c r="H23" s="24" t="e">
        <f>ROUND(H22,2)*D3</f>
        <v>#NUM!</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6" sqref="G6"/>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31</v>
      </c>
      <c r="B2" s="2" t="s">
        <v>2</v>
      </c>
      <c r="C2" s="2" t="s">
        <v>3</v>
      </c>
      <c r="D2" s="2" t="s">
        <v>4</v>
      </c>
      <c r="E2" s="3" t="s">
        <v>5</v>
      </c>
      <c r="F2" s="3" t="s">
        <v>6</v>
      </c>
      <c r="G2" s="2" t="s">
        <v>7</v>
      </c>
      <c r="H2" s="4" t="s">
        <v>8</v>
      </c>
      <c r="I2" s="5" t="s">
        <v>9</v>
      </c>
    </row>
    <row r="3" spans="1:9" ht="12.75" customHeight="1">
      <c r="A3" s="59"/>
      <c r="B3" s="60" t="s">
        <v>152</v>
      </c>
      <c r="C3" s="61" t="s">
        <v>10</v>
      </c>
      <c r="D3" s="62">
        <v>500</v>
      </c>
      <c r="E3" s="63">
        <f>IF(C20&lt;=25%,D20,MIN(E20:F20))</f>
        <v>5.92</v>
      </c>
      <c r="F3" s="63">
        <f>MIN(H3:H17)</f>
        <v>4.7497360500000001</v>
      </c>
      <c r="G3" s="6" t="s">
        <v>167</v>
      </c>
      <c r="H3" s="7">
        <v>6.3329814000000004</v>
      </c>
      <c r="I3" s="8">
        <f t="shared" ref="I3:I17" si="0">IF(H3="","",(IF($C$20&lt;25%,"N/A",IF(H3&lt;=($D$20+$A$20),H3,"Descartado"))))</f>
        <v>6.3329814000000004</v>
      </c>
    </row>
    <row r="4" spans="1:9">
      <c r="A4" s="59"/>
      <c r="B4" s="60"/>
      <c r="C4" s="61"/>
      <c r="D4" s="62"/>
      <c r="E4" s="63"/>
      <c r="F4" s="63"/>
      <c r="G4" s="6" t="s">
        <v>166</v>
      </c>
      <c r="H4" s="7">
        <v>4.7497360500000001</v>
      </c>
      <c r="I4" s="8">
        <f t="shared" si="0"/>
        <v>4.7497360500000001</v>
      </c>
    </row>
    <row r="5" spans="1:9">
      <c r="A5" s="59"/>
      <c r="B5" s="60"/>
      <c r="C5" s="61"/>
      <c r="D5" s="62"/>
      <c r="E5" s="63"/>
      <c r="F5" s="63"/>
      <c r="G5" s="6" t="s">
        <v>168</v>
      </c>
      <c r="H5" s="7">
        <v>6.2907615239999997</v>
      </c>
      <c r="I5" s="8">
        <f t="shared" si="0"/>
        <v>6.2907615239999997</v>
      </c>
    </row>
    <row r="6" spans="1:9">
      <c r="A6" s="59"/>
      <c r="B6" s="60"/>
      <c r="C6" s="61"/>
      <c r="D6" s="62"/>
      <c r="E6" s="63"/>
      <c r="F6" s="63"/>
      <c r="G6" s="6" t="s">
        <v>169</v>
      </c>
      <c r="H6" s="7">
        <v>6.311871462</v>
      </c>
      <c r="I6" s="8">
        <f t="shared" si="0"/>
        <v>6.311871462</v>
      </c>
    </row>
    <row r="7" spans="1:9">
      <c r="A7" s="59"/>
      <c r="B7" s="60"/>
      <c r="C7" s="61"/>
      <c r="D7" s="62"/>
      <c r="E7" s="63"/>
      <c r="F7" s="63"/>
      <c r="G7" s="6" t="s">
        <v>170</v>
      </c>
      <c r="H7" s="7">
        <v>23.178711924000002</v>
      </c>
      <c r="I7" s="8" t="str">
        <f t="shared" si="0"/>
        <v>Descartado</v>
      </c>
    </row>
    <row r="8" spans="1:9">
      <c r="A8" s="59"/>
      <c r="B8" s="60"/>
      <c r="C8" s="61"/>
      <c r="D8" s="62"/>
      <c r="E8" s="63"/>
      <c r="F8" s="63"/>
      <c r="G8" s="6"/>
      <c r="H8" s="7"/>
      <c r="I8" s="8" t="str">
        <f t="shared" si="0"/>
        <v/>
      </c>
    </row>
    <row r="9" spans="1:9">
      <c r="A9" s="59"/>
      <c r="B9" s="60"/>
      <c r="C9" s="61"/>
      <c r="D9" s="62"/>
      <c r="E9" s="63"/>
      <c r="F9" s="63"/>
      <c r="G9" s="6"/>
      <c r="H9" s="7"/>
      <c r="I9" s="8" t="str">
        <f t="shared" si="0"/>
        <v/>
      </c>
    </row>
    <row r="10" spans="1:9">
      <c r="A10" s="59"/>
      <c r="B10" s="60"/>
      <c r="C10" s="61"/>
      <c r="D10" s="62"/>
      <c r="E10" s="63"/>
      <c r="F10" s="63"/>
      <c r="G10" s="6"/>
      <c r="H10" s="7"/>
      <c r="I10" s="8" t="str">
        <f t="shared" si="0"/>
        <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f>IF(B20&lt;2,"N/A",(STDEV(H3:H17)))</f>
        <v>7.7473328659198977</v>
      </c>
      <c r="B20" s="19">
        <f>COUNT(H3:H17)</f>
        <v>5</v>
      </c>
      <c r="C20" s="20">
        <f>IF(B20&lt;2,"N/A",(A20/D20))</f>
        <v>0.82682314470863372</v>
      </c>
      <c r="D20" s="21">
        <f>ROUND(AVERAGE(H3:H17),2)</f>
        <v>9.3699999999999992</v>
      </c>
      <c r="E20" s="22">
        <f>IFERROR(ROUND(IF(B20&lt;2,"N/A",(IF(C20&lt;=25%,"N/A",AVERAGE(I3:I17)))),2),"N/A")</f>
        <v>5.92</v>
      </c>
      <c r="F20" s="22">
        <f>ROUND(MEDIAN(H3:H17),2)</f>
        <v>6.31</v>
      </c>
      <c r="G20" s="23" t="str">
        <f>INDEX(G3:G17,MATCH(H20,H3:H17,0))</f>
        <v>19.197.721/0001-61 LIVRARIA E PAPELARIA PRATICA LTDA</v>
      </c>
      <c r="H20" s="24">
        <f>MIN(H3:H17)</f>
        <v>4.7497360500000001</v>
      </c>
      <c r="I20" s="18"/>
    </row>
    <row r="21" spans="1:11">
      <c r="A21" s="25"/>
      <c r="B21" s="18"/>
      <c r="C21" s="26"/>
      <c r="D21" s="26"/>
      <c r="E21" s="26"/>
      <c r="F21" s="26"/>
      <c r="G21" s="18"/>
      <c r="H21" s="27"/>
      <c r="I21" s="28"/>
      <c r="J21" s="28"/>
      <c r="K21" s="28"/>
    </row>
    <row r="22" spans="1:11">
      <c r="B22" s="25"/>
      <c r="C22" s="25"/>
      <c r="D22" s="57"/>
      <c r="E22" s="57"/>
      <c r="F22" s="30"/>
      <c r="G22" s="31" t="s">
        <v>19</v>
      </c>
      <c r="H22" s="32">
        <f>IF(C20&lt;=25%,D20,MIN(E20:F20))</f>
        <v>5.92</v>
      </c>
    </row>
    <row r="23" spans="1:11">
      <c r="B23" s="25"/>
      <c r="C23" s="25"/>
      <c r="D23" s="57"/>
      <c r="E23" s="57"/>
      <c r="F23" s="33"/>
      <c r="G23" s="4" t="s">
        <v>20</v>
      </c>
      <c r="H23" s="24">
        <f>ROUND(H22,2)*D3</f>
        <v>2960</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138</v>
      </c>
      <c r="B2" s="2" t="s">
        <v>2</v>
      </c>
      <c r="C2" s="2" t="s">
        <v>3</v>
      </c>
      <c r="D2" s="2" t="s">
        <v>4</v>
      </c>
      <c r="E2" s="3" t="s">
        <v>5</v>
      </c>
      <c r="F2" s="3" t="s">
        <v>6</v>
      </c>
      <c r="G2" s="2" t="s">
        <v>7</v>
      </c>
      <c r="H2" s="4" t="s">
        <v>8</v>
      </c>
      <c r="I2" s="5" t="s">
        <v>9</v>
      </c>
    </row>
    <row r="3" spans="1:9" ht="12.75" customHeight="1">
      <c r="A3" s="59"/>
      <c r="B3" s="60"/>
      <c r="C3" s="61" t="s">
        <v>10</v>
      </c>
      <c r="D3" s="62"/>
      <c r="E3" s="63" t="e">
        <f>IF(C20&lt;=25%,D20,MIN(E20:F20))</f>
        <v>#NUM!</v>
      </c>
      <c r="F3" s="63">
        <f>MIN(H3:H17)</f>
        <v>0</v>
      </c>
      <c r="G3" s="6"/>
      <c r="H3" s="7"/>
      <c r="I3" s="8" t="str">
        <f t="shared" ref="I3:I17" si="0">IF(H3="","",(IF($C$20&lt;25%,"N/A",IF(H3&lt;=($D$20+$A$20),H3,"Descartado"))))</f>
        <v/>
      </c>
    </row>
    <row r="4" spans="1:9">
      <c r="A4" s="59"/>
      <c r="B4" s="60"/>
      <c r="C4" s="61"/>
      <c r="D4" s="62"/>
      <c r="E4" s="63"/>
      <c r="F4" s="63"/>
      <c r="G4" s="6"/>
      <c r="H4" s="7"/>
      <c r="I4" s="8" t="str">
        <f t="shared" si="0"/>
        <v/>
      </c>
    </row>
    <row r="5" spans="1:9">
      <c r="A5" s="59"/>
      <c r="B5" s="60"/>
      <c r="C5" s="61"/>
      <c r="D5" s="62"/>
      <c r="E5" s="63"/>
      <c r="F5" s="63"/>
      <c r="G5" s="6"/>
      <c r="H5" s="7"/>
      <c r="I5" s="8" t="str">
        <f t="shared" si="0"/>
        <v/>
      </c>
    </row>
    <row r="6" spans="1:9">
      <c r="A6" s="59"/>
      <c r="B6" s="60"/>
      <c r="C6" s="61"/>
      <c r="D6" s="62"/>
      <c r="E6" s="63"/>
      <c r="F6" s="63"/>
      <c r="G6" s="6"/>
      <c r="H6" s="7"/>
      <c r="I6" s="8" t="str">
        <f t="shared" si="0"/>
        <v/>
      </c>
    </row>
    <row r="7" spans="1:9">
      <c r="A7" s="59"/>
      <c r="B7" s="60"/>
      <c r="C7" s="61"/>
      <c r="D7" s="62"/>
      <c r="E7" s="63"/>
      <c r="F7" s="63"/>
      <c r="G7" s="6"/>
      <c r="H7" s="7"/>
      <c r="I7" s="8" t="str">
        <f t="shared" si="0"/>
        <v/>
      </c>
    </row>
    <row r="8" spans="1:9">
      <c r="A8" s="59"/>
      <c r="B8" s="60"/>
      <c r="C8" s="61"/>
      <c r="D8" s="62"/>
      <c r="E8" s="63"/>
      <c r="F8" s="63"/>
      <c r="G8" s="6"/>
      <c r="H8" s="7"/>
      <c r="I8" s="8" t="str">
        <f t="shared" si="0"/>
        <v/>
      </c>
    </row>
    <row r="9" spans="1:9">
      <c r="A9" s="59"/>
      <c r="B9" s="60"/>
      <c r="C9" s="61"/>
      <c r="D9" s="62"/>
      <c r="E9" s="63"/>
      <c r="F9" s="63"/>
      <c r="G9" s="6"/>
      <c r="H9" s="7"/>
      <c r="I9" s="8" t="str">
        <f t="shared" si="0"/>
        <v/>
      </c>
    </row>
    <row r="10" spans="1:9">
      <c r="A10" s="59"/>
      <c r="B10" s="60"/>
      <c r="C10" s="61"/>
      <c r="D10" s="62"/>
      <c r="E10" s="63"/>
      <c r="F10" s="63"/>
      <c r="G10" s="6"/>
      <c r="H10" s="7"/>
      <c r="I10" s="8" t="str">
        <f t="shared" si="0"/>
        <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7"/>
      <c r="E22" s="57"/>
      <c r="F22" s="30"/>
      <c r="G22" s="31" t="s">
        <v>19</v>
      </c>
      <c r="H22" s="32" t="e">
        <f>IF(C20&lt;=25%,D20,MIN(E20:F20))</f>
        <v>#NUM!</v>
      </c>
    </row>
    <row r="23" spans="1:11">
      <c r="B23" s="25"/>
      <c r="C23" s="25"/>
      <c r="D23" s="57"/>
      <c r="E23" s="57"/>
      <c r="F23" s="33"/>
      <c r="G23" s="4" t="s">
        <v>20</v>
      </c>
      <c r="H23" s="24" t="e">
        <f>ROUND(H22,2)*D3</f>
        <v>#NUM!</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139</v>
      </c>
      <c r="B2" s="2" t="s">
        <v>2</v>
      </c>
      <c r="C2" s="2" t="s">
        <v>3</v>
      </c>
      <c r="D2" s="2" t="s">
        <v>4</v>
      </c>
      <c r="E2" s="3" t="s">
        <v>5</v>
      </c>
      <c r="F2" s="3" t="s">
        <v>6</v>
      </c>
      <c r="G2" s="2" t="s">
        <v>7</v>
      </c>
      <c r="H2" s="4" t="s">
        <v>8</v>
      </c>
      <c r="I2" s="5" t="s">
        <v>9</v>
      </c>
    </row>
    <row r="3" spans="1:9" ht="12.75" customHeight="1">
      <c r="A3" s="59"/>
      <c r="B3" s="60"/>
      <c r="C3" s="61" t="s">
        <v>10</v>
      </c>
      <c r="D3" s="62"/>
      <c r="E3" s="63" t="e">
        <f>IF(C20&lt;=25%,D20,MIN(E20:F20))</f>
        <v>#NUM!</v>
      </c>
      <c r="F3" s="63">
        <f>MIN(H3:H17)</f>
        <v>0</v>
      </c>
      <c r="G3" s="6"/>
      <c r="H3" s="7"/>
      <c r="I3" s="8" t="str">
        <f t="shared" ref="I3:I17" si="0">IF(H3="","",(IF($C$20&lt;25%,"N/A",IF(H3&lt;=($D$20+$A$20),H3,"Descartado"))))</f>
        <v/>
      </c>
    </row>
    <row r="4" spans="1:9">
      <c r="A4" s="59"/>
      <c r="B4" s="60"/>
      <c r="C4" s="61"/>
      <c r="D4" s="62"/>
      <c r="E4" s="63"/>
      <c r="F4" s="63"/>
      <c r="G4" s="6"/>
      <c r="H4" s="7"/>
      <c r="I4" s="8" t="str">
        <f t="shared" si="0"/>
        <v/>
      </c>
    </row>
    <row r="5" spans="1:9">
      <c r="A5" s="59"/>
      <c r="B5" s="60"/>
      <c r="C5" s="61"/>
      <c r="D5" s="62"/>
      <c r="E5" s="63"/>
      <c r="F5" s="63"/>
      <c r="G5" s="6"/>
      <c r="H5" s="7"/>
      <c r="I5" s="8" t="str">
        <f t="shared" si="0"/>
        <v/>
      </c>
    </row>
    <row r="6" spans="1:9">
      <c r="A6" s="59"/>
      <c r="B6" s="60"/>
      <c r="C6" s="61"/>
      <c r="D6" s="62"/>
      <c r="E6" s="63"/>
      <c r="F6" s="63"/>
      <c r="G6" s="6"/>
      <c r="H6" s="7"/>
      <c r="I6" s="8" t="str">
        <f t="shared" si="0"/>
        <v/>
      </c>
    </row>
    <row r="7" spans="1:9">
      <c r="A7" s="59"/>
      <c r="B7" s="60"/>
      <c r="C7" s="61"/>
      <c r="D7" s="62"/>
      <c r="E7" s="63"/>
      <c r="F7" s="63"/>
      <c r="G7" s="6"/>
      <c r="H7" s="7"/>
      <c r="I7" s="8" t="str">
        <f t="shared" si="0"/>
        <v/>
      </c>
    </row>
    <row r="8" spans="1:9">
      <c r="A8" s="59"/>
      <c r="B8" s="60"/>
      <c r="C8" s="61"/>
      <c r="D8" s="62"/>
      <c r="E8" s="63"/>
      <c r="F8" s="63"/>
      <c r="G8" s="6"/>
      <c r="H8" s="7"/>
      <c r="I8" s="8" t="str">
        <f t="shared" si="0"/>
        <v/>
      </c>
    </row>
    <row r="9" spans="1:9">
      <c r="A9" s="59"/>
      <c r="B9" s="60"/>
      <c r="C9" s="61"/>
      <c r="D9" s="62"/>
      <c r="E9" s="63"/>
      <c r="F9" s="63"/>
      <c r="G9" s="6"/>
      <c r="H9" s="7"/>
      <c r="I9" s="8" t="str">
        <f t="shared" si="0"/>
        <v/>
      </c>
    </row>
    <row r="10" spans="1:9">
      <c r="A10" s="59"/>
      <c r="B10" s="60"/>
      <c r="C10" s="61"/>
      <c r="D10" s="62"/>
      <c r="E10" s="63"/>
      <c r="F10" s="63"/>
      <c r="G10" s="6"/>
      <c r="H10" s="7"/>
      <c r="I10" s="8" t="str">
        <f t="shared" si="0"/>
        <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7"/>
      <c r="E22" s="57"/>
      <c r="F22" s="30"/>
      <c r="G22" s="31" t="s">
        <v>19</v>
      </c>
      <c r="H22" s="32" t="e">
        <f>IF(C20&lt;=25%,D20,MIN(E20:F20))</f>
        <v>#NUM!</v>
      </c>
    </row>
    <row r="23" spans="1:11">
      <c r="B23" s="25"/>
      <c r="C23" s="25"/>
      <c r="D23" s="57"/>
      <c r="E23" s="57"/>
      <c r="F23" s="33"/>
      <c r="G23" s="4" t="s">
        <v>20</v>
      </c>
      <c r="H23" s="24" t="e">
        <f>ROUND(H22,2)*D3</f>
        <v>#NUM!</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140</v>
      </c>
      <c r="B2" s="2" t="s">
        <v>2</v>
      </c>
      <c r="C2" s="2" t="s">
        <v>3</v>
      </c>
      <c r="D2" s="2" t="s">
        <v>4</v>
      </c>
      <c r="E2" s="3" t="s">
        <v>5</v>
      </c>
      <c r="F2" s="3" t="s">
        <v>6</v>
      </c>
      <c r="G2" s="2" t="s">
        <v>7</v>
      </c>
      <c r="H2" s="4" t="s">
        <v>8</v>
      </c>
      <c r="I2" s="5" t="s">
        <v>9</v>
      </c>
    </row>
    <row r="3" spans="1:9" ht="12.75" customHeight="1">
      <c r="A3" s="59"/>
      <c r="B3" s="60"/>
      <c r="C3" s="61" t="s">
        <v>10</v>
      </c>
      <c r="D3" s="62"/>
      <c r="E3" s="63" t="e">
        <f>IF(C20&lt;=25%,D20,MIN(E20:F20))</f>
        <v>#NUM!</v>
      </c>
      <c r="F3" s="63">
        <f>MIN(H3:H17)</f>
        <v>0</v>
      </c>
      <c r="G3" s="6"/>
      <c r="H3" s="7"/>
      <c r="I3" s="8" t="str">
        <f t="shared" ref="I3:I17" si="0">IF(H3="","",(IF($C$20&lt;25%,"N/A",IF(H3&lt;=($D$20+$A$20),H3,"Descartado"))))</f>
        <v/>
      </c>
    </row>
    <row r="4" spans="1:9">
      <c r="A4" s="59"/>
      <c r="B4" s="60"/>
      <c r="C4" s="61"/>
      <c r="D4" s="62"/>
      <c r="E4" s="63"/>
      <c r="F4" s="63"/>
      <c r="G4" s="6"/>
      <c r="H4" s="7"/>
      <c r="I4" s="8" t="str">
        <f t="shared" si="0"/>
        <v/>
      </c>
    </row>
    <row r="5" spans="1:9">
      <c r="A5" s="59"/>
      <c r="B5" s="60"/>
      <c r="C5" s="61"/>
      <c r="D5" s="62"/>
      <c r="E5" s="63"/>
      <c r="F5" s="63"/>
      <c r="G5" s="6"/>
      <c r="H5" s="7"/>
      <c r="I5" s="8" t="str">
        <f t="shared" si="0"/>
        <v/>
      </c>
    </row>
    <row r="6" spans="1:9">
      <c r="A6" s="59"/>
      <c r="B6" s="60"/>
      <c r="C6" s="61"/>
      <c r="D6" s="62"/>
      <c r="E6" s="63"/>
      <c r="F6" s="63"/>
      <c r="G6" s="6"/>
      <c r="H6" s="7"/>
      <c r="I6" s="8" t="str">
        <f t="shared" si="0"/>
        <v/>
      </c>
    </row>
    <row r="7" spans="1:9">
      <c r="A7" s="59"/>
      <c r="B7" s="60"/>
      <c r="C7" s="61"/>
      <c r="D7" s="62"/>
      <c r="E7" s="63"/>
      <c r="F7" s="63"/>
      <c r="G7" s="6"/>
      <c r="H7" s="7"/>
      <c r="I7" s="8" t="str">
        <f t="shared" si="0"/>
        <v/>
      </c>
    </row>
    <row r="8" spans="1:9">
      <c r="A8" s="59"/>
      <c r="B8" s="60"/>
      <c r="C8" s="61"/>
      <c r="D8" s="62"/>
      <c r="E8" s="63"/>
      <c r="F8" s="63"/>
      <c r="G8" s="6"/>
      <c r="H8" s="7"/>
      <c r="I8" s="8" t="str">
        <f t="shared" si="0"/>
        <v/>
      </c>
    </row>
    <row r="9" spans="1:9">
      <c r="A9" s="59"/>
      <c r="B9" s="60"/>
      <c r="C9" s="61"/>
      <c r="D9" s="62"/>
      <c r="E9" s="63"/>
      <c r="F9" s="63"/>
      <c r="G9" s="6"/>
      <c r="H9" s="7"/>
      <c r="I9" s="8" t="str">
        <f t="shared" si="0"/>
        <v/>
      </c>
    </row>
    <row r="10" spans="1:9">
      <c r="A10" s="59"/>
      <c r="B10" s="60"/>
      <c r="C10" s="61"/>
      <c r="D10" s="62"/>
      <c r="E10" s="63"/>
      <c r="F10" s="63"/>
      <c r="G10" s="6"/>
      <c r="H10" s="7"/>
      <c r="I10" s="8" t="str">
        <f t="shared" si="0"/>
        <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t="str">
        <f>IF(B20&lt;2,"N/A",(STDEV(H3:H17)))</f>
        <v>N/A</v>
      </c>
      <c r="B20" s="19">
        <f>COUNT(H3:H17)</f>
        <v>0</v>
      </c>
      <c r="C20" s="20" t="str">
        <f>IF(B20&lt;2,"N/A",(A20/D20))</f>
        <v>N/A</v>
      </c>
      <c r="D20" s="21" t="e">
        <f>ROUND(AVERAGE(H3:H17),2)</f>
        <v>#DIV/0!</v>
      </c>
      <c r="E20" s="22" t="str">
        <f>IFERROR(ROUND(IF(B20&lt;2,"N/A",(IF(C20&lt;=25%,"N/A",AVERAGE(I3:I17)))),2),"N/A")</f>
        <v>N/A</v>
      </c>
      <c r="F20" s="22" t="e">
        <f>ROUND(MEDIAN(H3:H17),2)</f>
        <v>#NUM!</v>
      </c>
      <c r="G20" s="23" t="e">
        <f>INDEX(G3:G17,MATCH(H20,H3:H17,0))</f>
        <v>#N/A</v>
      </c>
      <c r="H20" s="24">
        <f>MIN(H3:H17)</f>
        <v>0</v>
      </c>
      <c r="I20" s="18"/>
    </row>
    <row r="21" spans="1:11">
      <c r="A21" s="25"/>
      <c r="B21" s="18"/>
      <c r="C21" s="26"/>
      <c r="D21" s="26"/>
      <c r="E21" s="26"/>
      <c r="F21" s="26"/>
      <c r="G21" s="18"/>
      <c r="H21" s="27"/>
      <c r="I21" s="28"/>
      <c r="J21" s="28"/>
      <c r="K21" s="28"/>
    </row>
    <row r="22" spans="1:11">
      <c r="B22" s="25"/>
      <c r="C22" s="25"/>
      <c r="D22" s="57"/>
      <c r="E22" s="57"/>
      <c r="F22" s="30"/>
      <c r="G22" s="31" t="s">
        <v>19</v>
      </c>
      <c r="H22" s="32" t="e">
        <f>IF(C20&lt;=25%,D20,MIN(E20:F20))</f>
        <v>#NUM!</v>
      </c>
    </row>
    <row r="23" spans="1:11">
      <c r="B23" s="25"/>
      <c r="C23" s="25"/>
      <c r="D23" s="57"/>
      <c r="E23" s="57"/>
      <c r="F23" s="33"/>
      <c r="G23" s="4" t="s">
        <v>20</v>
      </c>
      <c r="H23" s="24" t="e">
        <f>ROUND(H22,2)*D3</f>
        <v>#NUM!</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K28"/>
  <sheetViews>
    <sheetView tabSelected="1" view="pageBreakPreview" topLeftCell="A24" zoomScaleNormal="100" zoomScaleSheetLayoutView="100" workbookViewId="0">
      <selection activeCell="F28" sqref="F28"/>
    </sheetView>
  </sheetViews>
  <sheetFormatPr defaultColWidth="9.28515625" defaultRowHeight="12.75"/>
  <cols>
    <col min="1" max="1" width="9.140625" style="35" customWidth="1"/>
    <col min="2" max="2" width="86.85546875" style="35" customWidth="1"/>
    <col min="3" max="5" width="13.28515625" style="35" customWidth="1"/>
    <col min="6" max="6" width="17.28515625" style="35" customWidth="1"/>
    <col min="7" max="13" width="9.140625" style="36" customWidth="1"/>
    <col min="14" max="63" width="9.140625" style="35" customWidth="1"/>
    <col min="1023" max="1024" width="11.5703125" customWidth="1"/>
  </cols>
  <sheetData>
    <row r="1" spans="1:6" ht="12.75" customHeight="1">
      <c r="A1" s="37"/>
      <c r="B1" s="38"/>
      <c r="C1" s="39"/>
      <c r="D1" s="39"/>
      <c r="E1" s="39"/>
      <c r="F1" s="39"/>
    </row>
    <row r="2" spans="1:6" ht="12.75" customHeight="1">
      <c r="A2" s="37"/>
      <c r="B2" s="38"/>
      <c r="C2" s="39"/>
      <c r="D2" s="39"/>
      <c r="E2" s="39"/>
      <c r="F2" s="39"/>
    </row>
    <row r="3" spans="1:6" ht="12.75" customHeight="1">
      <c r="A3" s="37"/>
      <c r="B3" s="38"/>
      <c r="C3" s="39"/>
      <c r="D3" s="39"/>
      <c r="E3" s="39"/>
      <c r="F3" s="39"/>
    </row>
    <row r="4" spans="1:6" ht="12.75" customHeight="1">
      <c r="A4" s="37"/>
      <c r="B4" s="38"/>
      <c r="C4" s="39"/>
      <c r="D4" s="39"/>
      <c r="E4" s="39"/>
      <c r="F4" s="39"/>
    </row>
    <row r="5" spans="1:6" ht="12.75" customHeight="1">
      <c r="A5" s="64"/>
      <c r="B5" s="64"/>
      <c r="C5" s="64"/>
      <c r="D5" s="64"/>
      <c r="E5" s="64"/>
      <c r="F5" s="64"/>
    </row>
    <row r="6" spans="1:6" ht="12.75" customHeight="1">
      <c r="A6" s="64"/>
      <c r="B6" s="64"/>
      <c r="C6" s="64"/>
      <c r="D6" s="64"/>
      <c r="E6" s="64"/>
      <c r="F6" s="64"/>
    </row>
    <row r="7" spans="1:6" ht="12.75" customHeight="1">
      <c r="A7" s="40"/>
      <c r="B7" s="41"/>
      <c r="C7" s="42"/>
      <c r="D7" s="42"/>
      <c r="E7" s="42"/>
      <c r="F7" s="42"/>
    </row>
    <row r="8" spans="1:6" ht="15.75" customHeight="1">
      <c r="A8" s="65" t="s">
        <v>141</v>
      </c>
      <c r="B8" s="65"/>
      <c r="C8" s="65"/>
      <c r="D8" s="65"/>
      <c r="E8" s="65"/>
      <c r="F8" s="65"/>
    </row>
    <row r="9" spans="1:6" ht="25.5">
      <c r="A9" s="43" t="s">
        <v>142</v>
      </c>
      <c r="B9" s="43" t="s">
        <v>143</v>
      </c>
      <c r="C9" s="43" t="s">
        <v>144</v>
      </c>
      <c r="D9" s="43" t="s">
        <v>145</v>
      </c>
      <c r="E9" s="43" t="s">
        <v>146</v>
      </c>
      <c r="F9" s="43" t="s">
        <v>147</v>
      </c>
    </row>
    <row r="10" spans="1:6" ht="102">
      <c r="A10" s="51">
        <v>1</v>
      </c>
      <c r="B10" s="52" t="str">
        <f>Item1!B3</f>
        <v>FITA ADESIVA
Em polipropileno;
Dimensões: 48mm x 50m – largura x comprimento;
Incolor;
Com impressão ao longo do comprimento, com intervalos regulares de 5 cm, da inscrição ‘TRE-BA’
Tamanho aproximado da fonte: 1 cm (+ 0,2cm);
Acondicionadas em caixas;
É obrigatório o fornecimento de prova para exame antes da confecção final.</v>
      </c>
      <c r="C10" s="51" t="str">
        <f>Item1!C3</f>
        <v>rolo</v>
      </c>
      <c r="D10" s="51">
        <f>Item1!D3</f>
        <v>15000</v>
      </c>
      <c r="E10" s="53">
        <f>Item1!E3</f>
        <v>4.99</v>
      </c>
      <c r="F10" s="53">
        <f t="shared" ref="F10:F26" si="0">(ROUND(E10,2)*D10)</f>
        <v>74850</v>
      </c>
    </row>
    <row r="11" spans="1:6" ht="102">
      <c r="A11" s="48">
        <v>2</v>
      </c>
      <c r="B11" s="49" t="str">
        <f>Item2!B3</f>
        <v>FITA ADESIVA
Em polipropileno;
Dimensões: 48mm x 50m – largura x comprimento;
Incolor;
Com impressão ao longo do comprimento, com intervalos regulares de 5 cm, da inscrição ‘TRE-BA’
Tamanho aproximado da fonte: 1 cm (+ 0,2cm);
Acondicionadas em caixas;
É obrigatório o fornecimento de prova para exame antes da confecção final.</v>
      </c>
      <c r="C11" s="48" t="str">
        <f>Item2!C3</f>
        <v>rolo</v>
      </c>
      <c r="D11" s="48">
        <f>Item2!D3</f>
        <v>5000</v>
      </c>
      <c r="E11" s="50">
        <f>Item2!E3</f>
        <v>4.99</v>
      </c>
      <c r="F11" s="50">
        <f t="shared" si="0"/>
        <v>24950</v>
      </c>
    </row>
    <row r="12" spans="1:6" ht="76.5">
      <c r="A12" s="48">
        <v>3</v>
      </c>
      <c r="B12" s="49" t="str">
        <f>Item3!B3</f>
        <v>FITA ADESIVA
Em polipropileno;
Dimensões: 48mm x 50m – largura x comprimento;
Incolor;
Sem impressão;
Acondicionadas em caixas com até 100 unidades.</v>
      </c>
      <c r="C12" s="48" t="str">
        <f>Item3!C3</f>
        <v>rolo</v>
      </c>
      <c r="D12" s="48">
        <f>Item3!D3</f>
        <v>4000</v>
      </c>
      <c r="E12" s="50">
        <f>Item3!E3</f>
        <v>4.9400000000000004</v>
      </c>
      <c r="F12" s="50">
        <f t="shared" si="0"/>
        <v>19760</v>
      </c>
    </row>
    <row r="13" spans="1:6" ht="63.75">
      <c r="A13" s="48">
        <v>4</v>
      </c>
      <c r="B13" s="49" t="str">
        <f>Item4!B3</f>
        <v>FOLHA ISOPOR
Comprimento: 1 m;
Largura: 0,50 m;
Espessura: 25 mm.
Podendo variar em +/- 0,5cm</v>
      </c>
      <c r="C13" s="48" t="str">
        <f>Item4!C3</f>
        <v>unidade</v>
      </c>
      <c r="D13" s="48">
        <f>Item4!D3</f>
        <v>500</v>
      </c>
      <c r="E13" s="50">
        <f>Item4!E3</f>
        <v>5.92</v>
      </c>
      <c r="F13" s="50">
        <f t="shared" si="0"/>
        <v>2960</v>
      </c>
    </row>
    <row r="14" spans="1:6" ht="76.5">
      <c r="A14" s="48">
        <v>5</v>
      </c>
      <c r="B14" s="49" t="str">
        <f>Item5!B3</f>
        <v>SACO PLÁSTICO
Em polipropileno;
Transparente;
Dimensão: 30 x 40 cm (largura x altura);
Espessura mínima de 6 micras;
Embalagem: pacote com 100 unidades.</v>
      </c>
      <c r="C14" s="48" t="str">
        <f>Item5!C3</f>
        <v>pacote</v>
      </c>
      <c r="D14" s="48">
        <f>Item5!D3</f>
        <v>1000</v>
      </c>
      <c r="E14" s="50">
        <f>Item5!E3</f>
        <v>39.58</v>
      </c>
      <c r="F14" s="50">
        <f t="shared" si="0"/>
        <v>39580</v>
      </c>
    </row>
    <row r="15" spans="1:6" ht="102">
      <c r="A15" s="51">
        <v>6</v>
      </c>
      <c r="B15" s="52" t="str">
        <f>Item6!B3</f>
        <v>CAIXA DE PAPELÃO
De parede simples;
Confeccionadas em Kraft Gramatura: 450g/m2;
Dimensões da caixa montada: (37 x 29 x 24,5) cm (comprimento x largura x altura). (podendo variar em +/- 0,5cm);
Embalagem: fardo com 25 unidades, cintados com 2 fitas;
Conforme modelo disponível na Seção de Gestão de Almoxarifado do TRE-BA
É obrigatório o fornecimento de prova para exame antes da confecção final.</v>
      </c>
      <c r="C15" s="51" t="str">
        <f>Item6!C3</f>
        <v>unidade</v>
      </c>
      <c r="D15" s="51">
        <f>Item6!D3</f>
        <v>15000</v>
      </c>
      <c r="E15" s="53">
        <f>Item6!E3</f>
        <v>5.18</v>
      </c>
      <c r="F15" s="53">
        <f t="shared" si="0"/>
        <v>77700</v>
      </c>
    </row>
    <row r="16" spans="1:6" ht="102">
      <c r="A16" s="48">
        <v>7</v>
      </c>
      <c r="B16" s="49" t="str">
        <f>Item7!B3</f>
        <v>CAIXA DE PAPELÃO
De parede simples;
Confeccionadas em Kraft Gramatura: 450g/m2;
Dimensões da caixa montada: (37 x 29 x 24,5) cm (comprimento x largura x altura). (podendo variar em +/- 0,5cm);
Embalagem: fardo com 25 unidades, cintados com 2 fitas;
Conforme modelo disponível na Seção de Gestão de Almoxarifado do TRE-BA
É obrigatório o fornecimento de prova para exame antes da confecção final.</v>
      </c>
      <c r="C16" s="48" t="str">
        <f>Item7!C3</f>
        <v>unidade</v>
      </c>
      <c r="D16" s="48">
        <f>Item7!D3</f>
        <v>5000</v>
      </c>
      <c r="E16" s="50">
        <f>Item7!E3</f>
        <v>5.18</v>
      </c>
      <c r="F16" s="50">
        <f t="shared" si="0"/>
        <v>25900</v>
      </c>
    </row>
    <row r="17" spans="1:6" ht="102">
      <c r="A17" s="48">
        <v>8</v>
      </c>
      <c r="B17" s="49" t="str">
        <f>Item8!B3</f>
        <v>CAIXA DE PAPELÃO
De parede simples;
Confeccionadas em Kraft Gramatura: 450 g/m2;
Dimensões da caixa montada: (37 x 29 x 12,5) cm (comprimento x largura x altura). (podendo variar em +/- 0,5cm);
Embalagem: fardo com 25 unidades, cintados com 2 fitas;
Conforme modelo disponível na Seção de Gestão de Almoxarifado do TRE-BA;
É obrigatório o fornecimento de prova para exame antes da confecção final.</v>
      </c>
      <c r="C17" s="48" t="str">
        <f>Item8!C3</f>
        <v>unidade</v>
      </c>
      <c r="D17" s="48">
        <f>Item8!D3</f>
        <v>5000</v>
      </c>
      <c r="E17" s="50">
        <f>Item8!E3</f>
        <v>5.1100000000000003</v>
      </c>
      <c r="F17" s="50">
        <f t="shared" si="0"/>
        <v>25550</v>
      </c>
    </row>
    <row r="18" spans="1:6" ht="76.5">
      <c r="A18" s="48">
        <v>9</v>
      </c>
      <c r="B18" s="49" t="str">
        <f>Item9!B3</f>
        <v>BARBANTE DE ALGODÃO
Cor branca;
Rolo com 250g;
N.º 8;
Em embalagem individual;
Acondicionado em embalagens com até 20 unidades.</v>
      </c>
      <c r="C18" s="48" t="str">
        <f>Item9!C3</f>
        <v>rolo</v>
      </c>
      <c r="D18" s="48">
        <f>Item9!D3</f>
        <v>200</v>
      </c>
      <c r="E18" s="50">
        <f>Item9!E3</f>
        <v>13.41</v>
      </c>
      <c r="F18" s="50">
        <f t="shared" si="0"/>
        <v>2682</v>
      </c>
    </row>
    <row r="19" spans="1:6" ht="51">
      <c r="A19" s="48">
        <v>10</v>
      </c>
      <c r="B19" s="49" t="str">
        <f>Item10!B3</f>
        <v>FITILHO
Em nylon;
Rolo com 1000g;
Embalados em fardos com até 25 unidades.</v>
      </c>
      <c r="C19" s="48" t="str">
        <f>Item10!C3</f>
        <v>rolo</v>
      </c>
      <c r="D19" s="48">
        <f>Item10!D3</f>
        <v>200</v>
      </c>
      <c r="E19" s="50">
        <f>Item10!E3</f>
        <v>31.34</v>
      </c>
      <c r="F19" s="50">
        <f t="shared" si="0"/>
        <v>6268</v>
      </c>
    </row>
    <row r="20" spans="1:6" ht="178.5">
      <c r="A20" s="51">
        <v>11</v>
      </c>
      <c r="B20" s="52" t="str">
        <f>Item11!B3</f>
        <v>PASTA TIPO MALOTE
Em material bagum
Cor: verde floresta
Dimensões: 40cm x 33cm x 1,5cm – largura x altura x profundidade, com variação permitida de ± 1,0 cm na altura ou largura.
Com zíper e dois cursores n.º 3, em cor preta, compatível com fechamento com lacre tipo espinha de peixe;
Com bolso em plástico cristal transparente, com abertura no lado direito;
Acabamento em Debrum na cor amarelo claro;
Estampa do brasão da república e demais inscrições na cor branca;
Inscrições: Justiça Eleitoral
Tribunal Regional Eleitoral da Bahia
Conforme modelo constante do anexo B. 2, também disponível na Seção de Gestão de Almoxarifado do TRE/BA
É obrigatório o fornecimento de prova para exame antes da confecção final.</v>
      </c>
      <c r="C20" s="51" t="str">
        <f>Item11!C3</f>
        <v>unidade</v>
      </c>
      <c r="D20" s="51">
        <f>Item11!D3</f>
        <v>7500</v>
      </c>
      <c r="E20" s="53">
        <f>Item11!E3</f>
        <v>15.57</v>
      </c>
      <c r="F20" s="53">
        <f t="shared" si="0"/>
        <v>116775</v>
      </c>
    </row>
    <row r="21" spans="1:6" ht="178.5">
      <c r="A21" s="48">
        <v>12</v>
      </c>
      <c r="B21" s="49" t="str">
        <f>Item12!B3</f>
        <v>PASTA TIPO MALOTE
Em material bagum
Cor: verde floresta
Dimensões: 40cm x 33cm x 1,5cm – largura x altura x profundidade, com variação permitida de ± 1,0 cm na altura ou largura.
Com zíper e dois cursores n.º 3, em cor preta, compatível com fechamento com lacre tipo espinha de peixe;
Com bolso em plástico cristal transparente, com abertura no lado direito;
Acabamento em Debrum na cor amarelo claro;
Estampa do brasão da república e demais inscrições na cor branca;
Inscrições: Justiça Eleitoral
Tribunal Regional Eleitoral da Bahia
Conforme modelo constante do anexo B. 2, também disponível na Seção de Gestão de Almoxarifado do TRE/BA
É obrigatório o fornecimento de prova para exame antes da confecção final.</v>
      </c>
      <c r="C21" s="48" t="str">
        <f>Item12!C3</f>
        <v>unidade</v>
      </c>
      <c r="D21" s="48">
        <f>Item12!D3</f>
        <v>2500</v>
      </c>
      <c r="E21" s="50">
        <f>Item12!E3</f>
        <v>15.57</v>
      </c>
      <c r="F21" s="50">
        <f t="shared" si="0"/>
        <v>38925</v>
      </c>
    </row>
    <row r="22" spans="1:6" ht="102">
      <c r="A22" s="48">
        <v>13</v>
      </c>
      <c r="B22" s="49" t="str">
        <f>Item13!B3</f>
        <v>FILME PARA EMBALAGEM, EM POLIETILENO, TIPO STRETCH
Para aplicação manual;
Com estiramento não superior a 60%;
Para vedação de paletes e proteção do material;
Isento de partículas estranhas, ranhuras, furos e deformações;
Inodoro, incolor e com transparência;
Dimensões: Largura 500mm; Espessura 0,025mm (25 micra);
Peso aproximado de 4kg.</v>
      </c>
      <c r="C22" s="48" t="str">
        <f>Item13!C3</f>
        <v>unidade</v>
      </c>
      <c r="D22" s="48">
        <f>Item13!D3</f>
        <v>200</v>
      </c>
      <c r="E22" s="50">
        <f>Item13!E3</f>
        <v>83.8</v>
      </c>
      <c r="F22" s="50">
        <f t="shared" si="0"/>
        <v>16760</v>
      </c>
    </row>
    <row r="23" spans="1:6" ht="140.25">
      <c r="A23" s="51">
        <v>14</v>
      </c>
      <c r="B23" s="52" t="str">
        <f>Item14!B3</f>
        <v>PALETE EM MADEIRA
PBR-I – padrão brasileiro;
Em madeira de reflorestamento;
Não reversível;
Dupla face;
Quatro entradas, que permitam movimentação com paleteira ou empilhadeira;
Dimensões: 1200 mm x 1000 mm x 148 mm (comprimento x largura x altura);
Capacidade de carga: Dinâmica – 1.600kg;
Estática – 3.200kg;
Espessura da madeira: 24 mm para a face superior, face inferior e tábua de ligação; 76 mm para o bloco;
Conforme modelo constante do anexo B.2</v>
      </c>
      <c r="C23" s="51" t="str">
        <f>Item14!C3</f>
        <v>unidade</v>
      </c>
      <c r="D23" s="51">
        <f>Item14!D3</f>
        <v>300</v>
      </c>
      <c r="E23" s="53">
        <f>Item14!E3</f>
        <v>203.87</v>
      </c>
      <c r="F23" s="53">
        <f t="shared" si="0"/>
        <v>61161</v>
      </c>
    </row>
    <row r="24" spans="1:6" ht="140.25">
      <c r="A24" s="48">
        <v>15</v>
      </c>
      <c r="B24" s="49" t="str">
        <f>Item15!B3</f>
        <v>PALETE EM MADEIRA
PBR-I – padrão brasileiro;
Em madeira de reflorestamento;
Não reversível;
Dupla face;
Quatro entradas, que permitam movimentação com paleteira ou empilhadeira;
Dimensões: 1200 mm x 1000 mm x 148 mm (comprimento x largura x altura);
Capacidade de carga: Dinâmica – 1.600kg;
Estática – 3.200kg;
Espessura da madeira: 24 mm para a face superior, face inferior e tábua de ligação; 76 mm para o bloco;
Conforme modelo constante do anexo B.2</v>
      </c>
      <c r="C24" s="48" t="str">
        <f>Item15!C3</f>
        <v>unidade</v>
      </c>
      <c r="D24" s="48">
        <f>Item15!D3</f>
        <v>100</v>
      </c>
      <c r="E24" s="50">
        <f>Item15!E3</f>
        <v>203.87</v>
      </c>
      <c r="F24" s="50">
        <f t="shared" si="0"/>
        <v>20387</v>
      </c>
    </row>
    <row r="25" spans="1:6" ht="102">
      <c r="A25" s="48">
        <v>16</v>
      </c>
      <c r="B25" s="49" t="str">
        <f>Item16!B3</f>
        <v>PALETE EM PLÁSTICO
Na cor preta, atóxico, não corrosivo, lavável, reciclável e empilhável;
Alta durabilidade e alta densidade;
Capacidade mínima de carga: dinâmica de 3.000Kg; estática de 8.500Kg; no rack de 2.500Kg;
Medidas aproximadas: 1200mm x 1000mm de área superior e altura de 170mm;
Fendas nas quatro laterais para manuseio por meio de carro plataforma;
Com sapata e deslizante;
Para uso em estante porta palete.</v>
      </c>
      <c r="C25" s="48" t="str">
        <f>Item16!C3</f>
        <v>unidade</v>
      </c>
      <c r="D25" s="48">
        <f>Item16!D3</f>
        <v>200</v>
      </c>
      <c r="E25" s="50">
        <f>Item16!E3</f>
        <v>198.04</v>
      </c>
      <c r="F25" s="50">
        <f t="shared" si="0"/>
        <v>39608</v>
      </c>
    </row>
    <row r="26" spans="1:6" ht="102">
      <c r="A26" s="51">
        <v>17</v>
      </c>
      <c r="B26" s="52" t="str">
        <f>Item17!B3</f>
        <v>Envelope confeccionado em papel Kraft
Gramatura não inferior a 90g/m²
Medidas: 135x175mm, com variação de 10mm para mais ou para menos, com aba para fechamento
Revestido internamente com plástico bolha de, no mínimo, 25 micras
Fita dupla face na aba para fechamento
Emblema do TRE/BA
Modelo Anexo B. 3, também disponível na Seção de Gestão de Almoxarifado do TRE/BA
É obrigatório o fornecimento de prova para exame antes da confecção final.</v>
      </c>
      <c r="C26" s="51" t="str">
        <f>Item17!C3</f>
        <v>unidade</v>
      </c>
      <c r="D26" s="51">
        <f>Item17!D3</f>
        <v>52500</v>
      </c>
      <c r="E26" s="53">
        <f>Item17!E3</f>
        <v>2.4500000000000002</v>
      </c>
      <c r="F26" s="53">
        <f t="shared" si="0"/>
        <v>128625.00000000001</v>
      </c>
    </row>
    <row r="27" spans="1:6" ht="102">
      <c r="A27" s="48">
        <v>18</v>
      </c>
      <c r="B27" s="49" t="str">
        <f>Item18!B3</f>
        <v>Envelope confeccionado em papel Kraft
Gramatura não inferior a 90g/m²
Medidas: 135x175mm, com variação de 10mm para mais ou para menos, com aba para fechamento
Revestido internamente com plástico bolha de, no mínimo, 25 micras
Fita dupla face na aba para fechamento
Emblema do TRE/BA
Modelo Anexo B. 3, também disponível na Seção de Gestão de Almoxarifado do TRE/BA
É obrigatório o fornecimento de prova para exame antes da confecção final.</v>
      </c>
      <c r="C27" s="48" t="str">
        <f>Item18!C3</f>
        <v>unidade</v>
      </c>
      <c r="D27" s="48">
        <f>Item18!D3</f>
        <v>17500</v>
      </c>
      <c r="E27" s="50">
        <f>Item18!E3</f>
        <v>2.4500000000000002</v>
      </c>
      <c r="F27" s="50">
        <f t="shared" ref="F27" si="1">(ROUND(E27,2)*D27)</f>
        <v>42875</v>
      </c>
    </row>
    <row r="28" spans="1:6" ht="15.75" customHeight="1">
      <c r="A28" s="44"/>
      <c r="B28" s="44"/>
      <c r="C28" s="66" t="s">
        <v>148</v>
      </c>
      <c r="D28" s="66"/>
      <c r="E28" s="66"/>
      <c r="F28" s="45">
        <f>SUM(F10:F27)</f>
        <v>765316</v>
      </c>
    </row>
  </sheetData>
  <mergeCells count="4">
    <mergeCell ref="A5:F5"/>
    <mergeCell ref="A6:F6"/>
    <mergeCell ref="A8:F8"/>
    <mergeCell ref="C28:E28"/>
  </mergeCells>
  <printOptions horizontalCentered="1"/>
  <pageMargins left="0.51181102362204722" right="0.51181102362204722" top="0.59055118110236227" bottom="0.9055118110236221" header="0.51181102362204722" footer="0.78740157480314965"/>
  <pageSetup paperSize="9" scale="90" firstPageNumber="0" fitToHeight="0" orientation="landscape" horizontalDpi="300" verticalDpi="300" r:id="rId1"/>
  <headerFooter>
    <oddFooter>&amp;L&amp;9Estimativa em &amp;D</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H3" sqref="H3:H10"/>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32</v>
      </c>
      <c r="B2" s="2" t="s">
        <v>2</v>
      </c>
      <c r="C2" s="2" t="s">
        <v>3</v>
      </c>
      <c r="D2" s="2" t="s">
        <v>4</v>
      </c>
      <c r="E2" s="3" t="s">
        <v>5</v>
      </c>
      <c r="F2" s="3" t="s">
        <v>6</v>
      </c>
      <c r="G2" s="2" t="s">
        <v>7</v>
      </c>
      <c r="H2" s="4" t="s">
        <v>8</v>
      </c>
      <c r="I2" s="5" t="s">
        <v>9</v>
      </c>
    </row>
    <row r="3" spans="1:9" ht="12.75" customHeight="1">
      <c r="A3" s="59"/>
      <c r="B3" s="60" t="s">
        <v>153</v>
      </c>
      <c r="C3" s="61" t="s">
        <v>154</v>
      </c>
      <c r="D3" s="62">
        <v>1000</v>
      </c>
      <c r="E3" s="63">
        <f>IF(C20&lt;=25%,D20,MIN(E20:F20))</f>
        <v>39.58</v>
      </c>
      <c r="F3" s="63">
        <f>MIN(H3:H17)</f>
        <v>24.223653854999998</v>
      </c>
      <c r="G3" s="6" t="s">
        <v>166</v>
      </c>
      <c r="H3" s="7">
        <v>29.5539132</v>
      </c>
      <c r="I3" s="8">
        <f t="shared" ref="I3:I17" si="0">IF(H3="","",(IF($C$20&lt;25%,"N/A",IF(H3&lt;=($D$20+$A$20),H3,"Descartado"))))</f>
        <v>29.5539132</v>
      </c>
    </row>
    <row r="4" spans="1:9">
      <c r="A4" s="59"/>
      <c r="B4" s="60"/>
      <c r="C4" s="61"/>
      <c r="D4" s="62"/>
      <c r="E4" s="63"/>
      <c r="F4" s="63"/>
      <c r="G4" s="6" t="s">
        <v>171</v>
      </c>
      <c r="H4" s="7">
        <v>29.02616475</v>
      </c>
      <c r="I4" s="8">
        <f t="shared" si="0"/>
        <v>29.02616475</v>
      </c>
    </row>
    <row r="5" spans="1:9">
      <c r="A5" s="59"/>
      <c r="B5" s="60"/>
      <c r="C5" s="61"/>
      <c r="D5" s="62"/>
      <c r="E5" s="63"/>
      <c r="F5" s="63"/>
      <c r="G5" s="6" t="s">
        <v>172</v>
      </c>
      <c r="H5" s="7">
        <v>42.219875999999999</v>
      </c>
      <c r="I5" s="8">
        <f t="shared" si="0"/>
        <v>42.219875999999999</v>
      </c>
    </row>
    <row r="6" spans="1:9">
      <c r="A6" s="59"/>
      <c r="B6" s="60"/>
      <c r="C6" s="61"/>
      <c r="D6" s="62"/>
      <c r="E6" s="63"/>
      <c r="F6" s="63"/>
      <c r="G6" s="6" t="s">
        <v>164</v>
      </c>
      <c r="H6" s="7">
        <v>45.439141544999998</v>
      </c>
      <c r="I6" s="8">
        <f t="shared" si="0"/>
        <v>45.439141544999998</v>
      </c>
    </row>
    <row r="7" spans="1:9">
      <c r="A7" s="59"/>
      <c r="B7" s="60"/>
      <c r="C7" s="61"/>
      <c r="D7" s="62"/>
      <c r="E7" s="63"/>
      <c r="F7" s="63"/>
      <c r="G7" s="6" t="s">
        <v>168</v>
      </c>
      <c r="H7" s="7">
        <v>36.942391499999999</v>
      </c>
      <c r="I7" s="8">
        <f t="shared" si="0"/>
        <v>36.942391499999999</v>
      </c>
    </row>
    <row r="8" spans="1:9">
      <c r="A8" s="59"/>
      <c r="B8" s="60"/>
      <c r="C8" s="61"/>
      <c r="D8" s="62"/>
      <c r="E8" s="63"/>
      <c r="F8" s="63"/>
      <c r="G8" s="6" t="s">
        <v>167</v>
      </c>
      <c r="H8" s="7">
        <v>24.223653854999998</v>
      </c>
      <c r="I8" s="8">
        <f t="shared" si="0"/>
        <v>24.223653854999998</v>
      </c>
    </row>
    <row r="9" spans="1:9">
      <c r="A9" s="59"/>
      <c r="B9" s="60"/>
      <c r="C9" s="61"/>
      <c r="D9" s="62"/>
      <c r="E9" s="63"/>
      <c r="F9" s="63"/>
      <c r="G9" s="6" t="s">
        <v>173</v>
      </c>
      <c r="H9" s="7">
        <v>90.878283089999996</v>
      </c>
      <c r="I9" s="8">
        <f t="shared" si="0"/>
        <v>90.878283089999996</v>
      </c>
    </row>
    <row r="10" spans="1:9">
      <c r="A10" s="59"/>
      <c r="B10" s="60"/>
      <c r="C10" s="61"/>
      <c r="D10" s="62"/>
      <c r="E10" s="63"/>
      <c r="F10" s="63"/>
      <c r="G10" s="6" t="s">
        <v>170</v>
      </c>
      <c r="H10" s="7">
        <v>181.75656617999999</v>
      </c>
      <c r="I10" s="8" t="str">
        <f t="shared" si="0"/>
        <v>Descartado</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f>IF(B20&lt;2,"N/A",(STDEV(H3:H17)))</f>
        <v>53.457892518698451</v>
      </c>
      <c r="B20" s="19">
        <f>COUNT(H3:H17)</f>
        <v>8</v>
      </c>
      <c r="C20" s="20">
        <f>IF(B20&lt;2,"N/A",(A20/D20))</f>
        <v>0.89096487531164081</v>
      </c>
      <c r="D20" s="21">
        <f>ROUND(AVERAGE(H3:H17),2)</f>
        <v>60</v>
      </c>
      <c r="E20" s="22">
        <f>IFERROR(ROUND(IF(B20&lt;2,"N/A",(IF(C20&lt;=25%,"N/A",AVERAGE(I3:I17)))),2),"N/A")</f>
        <v>42.61</v>
      </c>
      <c r="F20" s="22">
        <f>ROUND(MEDIAN(H3:H17),2)</f>
        <v>39.58</v>
      </c>
      <c r="G20" s="23" t="str">
        <f>INDEX(G3:G17,MATCH(H20,H3:H17,0))</f>
        <v>16.667.433/0001-35 VTA MACHADO DE ARRUDA E CIA LTDA</v>
      </c>
      <c r="H20" s="24">
        <f>MIN(H3:H17)</f>
        <v>24.223653854999998</v>
      </c>
      <c r="I20" s="18"/>
    </row>
    <row r="21" spans="1:11">
      <c r="A21" s="25"/>
      <c r="B21" s="18"/>
      <c r="C21" s="26"/>
      <c r="D21" s="26"/>
      <c r="E21" s="26"/>
      <c r="F21" s="26"/>
      <c r="G21" s="18"/>
      <c r="H21" s="27"/>
      <c r="I21" s="28"/>
      <c r="J21" s="28"/>
      <c r="K21" s="28"/>
    </row>
    <row r="22" spans="1:11">
      <c r="B22" s="25"/>
      <c r="C22" s="25"/>
      <c r="D22" s="57"/>
      <c r="E22" s="57"/>
      <c r="F22" s="30"/>
      <c r="G22" s="31" t="s">
        <v>19</v>
      </c>
      <c r="H22" s="32">
        <f>IF(C20&lt;=25%,D20,MIN(E20:F20))</f>
        <v>39.58</v>
      </c>
    </row>
    <row r="23" spans="1:11">
      <c r="B23" s="25"/>
      <c r="C23" s="25"/>
      <c r="D23" s="57"/>
      <c r="E23" s="57"/>
      <c r="F23" s="33"/>
      <c r="G23" s="4" t="s">
        <v>20</v>
      </c>
      <c r="H23" s="24">
        <f>ROUND(H22,2)*D3</f>
        <v>39580</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H3" sqref="H3:H10"/>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33</v>
      </c>
      <c r="B2" s="2" t="s">
        <v>2</v>
      </c>
      <c r="C2" s="2" t="s">
        <v>3</v>
      </c>
      <c r="D2" s="2" t="s">
        <v>4</v>
      </c>
      <c r="E2" s="3" t="s">
        <v>5</v>
      </c>
      <c r="F2" s="3" t="s">
        <v>6</v>
      </c>
      <c r="G2" s="2" t="s">
        <v>7</v>
      </c>
      <c r="H2" s="4" t="s">
        <v>8</v>
      </c>
      <c r="I2" s="5" t="s">
        <v>9</v>
      </c>
    </row>
    <row r="3" spans="1:9" ht="12.75" customHeight="1">
      <c r="A3" s="59"/>
      <c r="B3" s="60" t="s">
        <v>155</v>
      </c>
      <c r="C3" s="61" t="s">
        <v>10</v>
      </c>
      <c r="D3" s="62">
        <f>20000*0.75</f>
        <v>15000</v>
      </c>
      <c r="E3" s="63">
        <f>IF(C20&lt;=25%,D20,MIN(E20:F20))</f>
        <v>5.18</v>
      </c>
      <c r="F3" s="63">
        <f>MIN(H3:H17)</f>
        <v>3.9897782820000001</v>
      </c>
      <c r="G3" s="6" t="s">
        <v>174</v>
      </c>
      <c r="H3" s="7">
        <v>5.0663851199999996</v>
      </c>
      <c r="I3" s="8">
        <f t="shared" ref="I3:I17" si="0">IF(H3="","",(IF($C$20&lt;25%,"N/A",IF(H3&lt;=($D$20+$A$20),H3,"Descartado"))))</f>
        <v>5.0663851199999996</v>
      </c>
    </row>
    <row r="4" spans="1:9">
      <c r="A4" s="59"/>
      <c r="B4" s="60"/>
      <c r="C4" s="61"/>
      <c r="D4" s="62"/>
      <c r="E4" s="63"/>
      <c r="F4" s="63"/>
      <c r="G4" s="6" t="s">
        <v>175</v>
      </c>
      <c r="H4" s="7">
        <v>5.6469084150000004</v>
      </c>
      <c r="I4" s="8">
        <f t="shared" si="0"/>
        <v>5.6469084150000004</v>
      </c>
    </row>
    <row r="5" spans="1:9">
      <c r="A5" s="59"/>
      <c r="B5" s="60"/>
      <c r="C5" s="61"/>
      <c r="D5" s="62"/>
      <c r="E5" s="63"/>
      <c r="F5" s="63"/>
      <c r="G5" s="6" t="s">
        <v>176</v>
      </c>
      <c r="H5" s="7">
        <v>3.9897782820000001</v>
      </c>
      <c r="I5" s="8">
        <f t="shared" si="0"/>
        <v>3.9897782820000001</v>
      </c>
    </row>
    <row r="6" spans="1:9">
      <c r="A6" s="59"/>
      <c r="B6" s="60"/>
      <c r="C6" s="61"/>
      <c r="D6" s="62"/>
      <c r="E6" s="63"/>
      <c r="F6" s="63"/>
      <c r="G6" s="6" t="s">
        <v>167</v>
      </c>
      <c r="H6" s="7">
        <v>6.3329814000000004</v>
      </c>
      <c r="I6" s="8">
        <f t="shared" si="0"/>
        <v>6.3329814000000004</v>
      </c>
    </row>
    <row r="7" spans="1:9">
      <c r="A7" s="59"/>
      <c r="B7" s="60"/>
      <c r="C7" s="61"/>
      <c r="D7" s="62"/>
      <c r="E7" s="63"/>
      <c r="F7" s="63"/>
      <c r="G7" s="6" t="s">
        <v>177</v>
      </c>
      <c r="H7" s="7">
        <v>5.8052329499999997</v>
      </c>
      <c r="I7" s="8">
        <f t="shared" si="0"/>
        <v>5.8052329499999997</v>
      </c>
    </row>
    <row r="8" spans="1:9">
      <c r="A8" s="59"/>
      <c r="B8" s="60"/>
      <c r="C8" s="61"/>
      <c r="D8" s="62"/>
      <c r="E8" s="63"/>
      <c r="F8" s="63"/>
      <c r="G8" s="6" t="s">
        <v>178</v>
      </c>
      <c r="H8" s="7">
        <v>4.0214431890000002</v>
      </c>
      <c r="I8" s="8">
        <f t="shared" si="0"/>
        <v>4.0214431890000002</v>
      </c>
    </row>
    <row r="9" spans="1:9">
      <c r="A9" s="59"/>
      <c r="B9" s="60"/>
      <c r="C9" s="61"/>
      <c r="D9" s="62"/>
      <c r="E9" s="63"/>
      <c r="F9" s="63"/>
      <c r="G9" s="6" t="s">
        <v>166</v>
      </c>
      <c r="H9" s="7">
        <v>5.4252540659999999</v>
      </c>
      <c r="I9" s="8">
        <f t="shared" si="0"/>
        <v>5.4252540659999999</v>
      </c>
    </row>
    <row r="10" spans="1:9">
      <c r="A10" s="59"/>
      <c r="B10" s="60"/>
      <c r="C10" s="61"/>
      <c r="D10" s="62"/>
      <c r="E10" s="63"/>
      <c r="F10" s="63"/>
      <c r="G10" s="6" t="s">
        <v>173</v>
      </c>
      <c r="H10" s="7">
        <v>11.293816830000001</v>
      </c>
      <c r="I10" s="8" t="str">
        <f t="shared" si="0"/>
        <v>Descartado</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f>IF(B20&lt;2,"N/A",(STDEV(H3:H17)))</f>
        <v>2.3125053753614031</v>
      </c>
      <c r="B20" s="19">
        <f>COUNT(H3:H17)</f>
        <v>8</v>
      </c>
      <c r="C20" s="20">
        <f>IF(B20&lt;2,"N/A",(A20/D20))</f>
        <v>0.38865636560695849</v>
      </c>
      <c r="D20" s="21">
        <f>ROUND(AVERAGE(H3:H17),2)</f>
        <v>5.95</v>
      </c>
      <c r="E20" s="22">
        <f>IFERROR(ROUND(IF(B20&lt;2,"N/A",(IF(C20&lt;=25%,"N/A",AVERAGE(I3:I17)))),2),"N/A")</f>
        <v>5.18</v>
      </c>
      <c r="F20" s="22">
        <f>ROUND(MEDIAN(H3:H17),2)</f>
        <v>5.54</v>
      </c>
      <c r="G20" s="23" t="str">
        <f>INDEX(G3:G17,MATCH(H20,H3:H17,0))</f>
        <v>35.609.698/0001-21 SAO MATEUS INDUSTRIA E COMERCIO DE EMBALAGENS EIRELI</v>
      </c>
      <c r="H20" s="24">
        <f>MIN(H3:H17)</f>
        <v>3.9897782820000001</v>
      </c>
      <c r="I20" s="18"/>
    </row>
    <row r="21" spans="1:11">
      <c r="A21" s="25"/>
      <c r="B21" s="18"/>
      <c r="C21" s="26"/>
      <c r="D21" s="26"/>
      <c r="E21" s="26"/>
      <c r="F21" s="26"/>
      <c r="G21" s="18"/>
      <c r="H21" s="27"/>
      <c r="I21" s="28"/>
      <c r="J21" s="28"/>
      <c r="K21" s="28"/>
    </row>
    <row r="22" spans="1:11">
      <c r="B22" s="25"/>
      <c r="C22" s="25"/>
      <c r="D22" s="57"/>
      <c r="E22" s="57"/>
      <c r="F22" s="30"/>
      <c r="G22" s="31" t="s">
        <v>19</v>
      </c>
      <c r="H22" s="32">
        <f>IF(C20&lt;=25%,D20,MIN(E20:F20))</f>
        <v>5.18</v>
      </c>
    </row>
    <row r="23" spans="1:11">
      <c r="B23" s="25"/>
      <c r="C23" s="25"/>
      <c r="D23" s="57"/>
      <c r="E23" s="57"/>
      <c r="F23" s="33"/>
      <c r="G23" s="4" t="s">
        <v>20</v>
      </c>
      <c r="H23" s="24">
        <f>ROUND(H22,2)*D3</f>
        <v>77700</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H3" sqref="H3:H10"/>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35</v>
      </c>
      <c r="B2" s="2" t="s">
        <v>2</v>
      </c>
      <c r="C2" s="2" t="s">
        <v>3</v>
      </c>
      <c r="D2" s="2" t="s">
        <v>4</v>
      </c>
      <c r="E2" s="3" t="s">
        <v>5</v>
      </c>
      <c r="F2" s="3" t="s">
        <v>6</v>
      </c>
      <c r="G2" s="2" t="s">
        <v>7</v>
      </c>
      <c r="H2" s="4" t="s">
        <v>8</v>
      </c>
      <c r="I2" s="5" t="s">
        <v>9</v>
      </c>
    </row>
    <row r="3" spans="1:9" ht="12.75" customHeight="1">
      <c r="A3" s="59"/>
      <c r="B3" s="60" t="s">
        <v>155</v>
      </c>
      <c r="C3" s="61" t="s">
        <v>10</v>
      </c>
      <c r="D3" s="62">
        <f>20000*0.25</f>
        <v>5000</v>
      </c>
      <c r="E3" s="63">
        <f>IF(C20&lt;=25%,D20,MIN(E20:F20))</f>
        <v>5.18</v>
      </c>
      <c r="F3" s="63">
        <f>MIN(H3:H17)</f>
        <v>3.9897782820000001</v>
      </c>
      <c r="G3" s="6" t="s">
        <v>174</v>
      </c>
      <c r="H3" s="7">
        <v>5.0663851199999996</v>
      </c>
      <c r="I3" s="8">
        <f t="shared" ref="I3:I17" si="0">IF(H3="","",(IF($C$20&lt;25%,"N/A",IF(H3&lt;=($D$20+$A$20),H3,"Descartado"))))</f>
        <v>5.0663851199999996</v>
      </c>
    </row>
    <row r="4" spans="1:9">
      <c r="A4" s="59"/>
      <c r="B4" s="60"/>
      <c r="C4" s="61"/>
      <c r="D4" s="62"/>
      <c r="E4" s="63"/>
      <c r="F4" s="63"/>
      <c r="G4" s="6" t="s">
        <v>175</v>
      </c>
      <c r="H4" s="7">
        <v>5.6469084150000004</v>
      </c>
      <c r="I4" s="8">
        <f t="shared" si="0"/>
        <v>5.6469084150000004</v>
      </c>
    </row>
    <row r="5" spans="1:9">
      <c r="A5" s="59"/>
      <c r="B5" s="60"/>
      <c r="C5" s="61"/>
      <c r="D5" s="62"/>
      <c r="E5" s="63"/>
      <c r="F5" s="63"/>
      <c r="G5" s="6" t="s">
        <v>176</v>
      </c>
      <c r="H5" s="7">
        <v>3.9897782820000001</v>
      </c>
      <c r="I5" s="8">
        <f t="shared" si="0"/>
        <v>3.9897782820000001</v>
      </c>
    </row>
    <row r="6" spans="1:9">
      <c r="A6" s="59"/>
      <c r="B6" s="60"/>
      <c r="C6" s="61"/>
      <c r="D6" s="62"/>
      <c r="E6" s="63"/>
      <c r="F6" s="63"/>
      <c r="G6" s="6" t="s">
        <v>167</v>
      </c>
      <c r="H6" s="7">
        <v>6.3329814000000004</v>
      </c>
      <c r="I6" s="8">
        <f t="shared" si="0"/>
        <v>6.3329814000000004</v>
      </c>
    </row>
    <row r="7" spans="1:9">
      <c r="A7" s="59"/>
      <c r="B7" s="60"/>
      <c r="C7" s="61"/>
      <c r="D7" s="62"/>
      <c r="E7" s="63"/>
      <c r="F7" s="63"/>
      <c r="G7" s="6" t="s">
        <v>177</v>
      </c>
      <c r="H7" s="7">
        <v>5.8052329499999997</v>
      </c>
      <c r="I7" s="8">
        <f t="shared" si="0"/>
        <v>5.8052329499999997</v>
      </c>
    </row>
    <row r="8" spans="1:9">
      <c r="A8" s="59"/>
      <c r="B8" s="60"/>
      <c r="C8" s="61"/>
      <c r="D8" s="62"/>
      <c r="E8" s="63"/>
      <c r="F8" s="63"/>
      <c r="G8" s="6" t="s">
        <v>178</v>
      </c>
      <c r="H8" s="7">
        <v>4.0214431890000002</v>
      </c>
      <c r="I8" s="8">
        <f t="shared" si="0"/>
        <v>4.0214431890000002</v>
      </c>
    </row>
    <row r="9" spans="1:9">
      <c r="A9" s="59"/>
      <c r="B9" s="60"/>
      <c r="C9" s="61"/>
      <c r="D9" s="62"/>
      <c r="E9" s="63"/>
      <c r="F9" s="63"/>
      <c r="G9" s="6" t="s">
        <v>166</v>
      </c>
      <c r="H9" s="7">
        <v>5.4252540659999999</v>
      </c>
      <c r="I9" s="8">
        <f t="shared" si="0"/>
        <v>5.4252540659999999</v>
      </c>
    </row>
    <row r="10" spans="1:9">
      <c r="A10" s="59"/>
      <c r="B10" s="60"/>
      <c r="C10" s="61"/>
      <c r="D10" s="62"/>
      <c r="E10" s="63"/>
      <c r="F10" s="63"/>
      <c r="G10" s="6" t="s">
        <v>173</v>
      </c>
      <c r="H10" s="7">
        <v>11.293816830000001</v>
      </c>
      <c r="I10" s="8" t="str">
        <f t="shared" si="0"/>
        <v>Descartado</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f>IF(B20&lt;2,"N/A",(STDEV(H3:H17)))</f>
        <v>2.3125053753614031</v>
      </c>
      <c r="B20" s="19">
        <f>COUNT(H3:H17)</f>
        <v>8</v>
      </c>
      <c r="C20" s="20">
        <f>IF(B20&lt;2,"N/A",(A20/D20))</f>
        <v>0.38865636560695849</v>
      </c>
      <c r="D20" s="21">
        <f>ROUND(AVERAGE(H3:H17),2)</f>
        <v>5.95</v>
      </c>
      <c r="E20" s="22">
        <f>IFERROR(ROUND(IF(B20&lt;2,"N/A",(IF(C20&lt;=25%,"N/A",AVERAGE(I3:I17)))),2),"N/A")</f>
        <v>5.18</v>
      </c>
      <c r="F20" s="22">
        <f>ROUND(MEDIAN(H3:H17),2)</f>
        <v>5.54</v>
      </c>
      <c r="G20" s="23" t="str">
        <f>INDEX(G3:G17,MATCH(H20,H3:H17,0))</f>
        <v>35.609.698/0001-21 SAO MATEUS INDUSTRIA E COMERCIO DE EMBALAGENS EIRELI</v>
      </c>
      <c r="H20" s="24">
        <f>MIN(H3:H17)</f>
        <v>3.9897782820000001</v>
      </c>
      <c r="I20" s="18"/>
    </row>
    <row r="21" spans="1:11">
      <c r="A21" s="25"/>
      <c r="B21" s="18"/>
      <c r="C21" s="26"/>
      <c r="D21" s="26"/>
      <c r="E21" s="26"/>
      <c r="F21" s="26"/>
      <c r="G21" s="18"/>
      <c r="H21" s="27"/>
      <c r="I21" s="28"/>
      <c r="J21" s="28"/>
      <c r="K21" s="28"/>
    </row>
    <row r="22" spans="1:11">
      <c r="B22" s="25"/>
      <c r="C22" s="25"/>
      <c r="D22" s="57"/>
      <c r="E22" s="57"/>
      <c r="F22" s="30"/>
      <c r="G22" s="31" t="s">
        <v>19</v>
      </c>
      <c r="H22" s="32">
        <f>IF(C20&lt;=25%,D20,MIN(E20:F20))</f>
        <v>5.18</v>
      </c>
    </row>
    <row r="23" spans="1:11">
      <c r="B23" s="25"/>
      <c r="C23" s="25"/>
      <c r="D23" s="57"/>
      <c r="E23" s="57"/>
      <c r="F23" s="33"/>
      <c r="G23" s="4" t="s">
        <v>20</v>
      </c>
      <c r="H23" s="24">
        <f>ROUND(H22,2)*D3</f>
        <v>25900</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G10" sqref="G10"/>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36</v>
      </c>
      <c r="B2" s="2" t="s">
        <v>2</v>
      </c>
      <c r="C2" s="2" t="s">
        <v>3</v>
      </c>
      <c r="D2" s="2" t="s">
        <v>4</v>
      </c>
      <c r="E2" s="3" t="s">
        <v>5</v>
      </c>
      <c r="F2" s="3" t="s">
        <v>6</v>
      </c>
      <c r="G2" s="2" t="s">
        <v>7</v>
      </c>
      <c r="H2" s="4" t="s">
        <v>8</v>
      </c>
      <c r="I2" s="5" t="s">
        <v>9</v>
      </c>
    </row>
    <row r="3" spans="1:9" ht="12.75" customHeight="1">
      <c r="A3" s="59"/>
      <c r="B3" s="60" t="s">
        <v>156</v>
      </c>
      <c r="C3" s="61" t="s">
        <v>10</v>
      </c>
      <c r="D3" s="62">
        <v>5000</v>
      </c>
      <c r="E3" s="63">
        <f>IF(C20&lt;=25%,D20,MIN(E20:F20))</f>
        <v>5.1100000000000003</v>
      </c>
      <c r="F3" s="63">
        <f>MIN(H3:H17)</f>
        <v>3.1137158550000001</v>
      </c>
      <c r="G3" s="6" t="s">
        <v>176</v>
      </c>
      <c r="H3" s="7">
        <v>3.1137158550000001</v>
      </c>
      <c r="I3" s="8">
        <f t="shared" ref="I3:I17" si="0">IF(H3="","",(IF($C$20&lt;25%,"N/A",IF(H3&lt;=($D$20+$A$20),H3,"Descartado"))))</f>
        <v>3.1137158550000001</v>
      </c>
    </row>
    <row r="4" spans="1:9">
      <c r="A4" s="59"/>
      <c r="B4" s="60"/>
      <c r="C4" s="61"/>
      <c r="D4" s="62"/>
      <c r="E4" s="63"/>
      <c r="F4" s="63"/>
      <c r="G4" s="6" t="s">
        <v>174</v>
      </c>
      <c r="H4" s="7">
        <v>4.9608354300000004</v>
      </c>
      <c r="I4" s="8">
        <f t="shared" si="0"/>
        <v>4.9608354300000004</v>
      </c>
    </row>
    <row r="5" spans="1:9">
      <c r="A5" s="59"/>
      <c r="B5" s="60"/>
      <c r="C5" s="61"/>
      <c r="D5" s="62"/>
      <c r="E5" s="63"/>
      <c r="F5" s="63"/>
      <c r="G5" s="6" t="s">
        <v>175</v>
      </c>
      <c r="H5" s="7">
        <v>5.2563745620000004</v>
      </c>
      <c r="I5" s="8">
        <f t="shared" si="0"/>
        <v>5.2563745620000004</v>
      </c>
    </row>
    <row r="6" spans="1:9">
      <c r="A6" s="59"/>
      <c r="B6" s="60"/>
      <c r="C6" s="61"/>
      <c r="D6" s="62"/>
      <c r="E6" s="63"/>
      <c r="F6" s="63"/>
      <c r="G6" s="6" t="s">
        <v>177</v>
      </c>
      <c r="H6" s="7">
        <v>6.4385310899999997</v>
      </c>
      <c r="I6" s="8">
        <f t="shared" si="0"/>
        <v>6.4385310899999997</v>
      </c>
    </row>
    <row r="7" spans="1:9">
      <c r="A7" s="59"/>
      <c r="B7" s="60"/>
      <c r="C7" s="61"/>
      <c r="D7" s="62"/>
      <c r="E7" s="63"/>
      <c r="F7" s="63"/>
      <c r="G7" s="6" t="s">
        <v>167</v>
      </c>
      <c r="H7" s="7">
        <v>7.3884783000000001</v>
      </c>
      <c r="I7" s="8">
        <f t="shared" si="0"/>
        <v>7.3884783000000001</v>
      </c>
    </row>
    <row r="8" spans="1:9">
      <c r="A8" s="59"/>
      <c r="B8" s="60"/>
      <c r="C8" s="61"/>
      <c r="D8" s="62"/>
      <c r="E8" s="63"/>
      <c r="F8" s="63"/>
      <c r="G8" s="6" t="s">
        <v>166</v>
      </c>
      <c r="H8" s="7">
        <v>5.2669295309999997</v>
      </c>
      <c r="I8" s="8">
        <f t="shared" si="0"/>
        <v>5.2669295309999997</v>
      </c>
    </row>
    <row r="9" spans="1:9">
      <c r="A9" s="59"/>
      <c r="B9" s="60"/>
      <c r="C9" s="61"/>
      <c r="D9" s="62"/>
      <c r="E9" s="63"/>
      <c r="F9" s="63"/>
      <c r="G9" s="6" t="s">
        <v>178</v>
      </c>
      <c r="H9" s="7">
        <v>3.3142602659999998</v>
      </c>
      <c r="I9" s="8">
        <f t="shared" si="0"/>
        <v>3.3142602659999998</v>
      </c>
    </row>
    <row r="10" spans="1:9">
      <c r="A10" s="59"/>
      <c r="B10" s="60"/>
      <c r="C10" s="61"/>
      <c r="D10" s="62"/>
      <c r="E10" s="63"/>
      <c r="F10" s="63"/>
      <c r="G10" s="6" t="s">
        <v>173</v>
      </c>
      <c r="H10" s="7">
        <v>12.053774598</v>
      </c>
      <c r="I10" s="8" t="str">
        <f t="shared" si="0"/>
        <v>Descartado</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f>IF(B20&lt;2,"N/A",(STDEV(H3:H17)))</f>
        <v>2.8404495434481336</v>
      </c>
      <c r="B20" s="19">
        <f>COUNT(H3:H17)</f>
        <v>8</v>
      </c>
      <c r="C20" s="20">
        <f>IF(B20&lt;2,"N/A",(A20/D20))</f>
        <v>0.4757871932073926</v>
      </c>
      <c r="D20" s="21">
        <f>ROUND(AVERAGE(H3:H17),2)</f>
        <v>5.97</v>
      </c>
      <c r="E20" s="22">
        <f>IFERROR(ROUND(IF(B20&lt;2,"N/A",(IF(C20&lt;=25%,"N/A",AVERAGE(I3:I17)))),2),"N/A")</f>
        <v>5.1100000000000003</v>
      </c>
      <c r="F20" s="22">
        <f>ROUND(MEDIAN(H3:H17),2)</f>
        <v>5.26</v>
      </c>
      <c r="G20" s="23" t="str">
        <f>INDEX(G3:G17,MATCH(H20,H3:H17,0))</f>
        <v>35.609.698/0001-21 SAO MATEUS INDUSTRIA E COMERCIO DE EMBALAGENS EIRELI</v>
      </c>
      <c r="H20" s="24">
        <f>MIN(H3:H17)</f>
        <v>3.1137158550000001</v>
      </c>
      <c r="I20" s="18"/>
    </row>
    <row r="21" spans="1:11">
      <c r="A21" s="25"/>
      <c r="B21" s="18"/>
      <c r="C21" s="26"/>
      <c r="D21" s="26"/>
      <c r="E21" s="26"/>
      <c r="F21" s="26"/>
      <c r="G21" s="18"/>
      <c r="H21" s="27"/>
      <c r="I21" s="28"/>
      <c r="J21" s="28"/>
      <c r="K21" s="28"/>
    </row>
    <row r="22" spans="1:11">
      <c r="B22" s="25"/>
      <c r="C22" s="25"/>
      <c r="D22" s="57"/>
      <c r="E22" s="57"/>
      <c r="F22" s="30"/>
      <c r="G22" s="31" t="s">
        <v>19</v>
      </c>
      <c r="H22" s="32">
        <f>IF(C20&lt;=25%,D20,MIN(E20:F20))</f>
        <v>5.1100000000000003</v>
      </c>
    </row>
    <row r="23" spans="1:11">
      <c r="B23" s="25"/>
      <c r="C23" s="25"/>
      <c r="D23" s="57"/>
      <c r="E23" s="57"/>
      <c r="F23" s="33"/>
      <c r="G23" s="4" t="s">
        <v>20</v>
      </c>
      <c r="H23" s="24">
        <f>ROUND(H22,2)*D3</f>
        <v>25550</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L32"/>
  <sheetViews>
    <sheetView view="pageBreakPreview" zoomScaleNormal="100" workbookViewId="0">
      <selection activeCell="H4" sqref="H4:H7"/>
    </sheetView>
  </sheetViews>
  <sheetFormatPr defaultColWidth="9.28515625" defaultRowHeight="12.75"/>
  <cols>
    <col min="1" max="1" width="11.85546875" style="1" customWidth="1"/>
    <col min="2" max="2" width="28.5703125" style="1" customWidth="1"/>
    <col min="3" max="6" width="12.7109375" style="1" customWidth="1"/>
    <col min="7" max="7" width="33.5703125" style="1" customWidth="1"/>
    <col min="8" max="9" width="12.7109375" style="1" customWidth="1"/>
    <col min="10" max="11" width="10.28515625" style="1" customWidth="1"/>
    <col min="12" max="64" width="9.140625" style="1" customWidth="1"/>
  </cols>
  <sheetData>
    <row r="1" spans="1:9" ht="15.75">
      <c r="A1" s="58" t="s">
        <v>0</v>
      </c>
      <c r="B1" s="58"/>
      <c r="C1" s="58"/>
      <c r="D1" s="58"/>
      <c r="E1" s="58"/>
      <c r="F1" s="58"/>
      <c r="G1" s="58"/>
      <c r="H1" s="58"/>
      <c r="I1" s="58"/>
    </row>
    <row r="2" spans="1:9" ht="25.5">
      <c r="A2" s="59" t="s">
        <v>37</v>
      </c>
      <c r="B2" s="2" t="s">
        <v>2</v>
      </c>
      <c r="C2" s="2" t="s">
        <v>3</v>
      </c>
      <c r="D2" s="2" t="s">
        <v>4</v>
      </c>
      <c r="E2" s="3" t="s">
        <v>5</v>
      </c>
      <c r="F2" s="3" t="s">
        <v>6</v>
      </c>
      <c r="G2" s="2" t="s">
        <v>7</v>
      </c>
      <c r="H2" s="4" t="s">
        <v>8</v>
      </c>
      <c r="I2" s="5" t="s">
        <v>9</v>
      </c>
    </row>
    <row r="3" spans="1:9" ht="12.75" customHeight="1">
      <c r="A3" s="59"/>
      <c r="B3" s="60" t="s">
        <v>157</v>
      </c>
      <c r="C3" s="61" t="s">
        <v>150</v>
      </c>
      <c r="D3" s="62">
        <v>200</v>
      </c>
      <c r="E3" s="63">
        <f>IF(C20&lt;=25%,D20,MIN(E20:F20))</f>
        <v>13.41</v>
      </c>
      <c r="F3" s="63">
        <f>MIN(H3:H17)</f>
        <v>7.92</v>
      </c>
      <c r="G3" s="6" t="s">
        <v>166</v>
      </c>
      <c r="H3" s="7">
        <v>7.92</v>
      </c>
      <c r="I3" s="8">
        <f t="shared" ref="I3:I17" si="0">IF(H3="","",(IF($C$20&lt;25%,"N/A",IF(H3&lt;=($D$20+$A$20),H3,"Descartado"))))</f>
        <v>7.92</v>
      </c>
    </row>
    <row r="4" spans="1:9">
      <c r="A4" s="59"/>
      <c r="B4" s="60"/>
      <c r="C4" s="61"/>
      <c r="D4" s="62"/>
      <c r="E4" s="63"/>
      <c r="F4" s="63"/>
      <c r="G4" s="6" t="s">
        <v>190</v>
      </c>
      <c r="H4" s="7">
        <v>14.445165041999999</v>
      </c>
      <c r="I4" s="8">
        <f t="shared" si="0"/>
        <v>14.445165041999999</v>
      </c>
    </row>
    <row r="5" spans="1:9">
      <c r="A5" s="59"/>
      <c r="B5" s="60"/>
      <c r="C5" s="61"/>
      <c r="D5" s="62"/>
      <c r="E5" s="63"/>
      <c r="F5" s="63"/>
      <c r="G5" s="6" t="s">
        <v>191</v>
      </c>
      <c r="H5" s="7">
        <v>19.124731494999999</v>
      </c>
      <c r="I5" s="8" t="str">
        <f t="shared" si="0"/>
        <v>Descartado</v>
      </c>
    </row>
    <row r="6" spans="1:9">
      <c r="A6" s="59"/>
      <c r="B6" s="60"/>
      <c r="C6" s="61"/>
      <c r="D6" s="62"/>
      <c r="E6" s="63"/>
      <c r="F6" s="63"/>
      <c r="G6" s="6" t="s">
        <v>192</v>
      </c>
      <c r="H6" s="7">
        <v>15.633295499999999</v>
      </c>
      <c r="I6" s="8">
        <f t="shared" si="0"/>
        <v>15.633295499999999</v>
      </c>
    </row>
    <row r="7" spans="1:9">
      <c r="A7" s="59"/>
      <c r="B7" s="60"/>
      <c r="C7" s="61"/>
      <c r="D7" s="62"/>
      <c r="E7" s="63"/>
      <c r="F7" s="63"/>
      <c r="G7" s="6" t="s">
        <v>193</v>
      </c>
      <c r="H7" s="7">
        <v>15.622873303</v>
      </c>
      <c r="I7" s="8">
        <f t="shared" si="0"/>
        <v>15.622873303</v>
      </c>
    </row>
    <row r="8" spans="1:9">
      <c r="A8" s="59"/>
      <c r="B8" s="60"/>
      <c r="C8" s="61"/>
      <c r="D8" s="62"/>
      <c r="E8" s="63"/>
      <c r="F8" s="63"/>
      <c r="G8" s="6"/>
      <c r="H8" s="7"/>
      <c r="I8" s="8" t="str">
        <f t="shared" si="0"/>
        <v/>
      </c>
    </row>
    <row r="9" spans="1:9">
      <c r="A9" s="59"/>
      <c r="B9" s="60"/>
      <c r="C9" s="61"/>
      <c r="D9" s="62"/>
      <c r="E9" s="63"/>
      <c r="F9" s="63"/>
      <c r="G9" s="6"/>
      <c r="H9" s="7"/>
      <c r="I9" s="8" t="str">
        <f t="shared" si="0"/>
        <v/>
      </c>
    </row>
    <row r="10" spans="1:9">
      <c r="A10" s="59"/>
      <c r="B10" s="60"/>
      <c r="C10" s="61"/>
      <c r="D10" s="62"/>
      <c r="E10" s="63"/>
      <c r="F10" s="63"/>
      <c r="G10" s="6"/>
      <c r="H10" s="7"/>
      <c r="I10" s="8" t="str">
        <f t="shared" si="0"/>
        <v/>
      </c>
    </row>
    <row r="11" spans="1:9">
      <c r="A11" s="59"/>
      <c r="B11" s="60"/>
      <c r="C11" s="61"/>
      <c r="D11" s="62"/>
      <c r="E11" s="63"/>
      <c r="F11" s="63"/>
      <c r="G11" s="6"/>
      <c r="H11" s="7"/>
      <c r="I11" s="8" t="str">
        <f t="shared" si="0"/>
        <v/>
      </c>
    </row>
    <row r="12" spans="1:9">
      <c r="A12" s="59"/>
      <c r="B12" s="60"/>
      <c r="C12" s="61"/>
      <c r="D12" s="62"/>
      <c r="E12" s="63"/>
      <c r="F12" s="63"/>
      <c r="G12" s="6"/>
      <c r="H12" s="7"/>
      <c r="I12" s="8" t="str">
        <f t="shared" si="0"/>
        <v/>
      </c>
    </row>
    <row r="13" spans="1:9">
      <c r="A13" s="59"/>
      <c r="B13" s="60"/>
      <c r="C13" s="61"/>
      <c r="D13" s="62"/>
      <c r="E13" s="63"/>
      <c r="F13" s="63"/>
      <c r="G13" s="6"/>
      <c r="H13" s="7"/>
      <c r="I13" s="8" t="str">
        <f t="shared" si="0"/>
        <v/>
      </c>
    </row>
    <row r="14" spans="1:9">
      <c r="A14" s="59"/>
      <c r="B14" s="60"/>
      <c r="C14" s="61"/>
      <c r="D14" s="62"/>
      <c r="E14" s="63"/>
      <c r="F14" s="63"/>
      <c r="G14" s="6"/>
      <c r="H14" s="7"/>
      <c r="I14" s="8" t="str">
        <f t="shared" si="0"/>
        <v/>
      </c>
    </row>
    <row r="15" spans="1:9">
      <c r="A15" s="59"/>
      <c r="B15" s="60"/>
      <c r="C15" s="61"/>
      <c r="D15" s="62"/>
      <c r="E15" s="63"/>
      <c r="F15" s="63"/>
      <c r="G15" s="6"/>
      <c r="H15" s="7"/>
      <c r="I15" s="8" t="str">
        <f t="shared" si="0"/>
        <v/>
      </c>
    </row>
    <row r="16" spans="1:9">
      <c r="A16" s="59"/>
      <c r="B16" s="60"/>
      <c r="C16" s="61"/>
      <c r="D16" s="62"/>
      <c r="E16" s="63"/>
      <c r="F16" s="63"/>
      <c r="G16" s="6"/>
      <c r="H16" s="7"/>
      <c r="I16" s="8" t="str">
        <f t="shared" si="0"/>
        <v/>
      </c>
    </row>
    <row r="17" spans="1:11">
      <c r="A17" s="59"/>
      <c r="B17" s="60"/>
      <c r="C17" s="61"/>
      <c r="D17" s="62"/>
      <c r="E17" s="63"/>
      <c r="F17" s="63"/>
      <c r="G17" s="6"/>
      <c r="H17" s="7"/>
      <c r="I17" s="8" t="str">
        <f t="shared" si="0"/>
        <v/>
      </c>
    </row>
    <row r="18" spans="1:11">
      <c r="A18" s="9"/>
      <c r="B18" s="10"/>
      <c r="C18" s="11"/>
      <c r="D18" s="11"/>
      <c r="E18" s="12"/>
      <c r="F18" s="12"/>
      <c r="G18" s="13"/>
      <c r="H18" s="13"/>
      <c r="I18" s="14"/>
      <c r="J18" s="15"/>
      <c r="K18" s="15"/>
    </row>
    <row r="19" spans="1:11" ht="25.5">
      <c r="A19" s="5" t="s">
        <v>12</v>
      </c>
      <c r="B19" s="5" t="s">
        <v>13</v>
      </c>
      <c r="C19" s="4" t="s">
        <v>14</v>
      </c>
      <c r="D19" s="16" t="s">
        <v>15</v>
      </c>
      <c r="E19" s="17" t="s">
        <v>16</v>
      </c>
      <c r="F19" s="16" t="s">
        <v>17</v>
      </c>
      <c r="G19" s="56" t="s">
        <v>18</v>
      </c>
      <c r="H19" s="56"/>
      <c r="I19" s="18"/>
    </row>
    <row r="20" spans="1:11">
      <c r="A20" s="19">
        <f>IF(B20&lt;2,"N/A",(STDEV(H3:H17)))</f>
        <v>4.0994097681271233</v>
      </c>
      <c r="B20" s="19">
        <f>COUNT(H3:H17)</f>
        <v>5</v>
      </c>
      <c r="C20" s="20">
        <f>IF(B20&lt;2,"N/A",(A20/D20))</f>
        <v>0.28174637581629713</v>
      </c>
      <c r="D20" s="21">
        <f>ROUND(AVERAGE(H3:H17),2)</f>
        <v>14.55</v>
      </c>
      <c r="E20" s="22">
        <f>IFERROR(ROUND(IF(B20&lt;2,"N/A",(IF(C20&lt;=25%,"N/A",AVERAGE(I3:I17)))),2),"N/A")</f>
        <v>13.41</v>
      </c>
      <c r="F20" s="22">
        <f>ROUND(MEDIAN(H3:H17),2)</f>
        <v>15.62</v>
      </c>
      <c r="G20" s="23" t="str">
        <f>INDEX(G3:G17,MATCH(H20,H3:H17,0))</f>
        <v>19.197.721/0001-61 LIVRARIA E PAPELARIA PRATICA LTDA</v>
      </c>
      <c r="H20" s="24">
        <f>MIN(H3:H17)</f>
        <v>7.92</v>
      </c>
      <c r="I20" s="18"/>
    </row>
    <row r="21" spans="1:11">
      <c r="A21" s="25"/>
      <c r="B21" s="18"/>
      <c r="C21" s="26"/>
      <c r="D21" s="26"/>
      <c r="E21" s="26"/>
      <c r="F21" s="26"/>
      <c r="G21" s="18"/>
      <c r="H21" s="27"/>
      <c r="I21" s="28"/>
      <c r="J21" s="28"/>
      <c r="K21" s="28"/>
    </row>
    <row r="22" spans="1:11">
      <c r="B22" s="25"/>
      <c r="C22" s="25"/>
      <c r="D22" s="57"/>
      <c r="E22" s="57"/>
      <c r="F22" s="30"/>
      <c r="G22" s="31" t="s">
        <v>19</v>
      </c>
      <c r="H22" s="32">
        <f>IF(C20&lt;=25%,D20,MIN(E20:F20))</f>
        <v>13.41</v>
      </c>
    </row>
    <row r="23" spans="1:11">
      <c r="B23" s="25"/>
      <c r="C23" s="25"/>
      <c r="D23" s="57"/>
      <c r="E23" s="57"/>
      <c r="F23" s="33"/>
      <c r="G23" s="4" t="s">
        <v>20</v>
      </c>
      <c r="H23" s="24">
        <f>ROUND(H22,2)*D3</f>
        <v>2682</v>
      </c>
    </row>
    <row r="24" spans="1:11">
      <c r="B24" s="29"/>
      <c r="C24" s="29"/>
      <c r="D24" s="18"/>
      <c r="E24" s="18"/>
    </row>
    <row r="26" spans="1:11" ht="12.75" customHeight="1">
      <c r="A26" s="54" t="s">
        <v>21</v>
      </c>
      <c r="B26" s="54"/>
      <c r="C26" s="54"/>
      <c r="D26" s="54"/>
      <c r="E26" s="54"/>
      <c r="F26" s="54"/>
      <c r="G26" s="54"/>
      <c r="H26" s="54"/>
      <c r="I26" s="54"/>
    </row>
    <row r="27" spans="1:11" ht="12.75" customHeight="1">
      <c r="A27" s="54" t="s">
        <v>22</v>
      </c>
      <c r="B27" s="54"/>
      <c r="C27" s="54"/>
      <c r="D27" s="54"/>
      <c r="E27" s="54"/>
      <c r="F27" s="54"/>
      <c r="G27" s="54"/>
      <c r="H27" s="54"/>
      <c r="I27" s="54"/>
    </row>
    <row r="28" spans="1:11" ht="12.75" customHeight="1">
      <c r="A28" s="54" t="s">
        <v>23</v>
      </c>
      <c r="B28" s="54"/>
      <c r="C28" s="54"/>
      <c r="D28" s="54"/>
      <c r="E28" s="54"/>
      <c r="F28" s="54"/>
      <c r="G28" s="54"/>
      <c r="H28" s="54"/>
      <c r="I28" s="54"/>
    </row>
    <row r="29" spans="1:11" ht="12.75" customHeight="1">
      <c r="A29" s="54" t="s">
        <v>24</v>
      </c>
      <c r="B29" s="54"/>
      <c r="C29" s="54"/>
      <c r="D29" s="54"/>
      <c r="E29" s="54"/>
      <c r="F29" s="54"/>
      <c r="G29" s="54"/>
      <c r="H29" s="54"/>
      <c r="I29" s="54"/>
    </row>
    <row r="30" spans="1:11" ht="12.75" customHeight="1">
      <c r="A30" s="54" t="s">
        <v>25</v>
      </c>
      <c r="B30" s="54"/>
      <c r="C30" s="54"/>
      <c r="D30" s="54"/>
      <c r="E30" s="54"/>
      <c r="F30" s="54"/>
      <c r="G30" s="54"/>
      <c r="H30" s="54"/>
      <c r="I30" s="54"/>
    </row>
    <row r="31" spans="1:11" ht="12.75" customHeight="1">
      <c r="A31" s="54" t="s">
        <v>26</v>
      </c>
      <c r="B31" s="54"/>
      <c r="C31" s="54"/>
      <c r="D31" s="54"/>
      <c r="E31" s="54"/>
      <c r="F31" s="54"/>
      <c r="G31" s="54"/>
      <c r="H31" s="54"/>
      <c r="I31" s="54"/>
    </row>
    <row r="32" spans="1:11" ht="24.75" customHeight="1">
      <c r="A32" s="55" t="s">
        <v>27</v>
      </c>
      <c r="B32" s="55"/>
      <c r="C32" s="55"/>
      <c r="D32" s="55"/>
      <c r="E32" s="55"/>
      <c r="F32" s="55"/>
      <c r="G32" s="55"/>
      <c r="H32" s="55"/>
      <c r="I32" s="55"/>
    </row>
  </sheetData>
  <sheetProtection sheet="1" objects="1" scenarios="1"/>
  <mergeCells count="17">
    <mergeCell ref="A1:I1"/>
    <mergeCell ref="A2:A17"/>
    <mergeCell ref="B3:B17"/>
    <mergeCell ref="C3:C17"/>
    <mergeCell ref="D3:D17"/>
    <mergeCell ref="E3:E17"/>
    <mergeCell ref="F3:F17"/>
    <mergeCell ref="G19:H19"/>
    <mergeCell ref="D22:E22"/>
    <mergeCell ref="D23:E23"/>
    <mergeCell ref="A26:I26"/>
    <mergeCell ref="A27:I27"/>
    <mergeCell ref="A28:I28"/>
    <mergeCell ref="A29:I29"/>
    <mergeCell ref="A30:I30"/>
    <mergeCell ref="A31:I31"/>
    <mergeCell ref="A32:I32"/>
  </mergeCells>
  <pageMargins left="0.51180555555555496" right="0.51180555555555496" top="0.78749999999999998" bottom="0.78749999999999998" header="0.51180555555555496" footer="0.51180555555555496"/>
  <pageSetup paperSize="9" scale="92" firstPageNumber="0" orientation="landscape" horizontalDpi="300" verticalDpi="300" r:id="rId1"/>
</worksheet>
</file>

<file path=docProps/app.xml><?xml version="1.0" encoding="utf-8"?>
<Properties xmlns="http://schemas.openxmlformats.org/officeDocument/2006/extended-properties" xmlns:vt="http://schemas.openxmlformats.org/officeDocument/2006/docPropsVTypes">
  <Template/>
  <TotalTime>193</TotalTime>
  <Application>Microsoft Excel</Application>
  <DocSecurity>0</DocSecurity>
  <ScaleCrop>false</ScaleCrop>
  <HeadingPairs>
    <vt:vector size="4" baseType="variant">
      <vt:variant>
        <vt:lpstr>Planilhas</vt:lpstr>
      </vt:variant>
      <vt:variant>
        <vt:i4>43</vt:i4>
      </vt:variant>
      <vt:variant>
        <vt:lpstr>Intervalos nomeados</vt:lpstr>
      </vt:variant>
      <vt:variant>
        <vt:i4>4</vt:i4>
      </vt:variant>
    </vt:vector>
  </HeadingPairs>
  <TitlesOfParts>
    <vt:vector size="47" baseType="lpstr">
      <vt:lpstr>Item1</vt:lpstr>
      <vt:lpstr>Item2</vt:lpstr>
      <vt:lpstr>Item3</vt:lpstr>
      <vt:lpstr>Item4</vt:lpstr>
      <vt:lpstr>Item5</vt:lpstr>
      <vt:lpstr>Item6</vt:lpstr>
      <vt:lpstr>Item7</vt:lpstr>
      <vt:lpstr>Item8</vt:lpstr>
      <vt:lpstr>Item9</vt:lpstr>
      <vt:lpstr>Item10</vt:lpstr>
      <vt:lpstr>Item11</vt:lpstr>
      <vt:lpstr>Item12</vt:lpstr>
      <vt:lpstr>Item13</vt:lpstr>
      <vt:lpstr>Item14</vt:lpstr>
      <vt:lpstr>Item15</vt:lpstr>
      <vt:lpstr>Item16</vt:lpstr>
      <vt:lpstr>Item17</vt:lpstr>
      <vt:lpstr>Item18</vt:lpstr>
      <vt:lpstr>Item21</vt:lpstr>
      <vt:lpstr>Item22</vt:lpstr>
      <vt:lpstr>Item23</vt:lpstr>
      <vt:lpstr>Item24</vt:lpstr>
      <vt:lpstr>Item25</vt:lpstr>
      <vt:lpstr>Item26</vt:lpstr>
      <vt:lpstr>Item27</vt:lpstr>
      <vt:lpstr>Item28</vt:lpstr>
      <vt:lpstr>Item29</vt:lpstr>
      <vt:lpstr>Item30</vt:lpstr>
      <vt:lpstr>Item31</vt:lpstr>
      <vt:lpstr>Item32</vt:lpstr>
      <vt:lpstr>Item33</vt:lpstr>
      <vt:lpstr>Item40</vt:lpstr>
      <vt:lpstr>Item41</vt:lpstr>
      <vt:lpstr>Item42</vt:lpstr>
      <vt:lpstr>Item43</vt:lpstr>
      <vt:lpstr>Item44</vt:lpstr>
      <vt:lpstr>Item45</vt:lpstr>
      <vt:lpstr>Item46</vt:lpstr>
      <vt:lpstr>Item47</vt:lpstr>
      <vt:lpstr>Item48</vt:lpstr>
      <vt:lpstr>Item49</vt:lpstr>
      <vt:lpstr>Item50</vt:lpstr>
      <vt:lpstr>TOTAL</vt:lpstr>
      <vt:lpstr>TOTAL!Area_de_impressao</vt:lpstr>
      <vt:lpstr>TOTAL!Print_Area_0</vt:lpstr>
      <vt:lpstr>TOTAL!Print_Area_0_0</vt:lpstr>
      <vt:lpstr>TOTAL!Titulos_de_impressao</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Marconni Rodrigues de AlcGntara Santos</dc:creator>
  <cp:lastModifiedBy>Milena Austregesilo Hereda</cp:lastModifiedBy>
  <cp:revision>42</cp:revision>
  <cp:lastPrinted>2022-06-20T16:25:07Z</cp:lastPrinted>
  <dcterms:created xsi:type="dcterms:W3CDTF">2019-01-16T20:04:04Z</dcterms:created>
  <dcterms:modified xsi:type="dcterms:W3CDTF">2022-07-04T18:29:18Z</dcterms:modified>
  <dc:language>pt-BR</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