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500" activeTab="5"/>
  </bookViews>
  <sheets>
    <sheet name="Item1" sheetId="1" r:id="rId1"/>
    <sheet name="Item2" sheetId="2" r:id="rId2"/>
    <sheet name="Item3" sheetId="3" state="hidden" r:id="rId3"/>
    <sheet name="Item4" sheetId="4" state="hidden" r:id="rId4"/>
    <sheet name="Item5" sheetId="5" state="hidden" r:id="rId5"/>
    <sheet name="TOTAL" sheetId="11" r:id="rId6"/>
    <sheet name="menores" sheetId="12" r:id="rId7"/>
  </sheets>
  <definedNames>
    <definedName name="_xlnm.Print_Area" localSheetId="6">menores!$A$1:$F$7</definedName>
    <definedName name="_xlnm.Print_Area" localSheetId="5">TOTAL!$A$1:$F$12</definedName>
    <definedName name="_xlnm.Print_Titles" localSheetId="6">menores!$1:$2</definedName>
    <definedName name="_xlnm.Print_Titles" localSheetId="5">TOTAL!$1:$9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3" i="2" l="1"/>
  <c r="D3" i="1"/>
  <c r="D6" i="12" l="1"/>
  <c r="C6" i="12"/>
  <c r="B6" i="12"/>
  <c r="D4" i="12"/>
  <c r="C4" i="12"/>
  <c r="B4" i="12"/>
  <c r="D11" i="11"/>
  <c r="C11" i="11"/>
  <c r="B11" i="11"/>
  <c r="D10" i="11"/>
  <c r="C10" i="11"/>
  <c r="B10" i="11"/>
  <c r="H20" i="5"/>
  <c r="G20" i="5" s="1"/>
  <c r="F20" i="5"/>
  <c r="D20" i="5"/>
  <c r="B20" i="5"/>
  <c r="I17" i="5"/>
  <c r="I16" i="5"/>
  <c r="I15" i="5"/>
  <c r="I14" i="5"/>
  <c r="I13" i="5"/>
  <c r="I12" i="5"/>
  <c r="I11" i="5"/>
  <c r="I10" i="5"/>
  <c r="I9" i="5"/>
  <c r="I8" i="5"/>
  <c r="I7" i="5"/>
  <c r="F3" i="5"/>
  <c r="H20" i="4"/>
  <c r="G20" i="4" s="1"/>
  <c r="F20" i="4"/>
  <c r="D20" i="4"/>
  <c r="B20" i="4"/>
  <c r="A20" i="4" s="1"/>
  <c r="I17" i="4"/>
  <c r="I16" i="4"/>
  <c r="I15" i="4"/>
  <c r="I14" i="4"/>
  <c r="I13" i="4"/>
  <c r="I12" i="4"/>
  <c r="I11" i="4"/>
  <c r="I10" i="4"/>
  <c r="I9" i="4"/>
  <c r="I8" i="4"/>
  <c r="I7" i="4"/>
  <c r="F3" i="4"/>
  <c r="H20" i="3"/>
  <c r="G20" i="3" s="1"/>
  <c r="F20" i="3"/>
  <c r="D20" i="3"/>
  <c r="B20" i="3"/>
  <c r="A20" i="3" s="1"/>
  <c r="I17" i="3"/>
  <c r="I16" i="3"/>
  <c r="I15" i="3"/>
  <c r="I14" i="3"/>
  <c r="I13" i="3"/>
  <c r="I12" i="3"/>
  <c r="I11" i="3"/>
  <c r="I10" i="3"/>
  <c r="I9" i="3"/>
  <c r="I8" i="3"/>
  <c r="I7" i="3"/>
  <c r="F3" i="3"/>
  <c r="H20" i="2"/>
  <c r="G20" i="2" s="1"/>
  <c r="B5" i="12" s="1"/>
  <c r="F20" i="2"/>
  <c r="D20" i="2"/>
  <c r="B20" i="2"/>
  <c r="I17" i="2"/>
  <c r="I16" i="2"/>
  <c r="I15" i="2"/>
  <c r="I14" i="2"/>
  <c r="I13" i="2"/>
  <c r="I12" i="2"/>
  <c r="I11" i="2"/>
  <c r="I10" i="2"/>
  <c r="F3" i="2"/>
  <c r="E6" i="12" s="1"/>
  <c r="H20" i="1"/>
  <c r="G20" i="1" s="1"/>
  <c r="B3" i="12" s="1"/>
  <c r="F20" i="1"/>
  <c r="D20" i="1"/>
  <c r="B20" i="1"/>
  <c r="I17" i="1"/>
  <c r="F3" i="1"/>
  <c r="E4" i="12" s="1"/>
  <c r="C20" i="4" l="1"/>
  <c r="C20" i="3"/>
  <c r="F6" i="12"/>
  <c r="F4" i="12"/>
  <c r="C20" i="5"/>
  <c r="A20" i="2"/>
  <c r="C20" i="2" s="1"/>
  <c r="A20" i="1"/>
  <c r="C20" i="1" s="1"/>
  <c r="A20" i="5"/>
  <c r="I15" i="1" l="1"/>
  <c r="I16" i="1"/>
  <c r="I13" i="1"/>
  <c r="I14" i="1"/>
  <c r="I11" i="1"/>
  <c r="I12" i="1"/>
  <c r="I8" i="2"/>
  <c r="I9" i="2"/>
  <c r="I9" i="1"/>
  <c r="I10" i="1"/>
  <c r="I6" i="2"/>
  <c r="I7" i="2"/>
  <c r="I7" i="1"/>
  <c r="I8" i="1"/>
  <c r="I5" i="4"/>
  <c r="I6" i="4"/>
  <c r="I5" i="3"/>
  <c r="I6" i="3"/>
  <c r="I5" i="1"/>
  <c r="I6" i="1"/>
  <c r="I5" i="5"/>
  <c r="I6" i="5"/>
  <c r="I4" i="2"/>
  <c r="I5" i="2"/>
  <c r="I3" i="5"/>
  <c r="I4" i="5"/>
  <c r="I3" i="4"/>
  <c r="I4" i="4"/>
  <c r="I3" i="3"/>
  <c r="I4" i="3"/>
  <c r="E20" i="3" s="1"/>
  <c r="E3" i="3" s="1"/>
  <c r="I3" i="1"/>
  <c r="I4" i="1"/>
  <c r="I3" i="2"/>
  <c r="F7" i="12"/>
  <c r="E20" i="2" l="1"/>
  <c r="H22" i="2" s="1"/>
  <c r="H23" i="2" s="1"/>
  <c r="E20" i="1"/>
  <c r="H22" i="1" s="1"/>
  <c r="H23" i="1" s="1"/>
  <c r="E20" i="5"/>
  <c r="H22" i="5"/>
  <c r="H23" i="5" s="1"/>
  <c r="E3" i="5"/>
  <c r="E20" i="4"/>
  <c r="H22" i="4" s="1"/>
  <c r="H23" i="4" s="1"/>
  <c r="H22" i="3"/>
  <c r="H23" i="3" s="1"/>
  <c r="E3" i="4" l="1"/>
  <c r="E3" i="2"/>
  <c r="E11" i="11" s="1"/>
  <c r="F11" i="11" s="1"/>
  <c r="E3" i="1"/>
  <c r="E10" i="11" s="1"/>
  <c r="F10" i="11" s="1"/>
  <c r="F12" i="11" l="1"/>
</calcChain>
</file>

<file path=xl/sharedStrings.xml><?xml version="1.0" encoding="utf-8"?>
<sst xmlns="http://schemas.openxmlformats.org/spreadsheetml/2006/main" count="181" uniqueCount="61">
  <si>
    <t>ESTIMATIVA DO ITEM</t>
  </si>
  <si>
    <t>ITEM 1</t>
  </si>
  <si>
    <t>MATERIAL OU SERVIÇO</t>
  </si>
  <si>
    <t>UNIDADE</t>
  </si>
  <si>
    <t>QUANT.</t>
  </si>
  <si>
    <t>PREÇO ESTIMADO</t>
  </si>
  <si>
    <t>MENOR PREÇO</t>
  </si>
  <si>
    <t>FONTE DE PESQUISA</t>
  </si>
  <si>
    <t>PREÇOS</t>
  </si>
  <si>
    <t>DESCARTE</t>
  </si>
  <si>
    <t>DESVIO PADRÃO</t>
  </si>
  <si>
    <t>QUANTIDADE DE PREÇOS COLETADOS</t>
  </si>
  <si>
    <t>COEF.</t>
  </si>
  <si>
    <t>MÉDIA</t>
  </si>
  <si>
    <t>MÉDIA APÓS DESCARTE</t>
  </si>
  <si>
    <t>MEDIANA</t>
  </si>
  <si>
    <t>MENOR PREÇO UNITÁRIO COLETADO PARA O ITEM</t>
  </si>
  <si>
    <t>VALOR UNITÁRIO ESTIMADO</t>
  </si>
  <si>
    <t>VALOR TOTAL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</si>
  <si>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</si>
  <si>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</si>
  <si>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</si>
  <si>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</si>
  <si>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</si>
  <si>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</si>
  <si>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</si>
  <si>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ITEM 2</t>
  </si>
  <si>
    <t>ITEM 3</t>
  </si>
  <si>
    <t>ITEM 4</t>
  </si>
  <si>
    <t>ITEM 5</t>
  </si>
  <si>
    <t>RESULTADO DA ESTIMATIVA</t>
  </si>
  <si>
    <t>Item</t>
  </si>
  <si>
    <t>Descrição</t>
  </si>
  <si>
    <t>Unidade de Fornecimento</t>
  </si>
  <si>
    <t>Quantidade</t>
  </si>
  <si>
    <t>Valor Unitário</t>
  </si>
  <si>
    <t>Valor Total</t>
  </si>
  <si>
    <t>VALOR TOTAL ESTIMADO</t>
  </si>
  <si>
    <t>MENORES PREÇOS OFERTADOS</t>
  </si>
  <si>
    <t>Fornec.</t>
  </si>
  <si>
    <t>VALOR TOTAL - MENORES PREÇOS OFERTADOS</t>
  </si>
  <si>
    <t>valor fixo mensal</t>
  </si>
  <si>
    <t xml:space="preserve">Monitoramento remoto de Redes, Serviços e Aplicações, conforme especificações e condições deste Termo de Referência e seus Anexos. </t>
  </si>
  <si>
    <t>Tarefas de demanda – para execução de projetos e atividades não rotineiras, conforme especificações e condições deste Termo de Referência e seus Anexos.</t>
  </si>
  <si>
    <t>HST - horas de serviço técnico</t>
  </si>
  <si>
    <t>SOLUTIS TECNOLOGIAS LTDA</t>
  </si>
  <si>
    <t>STEFANINI CONSULTORIA E ASSESSORIA EM INFORMATICA S.A.</t>
  </si>
  <si>
    <t>LANLINK SERVIÇOS DE INFORMÁTICA S.A.</t>
  </si>
  <si>
    <t>IOS INFORMÁTICA ORGANIZAÇÃO E SISTEMAS LTDA</t>
  </si>
  <si>
    <t>pacote</t>
  </si>
  <si>
    <t>Papel toalha
Cor branca, duas dobras, texturizado;
Dimensões: folhas com 22 cm x 22 cm;
Tipo interfolhado;
Macio e absorvente;
Pacote com 1000 folhas;
Variação permitida: ± 3.0 cm
PC = Pacote</t>
  </si>
  <si>
    <t>MAGAZINE LUIZA</t>
  </si>
  <si>
    <t>KALUNGA</t>
  </si>
  <si>
    <t>BICHO DO MATO</t>
  </si>
  <si>
    <t>HIPERIDEAL</t>
  </si>
  <si>
    <t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t>
  </si>
  <si>
    <t>ALPHAMERCADO</t>
  </si>
  <si>
    <t>BIG BOMPRECO</t>
  </si>
  <si>
    <t>GBARBOSA</t>
  </si>
  <si>
    <t>MERCADAO</t>
  </si>
  <si>
    <t>SAMS CLUB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</si>
</sst>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R$-416]\ #,##0.00;[Red]\-[$R$-416]\ #,##0.00"/>
    <numFmt numFmtId="165" formatCode="_-&quot;R$ &quot;* #,##0.00_-;&quot;-R$ &quot;* #,##0.00_-;_-&quot;R$ &quot;* \-??_-;_-@_-"/>
  </numFmts>
  <fonts count="18">
    <font>
      <sz val="10"/>
      <name val="Arial"/>
      <family val="2"/>
      <charset val="1"/>
    </font>
    <font>
      <sz val="10"/>
      <color rgb="FFFFFFFF"/>
      <name val="Mangal"/>
      <family val="2"/>
      <charset val="1"/>
    </font>
    <font>
      <sz val="10"/>
      <color rgb="FF000000"/>
      <name val="Mangal"/>
      <family val="2"/>
      <charset val="1"/>
    </font>
    <font>
      <sz val="10"/>
      <color rgb="FFCC0000"/>
      <name val="Mangal"/>
      <family val="2"/>
      <charset val="1"/>
    </font>
    <font>
      <sz val="10"/>
      <color rgb="FF808080"/>
      <name val="Mangal"/>
      <family val="2"/>
      <charset val="1"/>
    </font>
    <font>
      <sz val="10"/>
      <color rgb="FF006600"/>
      <name val="Mangal"/>
      <family val="2"/>
      <charset val="1"/>
    </font>
    <font>
      <sz val="10"/>
      <color rgb="FF996600"/>
      <name val="Mangal"/>
      <family val="2"/>
      <charset val="1"/>
    </font>
    <font>
      <sz val="10"/>
      <color rgb="FF333333"/>
      <name val="Mangal"/>
      <family val="2"/>
      <charset val="1"/>
    </font>
    <font>
      <u/>
      <sz val="10"/>
      <name val="Mangal"/>
      <family val="2"/>
      <charset val="1"/>
    </font>
    <font>
      <sz val="10"/>
      <name val="Mangal"/>
      <family val="2"/>
      <charset val="1"/>
    </font>
    <font>
      <sz val="10"/>
      <name val="Calibri"/>
      <family val="2"/>
      <charset val="1"/>
    </font>
    <font>
      <b/>
      <sz val="12"/>
      <name val="Calibri"/>
      <family val="2"/>
      <charset val="1"/>
    </font>
    <font>
      <b/>
      <sz val="10"/>
      <name val="Calibri"/>
      <family val="2"/>
      <charset val="1"/>
    </font>
    <font>
      <sz val="10"/>
      <color rgb="FF000000"/>
      <name val="Calibri"/>
      <family val="2"/>
      <charset val="1"/>
    </font>
    <font>
      <b/>
      <sz val="10"/>
      <color rgb="FF000000"/>
      <name val="Calibri"/>
      <family val="2"/>
      <charset val="1"/>
    </font>
    <font>
      <b/>
      <sz val="9"/>
      <name val="Calibri"/>
      <family val="2"/>
      <charset val="1"/>
    </font>
    <font>
      <sz val="10"/>
      <name val="Arial"/>
      <charset val="1"/>
    </font>
    <font>
      <b/>
      <sz val="13"/>
      <name val="Calibri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DDD9C3"/>
      </patternFill>
    </fill>
    <fill>
      <patternFill patternType="solid">
        <fgColor rgb="FFFFCCCC"/>
        <bgColor rgb="FFDDD9C3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rgb="FFC4BD97"/>
        <bgColor rgb="FFDDD9C3"/>
      </patternFill>
    </fill>
    <fill>
      <patternFill patternType="solid">
        <fgColor rgb="FFDDD9C3"/>
        <bgColor rgb="FFDDDDDD"/>
      </patternFill>
    </fill>
  </fills>
  <borders count="7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1">
    <xf numFmtId="0" fontId="0" fillId="0" borderId="0"/>
    <xf numFmtId="165" fontId="16" fillId="0" borderId="0" applyBorder="0" applyProtection="0"/>
    <xf numFmtId="0" fontId="1" fillId="2" borderId="0" applyBorder="0" applyProtection="0"/>
    <xf numFmtId="0" fontId="1" fillId="3" borderId="0" applyBorder="0" applyProtection="0"/>
    <xf numFmtId="0" fontId="2" fillId="4" borderId="0" applyBorder="0" applyProtection="0"/>
    <xf numFmtId="0" fontId="2" fillId="0" borderId="0" applyBorder="0" applyProtection="0"/>
    <xf numFmtId="0" fontId="3" fillId="5" borderId="0" applyBorder="0" applyProtection="0"/>
    <xf numFmtId="0" fontId="1" fillId="6" borderId="0" applyBorder="0" applyProtection="0"/>
    <xf numFmtId="0" fontId="4" fillId="0" borderId="0" applyBorder="0" applyProtection="0"/>
    <xf numFmtId="0" fontId="5" fillId="7" borderId="0" applyBorder="0" applyProtection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6" fillId="8" borderId="0" applyBorder="0" applyProtection="0"/>
    <xf numFmtId="0" fontId="7" fillId="8" borderId="1" applyProtection="0"/>
    <xf numFmtId="0" fontId="8" fillId="0" borderId="0" applyBorder="0" applyProtection="0"/>
    <xf numFmtId="164" fontId="8" fillId="0" borderId="0" applyBorder="0" applyProtection="0"/>
    <xf numFmtId="0" fontId="9" fillId="0" borderId="0" applyBorder="0" applyProtection="0"/>
    <xf numFmtId="0" fontId="9" fillId="0" borderId="0" applyBorder="0" applyProtection="0"/>
    <xf numFmtId="0" fontId="9" fillId="0" borderId="0" applyBorder="0" applyProtection="0">
      <alignment horizontal="center" textRotation="90"/>
    </xf>
    <xf numFmtId="0" fontId="3" fillId="0" borderId="0" applyBorder="0" applyProtection="0"/>
  </cellStyleXfs>
  <cellXfs count="56">
    <xf numFmtId="0" fontId="0" fillId="0" borderId="0" xfId="0"/>
    <xf numFmtId="0" fontId="10" fillId="0" borderId="0" xfId="0" applyFont="1" applyProtection="1">
      <protection locked="0"/>
    </xf>
    <xf numFmtId="0" fontId="12" fillId="10" borderId="3" xfId="0" applyFont="1" applyFill="1" applyBorder="1" applyAlignment="1" applyProtection="1">
      <alignment horizontal="center" vertical="center"/>
    </xf>
    <xf numFmtId="0" fontId="12" fillId="10" borderId="3" xfId="0" applyFont="1" applyFill="1" applyBorder="1" applyAlignment="1" applyProtection="1">
      <alignment horizontal="center" vertical="center"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10" borderId="2" xfId="0" applyFont="1" applyFill="1" applyBorder="1" applyAlignment="1" applyProtection="1">
      <alignment horizontal="center" vertical="center" wrapText="1"/>
    </xf>
    <xf numFmtId="0" fontId="15" fillId="0" borderId="2" xfId="0" applyFont="1" applyBorder="1" applyProtection="1">
      <protection locked="0"/>
    </xf>
    <xf numFmtId="164" fontId="14" fillId="0" borderId="2" xfId="0" applyNumberFormat="1" applyFont="1" applyBorder="1" applyAlignment="1" applyProtection="1">
      <alignment horizont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shrinkToFit="1"/>
    </xf>
    <xf numFmtId="0" fontId="12" fillId="0" borderId="4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left" vertical="center" wrapText="1"/>
      <protection locked="0"/>
    </xf>
    <xf numFmtId="0" fontId="13" fillId="0" borderId="5" xfId="0" applyFont="1" applyBorder="1" applyAlignment="1" applyProtection="1">
      <alignment horizontal="center" vertical="center" wrapText="1"/>
      <protection locked="0"/>
    </xf>
    <xf numFmtId="0" fontId="13" fillId="0" borderId="4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0" fontId="14" fillId="10" borderId="2" xfId="0" applyFont="1" applyFill="1" applyBorder="1" applyAlignment="1" applyProtection="1">
      <alignment horizontal="center" vertical="center"/>
    </xf>
    <xf numFmtId="0" fontId="14" fillId="10" borderId="2" xfId="0" applyFont="1" applyFill="1" applyBorder="1" applyAlignment="1" applyProtection="1">
      <alignment horizontal="center" vertical="center" wrapText="1"/>
    </xf>
    <xf numFmtId="164" fontId="10" fillId="0" borderId="0" xfId="0" applyNumberFormat="1" applyFont="1" applyBorder="1" applyAlignment="1" applyProtection="1">
      <alignment horizontal="left"/>
      <protection locked="0"/>
    </xf>
    <xf numFmtId="0" fontId="10" fillId="10" borderId="2" xfId="0" applyFont="1" applyFill="1" applyBorder="1" applyAlignment="1" applyProtection="1">
      <alignment horizontal="center"/>
    </xf>
    <xf numFmtId="10" fontId="10" fillId="10" borderId="6" xfId="0" applyNumberFormat="1" applyFont="1" applyFill="1" applyBorder="1" applyAlignment="1" applyProtection="1">
      <alignment horizontal="center"/>
    </xf>
    <xf numFmtId="164" fontId="13" fillId="10" borderId="4" xfId="0" applyNumberFormat="1" applyFont="1" applyFill="1" applyBorder="1" applyAlignment="1" applyProtection="1">
      <alignment horizontal="center" shrinkToFit="1"/>
    </xf>
    <xf numFmtId="164" fontId="13" fillId="10" borderId="2" xfId="0" applyNumberFormat="1" applyFont="1" applyFill="1" applyBorder="1" applyAlignment="1" applyProtection="1">
      <alignment horizontal="center" shrinkToFit="1"/>
    </xf>
    <xf numFmtId="164" fontId="12" fillId="10" borderId="2" xfId="0" applyNumberFormat="1" applyFont="1" applyFill="1" applyBorder="1" applyAlignment="1" applyProtection="1">
      <alignment horizontal="left"/>
    </xf>
    <xf numFmtId="164" fontId="10" fillId="10" borderId="2" xfId="0" applyNumberFormat="1" applyFont="1" applyFill="1" applyBorder="1" applyAlignment="1" applyProtection="1">
      <alignment horizontal="right" shrinkToFit="1"/>
    </xf>
    <xf numFmtId="0" fontId="12" fillId="0" borderId="0" xfId="0" applyFont="1" applyBorder="1" applyAlignment="1" applyProtection="1">
      <protection locked="0"/>
    </xf>
    <xf numFmtId="164" fontId="10" fillId="0" borderId="4" xfId="0" applyNumberFormat="1" applyFont="1" applyBorder="1" applyAlignment="1" applyProtection="1">
      <alignment horizontal="left"/>
      <protection locked="0"/>
    </xf>
    <xf numFmtId="164" fontId="10" fillId="0" borderId="0" xfId="0" applyNumberFormat="1" applyFont="1" applyBorder="1" applyAlignment="1" applyProtection="1">
      <alignment horizontal="right"/>
      <protection locked="0"/>
    </xf>
    <xf numFmtId="164" fontId="10" fillId="0" borderId="0" xfId="0" applyNumberFormat="1" applyFont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164" fontId="13" fillId="0" borderId="0" xfId="0" applyNumberFormat="1" applyFont="1" applyBorder="1" applyAlignment="1" applyProtection="1">
      <protection locked="0"/>
    </xf>
    <xf numFmtId="164" fontId="14" fillId="10" borderId="2" xfId="0" applyNumberFormat="1" applyFont="1" applyFill="1" applyBorder="1" applyAlignment="1" applyProtection="1">
      <alignment horizontal="center" vertical="center"/>
    </xf>
    <xf numFmtId="164" fontId="13" fillId="10" borderId="2" xfId="0" applyNumberFormat="1" applyFont="1" applyFill="1" applyBorder="1" applyAlignment="1" applyProtection="1">
      <alignment horizontal="right" shrinkToFit="1"/>
    </xf>
    <xf numFmtId="164" fontId="14" fillId="0" borderId="0" xfId="0" applyNumberFormat="1" applyFont="1" applyBorder="1" applyAlignment="1" applyProtection="1">
      <protection locked="0"/>
    </xf>
    <xf numFmtId="0" fontId="10" fillId="0" borderId="0" xfId="0" applyFont="1" applyAlignment="1">
      <alignment wrapText="1"/>
    </xf>
    <xf numFmtId="0" fontId="10" fillId="0" borderId="0" xfId="0" applyFont="1" applyAlignment="1"/>
    <xf numFmtId="0" fontId="12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horizontal="center" vertical="center" wrapText="1"/>
    </xf>
    <xf numFmtId="0" fontId="10" fillId="10" borderId="2" xfId="0" applyFont="1" applyFill="1" applyBorder="1" applyAlignment="1">
      <alignment vertical="center" wrapText="1"/>
    </xf>
    <xf numFmtId="165" fontId="10" fillId="10" borderId="2" xfId="1" applyFont="1" applyFill="1" applyBorder="1" applyAlignment="1" applyProtection="1">
      <alignment vertical="center" wrapText="1"/>
    </xf>
    <xf numFmtId="0" fontId="11" fillId="0" borderId="4" xfId="0" applyFont="1" applyBorder="1" applyAlignment="1">
      <alignment wrapText="1"/>
    </xf>
    <xf numFmtId="165" fontId="11" fillId="9" borderId="2" xfId="0" applyNumberFormat="1" applyFont="1" applyFill="1" applyBorder="1" applyAlignment="1">
      <alignment wrapText="1"/>
    </xf>
    <xf numFmtId="0" fontId="10" fillId="0" borderId="0" xfId="0" applyFont="1" applyAlignment="1">
      <alignment horizontal="center" wrapText="1"/>
    </xf>
    <xf numFmtId="0" fontId="12" fillId="9" borderId="2" xfId="0" applyFont="1" applyFill="1" applyBorder="1" applyAlignment="1">
      <alignment horizontal="center" vertical="center" wrapText="1"/>
    </xf>
    <xf numFmtId="0" fontId="10" fillId="10" borderId="6" xfId="0" applyFont="1" applyFill="1" applyBorder="1" applyAlignment="1" applyProtection="1">
      <alignment wrapText="1"/>
    </xf>
    <xf numFmtId="0" fontId="10" fillId="10" borderId="2" xfId="0" applyFont="1" applyFill="1" applyBorder="1" applyAlignment="1" applyProtection="1">
      <alignment wrapText="1"/>
    </xf>
    <xf numFmtId="0" fontId="12" fillId="10" borderId="2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1" fillId="9" borderId="2" xfId="0" applyFont="1" applyFill="1" applyBorder="1" applyAlignment="1" applyProtection="1">
      <alignment horizontal="center"/>
    </xf>
    <xf numFmtId="0" fontId="12" fillId="0" borderId="3" xfId="0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 applyProtection="1">
      <alignment vertical="top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shrinkToFit="1"/>
      <protection locked="0"/>
    </xf>
    <xf numFmtId="164" fontId="14" fillId="10" borderId="2" xfId="0" applyNumberFormat="1" applyFont="1" applyFill="1" applyBorder="1" applyAlignment="1" applyProtection="1">
      <alignment horizontal="center" vertical="center" shrinkToFit="1"/>
    </xf>
    <xf numFmtId="0" fontId="11" fillId="9" borderId="2" xfId="0" applyFont="1" applyFill="1" applyBorder="1" applyAlignment="1">
      <alignment horizontal="center" wrapText="1"/>
    </xf>
    <xf numFmtId="0" fontId="17" fillId="9" borderId="2" xfId="0" applyFont="1" applyFill="1" applyBorder="1" applyAlignment="1">
      <alignment horizontal="left" vertical="center" wrapText="1"/>
    </xf>
  </cellXfs>
  <cellStyles count="21">
    <cellStyle name="Accent 1 1" xfId="2"/>
    <cellStyle name="Accent 2 1" xfId="3"/>
    <cellStyle name="Accent 3 1" xfId="4"/>
    <cellStyle name="Accent 4" xfId="5"/>
    <cellStyle name="Bad 1" xfId="6"/>
    <cellStyle name="Error 1" xfId="7"/>
    <cellStyle name="Footnote 1" xfId="8"/>
    <cellStyle name="Good 1" xfId="9"/>
    <cellStyle name="Heading 1 1" xfId="10"/>
    <cellStyle name="Heading 2 1" xfId="11"/>
    <cellStyle name="Heading 3" xfId="12"/>
    <cellStyle name="Moeda" xfId="1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4BD97"/>
      <rgbColor rgb="FF808080"/>
      <rgbColor rgb="FF9999FF"/>
      <rgbColor rgb="FF993366"/>
      <rgbColor rgb="FFFFFFCC"/>
      <rgbColor rgb="FFDDD9C3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3067050</xdr:colOff>
      <xdr:row>0</xdr:row>
      <xdr:rowOff>57150</xdr:rowOff>
    </xdr:from>
    <xdr:to>
      <xdr:col>2</xdr:col>
      <xdr:colOff>266700</xdr:colOff>
      <xdr:row>7</xdr:row>
      <xdr:rowOff>61381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676650" y="57150"/>
          <a:ext cx="2990850" cy="11377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55</v>
      </c>
      <c r="C3" s="51" t="s">
        <v>49</v>
      </c>
      <c r="D3" s="52">
        <f>15000*0.75</f>
        <v>11250</v>
      </c>
      <c r="E3" s="53">
        <f>IF(C20&lt;=25%,D20,MIN(E20:F20))</f>
        <v>10.87</v>
      </c>
      <c r="F3" s="53">
        <f>MIN(H3:H17)</f>
        <v>8.7899999999999991</v>
      </c>
      <c r="G3" s="6" t="s">
        <v>56</v>
      </c>
      <c r="H3" s="7">
        <v>9.99</v>
      </c>
      <c r="I3" s="8">
        <f t="shared" ref="I3:I17" si="0">IF(H3="","",(IF($C$20&lt;25%,"N/A",IF(H3&lt;=($D$20+$A$20),H3,"Descartado"))))</f>
        <v>9.99</v>
      </c>
    </row>
    <row r="4" spans="1:9">
      <c r="A4" s="49"/>
      <c r="B4" s="50"/>
      <c r="C4" s="51"/>
      <c r="D4" s="52"/>
      <c r="E4" s="53"/>
      <c r="F4" s="53"/>
      <c r="G4" s="6" t="s">
        <v>57</v>
      </c>
      <c r="H4" s="7">
        <v>17.5</v>
      </c>
      <c r="I4" s="8" t="str">
        <f t="shared" si="0"/>
        <v>Descartado</v>
      </c>
    </row>
    <row r="5" spans="1:9">
      <c r="A5" s="49"/>
      <c r="B5" s="50"/>
      <c r="C5" s="51"/>
      <c r="D5" s="52"/>
      <c r="E5" s="53"/>
      <c r="F5" s="53"/>
      <c r="G5" s="6" t="s">
        <v>58</v>
      </c>
      <c r="H5" s="7">
        <v>12.59</v>
      </c>
      <c r="I5" s="8">
        <f t="shared" si="0"/>
        <v>12.59</v>
      </c>
    </row>
    <row r="6" spans="1:9">
      <c r="A6" s="49"/>
      <c r="B6" s="50"/>
      <c r="C6" s="51"/>
      <c r="D6" s="52"/>
      <c r="E6" s="53"/>
      <c r="F6" s="53"/>
      <c r="G6" s="6" t="s">
        <v>54</v>
      </c>
      <c r="H6" s="7">
        <v>8.7899999999999991</v>
      </c>
      <c r="I6" s="8">
        <f t="shared" si="0"/>
        <v>8.7899999999999991</v>
      </c>
    </row>
    <row r="7" spans="1:9">
      <c r="A7" s="49"/>
      <c r="B7" s="50"/>
      <c r="C7" s="51"/>
      <c r="D7" s="52"/>
      <c r="E7" s="53"/>
      <c r="F7" s="53"/>
      <c r="G7" s="6" t="s">
        <v>59</v>
      </c>
      <c r="H7" s="7">
        <v>11.49</v>
      </c>
      <c r="I7" s="8">
        <f t="shared" si="0"/>
        <v>11.49</v>
      </c>
    </row>
    <row r="8" spans="1:9">
      <c r="A8" s="49"/>
      <c r="B8" s="50"/>
      <c r="C8" s="51"/>
      <c r="D8" s="52"/>
      <c r="E8" s="53"/>
      <c r="F8" s="53"/>
      <c r="G8" s="6" t="s">
        <v>60</v>
      </c>
      <c r="H8" s="7">
        <v>11.49</v>
      </c>
      <c r="I8" s="8">
        <f t="shared" si="0"/>
        <v>11.49</v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3.0152528915498986</v>
      </c>
      <c r="B20" s="19">
        <f>COUNT(H3:H17)</f>
        <v>6</v>
      </c>
      <c r="C20" s="20">
        <f>IF(B20&lt;2,"N/A",(A20/D20))</f>
        <v>0.2516905585600917</v>
      </c>
      <c r="D20" s="21">
        <f>ROUND(AVERAGE(H3:H17),2)</f>
        <v>11.98</v>
      </c>
      <c r="E20" s="22">
        <f>IFERROR(ROUND(IF(B20&lt;2,"N/A",(IF(C20&lt;=25%,"N/A",AVERAGE(I3:I17)))),2),"N/A")</f>
        <v>10.87</v>
      </c>
      <c r="F20" s="22">
        <f>ROUND(MEDIAN(H3:H17),2)</f>
        <v>11.49</v>
      </c>
      <c r="G20" s="23" t="str">
        <f>INDEX(G3:G17,MATCH(H20,H3:H17,0))</f>
        <v>HIPERIDEAL</v>
      </c>
      <c r="H20" s="24">
        <f>MIN(H3:H17)</f>
        <v>8.7899999999999991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10.87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122287.49999999999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D18" sqref="D18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26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55</v>
      </c>
      <c r="C3" s="51" t="s">
        <v>49</v>
      </c>
      <c r="D3" s="52">
        <f>15000-Item1!D3</f>
        <v>3750</v>
      </c>
      <c r="E3" s="53">
        <f>IF(C20&lt;=25%,D20,MIN(E20:F20))</f>
        <v>10.87</v>
      </c>
      <c r="F3" s="53">
        <f>MIN(H3:H17)</f>
        <v>8.7899999999999991</v>
      </c>
      <c r="G3" s="6" t="s">
        <v>56</v>
      </c>
      <c r="H3" s="7">
        <v>9.99</v>
      </c>
      <c r="I3" s="8">
        <f t="shared" ref="I3:I17" si="0">IF(H3="","",(IF($C$20&lt;25%,"N/A",IF(H3&lt;=($D$20+$A$20),H3,"Descartado"))))</f>
        <v>9.99</v>
      </c>
    </row>
    <row r="4" spans="1:9">
      <c r="A4" s="49"/>
      <c r="B4" s="50"/>
      <c r="C4" s="51"/>
      <c r="D4" s="52"/>
      <c r="E4" s="53"/>
      <c r="F4" s="53"/>
      <c r="G4" s="6" t="s">
        <v>57</v>
      </c>
      <c r="H4" s="7">
        <v>17.5</v>
      </c>
      <c r="I4" s="8" t="str">
        <f t="shared" si="0"/>
        <v>Descartado</v>
      </c>
    </row>
    <row r="5" spans="1:9">
      <c r="A5" s="49"/>
      <c r="B5" s="50"/>
      <c r="C5" s="51"/>
      <c r="D5" s="52"/>
      <c r="E5" s="53"/>
      <c r="F5" s="53"/>
      <c r="G5" s="6" t="s">
        <v>58</v>
      </c>
      <c r="H5" s="7">
        <v>12.59</v>
      </c>
      <c r="I5" s="8">
        <f t="shared" si="0"/>
        <v>12.59</v>
      </c>
    </row>
    <row r="6" spans="1:9">
      <c r="A6" s="49"/>
      <c r="B6" s="50"/>
      <c r="C6" s="51"/>
      <c r="D6" s="52"/>
      <c r="E6" s="53"/>
      <c r="F6" s="53"/>
      <c r="G6" s="6" t="s">
        <v>54</v>
      </c>
      <c r="H6" s="7">
        <v>8.7899999999999991</v>
      </c>
      <c r="I6" s="8">
        <f t="shared" si="0"/>
        <v>8.7899999999999991</v>
      </c>
    </row>
    <row r="7" spans="1:9">
      <c r="A7" s="49"/>
      <c r="B7" s="50"/>
      <c r="C7" s="51"/>
      <c r="D7" s="52"/>
      <c r="E7" s="53"/>
      <c r="F7" s="53"/>
      <c r="G7" s="6" t="s">
        <v>59</v>
      </c>
      <c r="H7" s="7">
        <v>11.49</v>
      </c>
      <c r="I7" s="8">
        <f t="shared" si="0"/>
        <v>11.49</v>
      </c>
    </row>
    <row r="8" spans="1:9">
      <c r="A8" s="49"/>
      <c r="B8" s="50"/>
      <c r="C8" s="51"/>
      <c r="D8" s="52"/>
      <c r="E8" s="53"/>
      <c r="F8" s="53"/>
      <c r="G8" s="6" t="s">
        <v>60</v>
      </c>
      <c r="H8" s="7">
        <v>11.49</v>
      </c>
      <c r="I8" s="8">
        <f t="shared" si="0"/>
        <v>11.49</v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3.0152528915498986</v>
      </c>
      <c r="B20" s="19">
        <f>COUNT(H3:H17)</f>
        <v>6</v>
      </c>
      <c r="C20" s="20">
        <f>IF(B20&lt;2,"N/A",(A20/D20))</f>
        <v>0.2516905585600917</v>
      </c>
      <c r="D20" s="21">
        <f>ROUND(AVERAGE(H3:H17),2)</f>
        <v>11.98</v>
      </c>
      <c r="E20" s="22">
        <f>IFERROR(ROUND(IF(B20&lt;2,"N/A",(IF(C20&lt;=25%,"N/A",AVERAGE(I3:I17)))),2),"N/A")</f>
        <v>10.87</v>
      </c>
      <c r="F20" s="22">
        <f>ROUND(MEDIAN(H3:H17),2)</f>
        <v>11.49</v>
      </c>
      <c r="G20" s="23" t="str">
        <f>INDEX(G3:G17,MATCH(H20,H3:H17,0))</f>
        <v>HIPERIDEAL</v>
      </c>
      <c r="H20" s="24">
        <f>MIN(H3:H17)</f>
        <v>8.7899999999999991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10.87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40762.5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G6" sqref="G6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27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50</v>
      </c>
      <c r="C3" s="51" t="s">
        <v>49</v>
      </c>
      <c r="D3" s="52">
        <v>3000</v>
      </c>
      <c r="E3" s="53">
        <f>IF(C20&lt;=25%,D20,MIN(E20:F20))</f>
        <v>9.93</v>
      </c>
      <c r="F3" s="53">
        <f>MIN(H3:H17)</f>
        <v>8.99</v>
      </c>
      <c r="G3" s="6" t="s">
        <v>53</v>
      </c>
      <c r="H3" s="7">
        <v>8.99</v>
      </c>
      <c r="I3" s="8" t="str">
        <f t="shared" ref="I3:I17" si="0">IF(H3="","",(IF($C$20&lt;25%,"N/A",IF(H3&lt;=($D$20+$A$20),H3,"Descartado"))))</f>
        <v>N/A</v>
      </c>
    </row>
    <row r="4" spans="1:9">
      <c r="A4" s="49"/>
      <c r="B4" s="50"/>
      <c r="C4" s="51"/>
      <c r="D4" s="52"/>
      <c r="E4" s="53"/>
      <c r="F4" s="53"/>
      <c r="G4" s="6" t="s">
        <v>52</v>
      </c>
      <c r="H4" s="7">
        <v>9.3000000000000007</v>
      </c>
      <c r="I4" s="8" t="str">
        <f t="shared" si="0"/>
        <v>N/A</v>
      </c>
    </row>
    <row r="5" spans="1:9">
      <c r="A5" s="49"/>
      <c r="B5" s="50"/>
      <c r="C5" s="51"/>
      <c r="D5" s="52"/>
      <c r="E5" s="53"/>
      <c r="F5" s="53"/>
      <c r="G5" s="6" t="s">
        <v>51</v>
      </c>
      <c r="H5" s="7">
        <v>11.5</v>
      </c>
      <c r="I5" s="8" t="str">
        <f t="shared" si="0"/>
        <v>N/A</v>
      </c>
    </row>
    <row r="6" spans="1:9">
      <c r="A6" s="49"/>
      <c r="B6" s="50"/>
      <c r="C6" s="51"/>
      <c r="D6" s="52"/>
      <c r="E6" s="53"/>
      <c r="F6" s="53"/>
      <c r="G6" s="6"/>
      <c r="H6" s="7"/>
      <c r="I6" s="8" t="str">
        <f t="shared" si="0"/>
        <v/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1.3684662947986834</v>
      </c>
      <c r="B20" s="19">
        <f>COUNT(H3:H17)</f>
        <v>3</v>
      </c>
      <c r="C20" s="20">
        <f>IF(B20&lt;2,"N/A",(A20/D20))</f>
        <v>0.13781130864035079</v>
      </c>
      <c r="D20" s="21">
        <f>ROUND(AVERAGE(H3:H17),2)</f>
        <v>9.93</v>
      </c>
      <c r="E20" s="22" t="str">
        <f>IFERROR(ROUND(IF(B20&lt;2,"N/A",(IF(C20&lt;=25%,"N/A",AVERAGE(I3:I17)))),2),"N/A")</f>
        <v>N/A</v>
      </c>
      <c r="F20" s="22">
        <f>ROUND(MEDIAN(H3:H17),2)</f>
        <v>9.3000000000000007</v>
      </c>
      <c r="G20" s="23" t="str">
        <f>INDEX(G3:G17,MATCH(H20,H3:H17,0))</f>
        <v>BICHO DO MATO</v>
      </c>
      <c r="H20" s="24">
        <f>MIN(H3:H17)</f>
        <v>8.99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9.93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29790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28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42</v>
      </c>
      <c r="C3" s="51" t="s">
        <v>41</v>
      </c>
      <c r="D3" s="52">
        <v>30</v>
      </c>
      <c r="E3" s="53">
        <f>IF(C20&lt;=25%,D20,MIN(E20:F20))</f>
        <v>15510.75</v>
      </c>
      <c r="F3" s="53">
        <f>MIN(H3:H17)</f>
        <v>11024.38</v>
      </c>
      <c r="G3" s="6" t="s">
        <v>45</v>
      </c>
      <c r="H3" s="7">
        <v>60000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46</v>
      </c>
      <c r="H4" s="7">
        <v>19851.88</v>
      </c>
      <c r="I4" s="8">
        <f t="shared" si="0"/>
        <v>19851.88</v>
      </c>
    </row>
    <row r="5" spans="1:9">
      <c r="A5" s="49"/>
      <c r="B5" s="50"/>
      <c r="C5" s="51"/>
      <c r="D5" s="52"/>
      <c r="E5" s="53"/>
      <c r="F5" s="53"/>
      <c r="G5" s="6" t="s">
        <v>47</v>
      </c>
      <c r="H5" s="7">
        <v>11024.38</v>
      </c>
      <c r="I5" s="8">
        <f t="shared" si="0"/>
        <v>11024.38</v>
      </c>
    </row>
    <row r="6" spans="1:9">
      <c r="A6" s="49"/>
      <c r="B6" s="50"/>
      <c r="C6" s="51"/>
      <c r="D6" s="52"/>
      <c r="E6" s="53"/>
      <c r="F6" s="53"/>
      <c r="G6" s="6" t="s">
        <v>48</v>
      </c>
      <c r="H6" s="7">
        <v>15656</v>
      </c>
      <c r="I6" s="8">
        <f t="shared" si="0"/>
        <v>15656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22534.890168668819</v>
      </c>
      <c r="B20" s="19">
        <f>COUNT(H3:H17)</f>
        <v>4</v>
      </c>
      <c r="C20" s="20">
        <f>IF(B20&lt;2,"N/A",(A20/D20))</f>
        <v>0.84612439229382186</v>
      </c>
      <c r="D20" s="21">
        <f>ROUND(AVERAGE(H3:H17),2)</f>
        <v>26633.07</v>
      </c>
      <c r="E20" s="22">
        <f>IFERROR(ROUND(IF(B20&lt;2,"N/A",(IF(C20&lt;=25%,"N/A",AVERAGE(I3:I17)))),2),"N/A")</f>
        <v>15510.75</v>
      </c>
      <c r="F20" s="22">
        <f>ROUND(MEDIAN(H3:H17),2)</f>
        <v>17753.939999999999</v>
      </c>
      <c r="G20" s="23" t="str">
        <f>INDEX(G3:G17,MATCH(H20,H3:H17,0))</f>
        <v>LANLINK SERVIÇOS DE INFORMÁTICA S.A.</v>
      </c>
      <c r="H20" s="24">
        <f>MIN(H3:H17)</f>
        <v>11024.38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15510.75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465322.5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2"/>
  <sheetViews>
    <sheetView view="pageBreakPreview" zoomScaleNormal="100" workbookViewId="0">
      <selection activeCell="H7" sqref="H7"/>
    </sheetView>
  </sheetViews>
  <sheetFormatPr defaultColWidth="9.140625" defaultRowHeight="12.75"/>
  <cols>
    <col min="1" max="1" width="11.85546875" style="1" customWidth="1"/>
    <col min="2" max="2" width="28.5703125" style="1" customWidth="1"/>
    <col min="3" max="6" width="12.7109375" style="1" customWidth="1"/>
    <col min="7" max="7" width="33.5703125" style="1" customWidth="1"/>
    <col min="8" max="9" width="12.7109375" style="1" customWidth="1"/>
    <col min="10" max="11" width="10.28515625" style="1" customWidth="1"/>
    <col min="12" max="1024" width="9.140625" style="1"/>
  </cols>
  <sheetData>
    <row r="1" spans="1:9" ht="15.75">
      <c r="A1" s="48" t="s">
        <v>0</v>
      </c>
      <c r="B1" s="48"/>
      <c r="C1" s="48"/>
      <c r="D1" s="48"/>
      <c r="E1" s="48"/>
      <c r="F1" s="48"/>
      <c r="G1" s="48"/>
      <c r="H1" s="48"/>
      <c r="I1" s="48"/>
    </row>
    <row r="2" spans="1:9" ht="25.5">
      <c r="A2" s="49" t="s">
        <v>29</v>
      </c>
      <c r="B2" s="2" t="s">
        <v>2</v>
      </c>
      <c r="C2" s="2" t="s">
        <v>3</v>
      </c>
      <c r="D2" s="2" t="s">
        <v>4</v>
      </c>
      <c r="E2" s="3" t="s">
        <v>5</v>
      </c>
      <c r="F2" s="3" t="s">
        <v>6</v>
      </c>
      <c r="G2" s="2" t="s">
        <v>7</v>
      </c>
      <c r="H2" s="4" t="s">
        <v>8</v>
      </c>
      <c r="I2" s="5" t="s">
        <v>9</v>
      </c>
    </row>
    <row r="3" spans="1:9" ht="12.75" customHeight="1">
      <c r="A3" s="49"/>
      <c r="B3" s="50" t="s">
        <v>43</v>
      </c>
      <c r="C3" s="51" t="s">
        <v>44</v>
      </c>
      <c r="D3" s="52">
        <v>2400</v>
      </c>
      <c r="E3" s="53">
        <f>IF(C20&lt;=25%,D20,MIN(E20:F20))</f>
        <v>70.05</v>
      </c>
      <c r="F3" s="53">
        <f>MIN(H3:H17)</f>
        <v>53.35</v>
      </c>
      <c r="G3" s="6" t="s">
        <v>45</v>
      </c>
      <c r="H3" s="7">
        <v>180</v>
      </c>
      <c r="I3" s="8" t="str">
        <f t="shared" ref="I3:I17" si="0">IF(H3="","",(IF($C$20&lt;25%,"N/A",IF(H3&lt;=($D$20+$A$20),H3,"Descartado"))))</f>
        <v>Descartado</v>
      </c>
    </row>
    <row r="4" spans="1:9">
      <c r="A4" s="49"/>
      <c r="B4" s="50"/>
      <c r="C4" s="51"/>
      <c r="D4" s="52"/>
      <c r="E4" s="53"/>
      <c r="F4" s="53"/>
      <c r="G4" s="6" t="s">
        <v>46</v>
      </c>
      <c r="H4" s="7">
        <v>53.35</v>
      </c>
      <c r="I4" s="8">
        <f t="shared" si="0"/>
        <v>53.35</v>
      </c>
    </row>
    <row r="5" spans="1:9">
      <c r="A5" s="49"/>
      <c r="B5" s="50"/>
      <c r="C5" s="51"/>
      <c r="D5" s="52"/>
      <c r="E5" s="53"/>
      <c r="F5" s="53"/>
      <c r="G5" s="6" t="s">
        <v>47</v>
      </c>
      <c r="H5" s="7">
        <v>101.79</v>
      </c>
      <c r="I5" s="8">
        <f t="shared" si="0"/>
        <v>101.79</v>
      </c>
    </row>
    <row r="6" spans="1:9">
      <c r="A6" s="49"/>
      <c r="B6" s="50"/>
      <c r="C6" s="51"/>
      <c r="D6" s="52"/>
      <c r="E6" s="53"/>
      <c r="F6" s="53"/>
      <c r="G6" s="6" t="s">
        <v>48</v>
      </c>
      <c r="H6" s="7">
        <v>55</v>
      </c>
      <c r="I6" s="8">
        <f t="shared" si="0"/>
        <v>55</v>
      </c>
    </row>
    <row r="7" spans="1:9">
      <c r="A7" s="49"/>
      <c r="B7" s="50"/>
      <c r="C7" s="51"/>
      <c r="D7" s="52"/>
      <c r="E7" s="53"/>
      <c r="F7" s="53"/>
      <c r="G7" s="6"/>
      <c r="H7" s="7"/>
      <c r="I7" s="8" t="str">
        <f t="shared" si="0"/>
        <v/>
      </c>
    </row>
    <row r="8" spans="1:9">
      <c r="A8" s="49"/>
      <c r="B8" s="50"/>
      <c r="C8" s="51"/>
      <c r="D8" s="52"/>
      <c r="E8" s="53"/>
      <c r="F8" s="53"/>
      <c r="G8" s="6"/>
      <c r="H8" s="7"/>
      <c r="I8" s="8" t="str">
        <f t="shared" si="0"/>
        <v/>
      </c>
    </row>
    <row r="9" spans="1:9">
      <c r="A9" s="49"/>
      <c r="B9" s="50"/>
      <c r="C9" s="51"/>
      <c r="D9" s="52"/>
      <c r="E9" s="53"/>
      <c r="F9" s="53"/>
      <c r="G9" s="6"/>
      <c r="H9" s="7"/>
      <c r="I9" s="8" t="str">
        <f t="shared" si="0"/>
        <v/>
      </c>
    </row>
    <row r="10" spans="1:9">
      <c r="A10" s="49"/>
      <c r="B10" s="50"/>
      <c r="C10" s="51"/>
      <c r="D10" s="52"/>
      <c r="E10" s="53"/>
      <c r="F10" s="53"/>
      <c r="G10" s="6"/>
      <c r="H10" s="7"/>
      <c r="I10" s="8" t="str">
        <f t="shared" si="0"/>
        <v/>
      </c>
    </row>
    <row r="11" spans="1:9">
      <c r="A11" s="49"/>
      <c r="B11" s="50"/>
      <c r="C11" s="51"/>
      <c r="D11" s="52"/>
      <c r="E11" s="53"/>
      <c r="F11" s="53"/>
      <c r="G11" s="6"/>
      <c r="H11" s="7"/>
      <c r="I11" s="8" t="str">
        <f t="shared" si="0"/>
        <v/>
      </c>
    </row>
    <row r="12" spans="1:9">
      <c r="A12" s="49"/>
      <c r="B12" s="50"/>
      <c r="C12" s="51"/>
      <c r="D12" s="52"/>
      <c r="E12" s="53"/>
      <c r="F12" s="53"/>
      <c r="G12" s="6"/>
      <c r="H12" s="7"/>
      <c r="I12" s="8" t="str">
        <f t="shared" si="0"/>
        <v/>
      </c>
    </row>
    <row r="13" spans="1:9">
      <c r="A13" s="49"/>
      <c r="B13" s="50"/>
      <c r="C13" s="51"/>
      <c r="D13" s="52"/>
      <c r="E13" s="53"/>
      <c r="F13" s="53"/>
      <c r="G13" s="6"/>
      <c r="H13" s="7"/>
      <c r="I13" s="8" t="str">
        <f t="shared" si="0"/>
        <v/>
      </c>
    </row>
    <row r="14" spans="1:9">
      <c r="A14" s="49"/>
      <c r="B14" s="50"/>
      <c r="C14" s="51"/>
      <c r="D14" s="52"/>
      <c r="E14" s="53"/>
      <c r="F14" s="53"/>
      <c r="G14" s="6"/>
      <c r="H14" s="7"/>
      <c r="I14" s="8" t="str">
        <f t="shared" si="0"/>
        <v/>
      </c>
    </row>
    <row r="15" spans="1:9">
      <c r="A15" s="49"/>
      <c r="B15" s="50"/>
      <c r="C15" s="51"/>
      <c r="D15" s="52"/>
      <c r="E15" s="53"/>
      <c r="F15" s="53"/>
      <c r="G15" s="6"/>
      <c r="H15" s="7"/>
      <c r="I15" s="8" t="str">
        <f t="shared" si="0"/>
        <v/>
      </c>
    </row>
    <row r="16" spans="1:9">
      <c r="A16" s="49"/>
      <c r="B16" s="50"/>
      <c r="C16" s="51"/>
      <c r="D16" s="52"/>
      <c r="E16" s="53"/>
      <c r="F16" s="53"/>
      <c r="G16" s="6"/>
      <c r="H16" s="7"/>
      <c r="I16" s="8" t="str">
        <f t="shared" si="0"/>
        <v/>
      </c>
    </row>
    <row r="17" spans="1:11">
      <c r="A17" s="49"/>
      <c r="B17" s="50"/>
      <c r="C17" s="51"/>
      <c r="D17" s="52"/>
      <c r="E17" s="53"/>
      <c r="F17" s="53"/>
      <c r="G17" s="6"/>
      <c r="H17" s="7"/>
      <c r="I17" s="8" t="str">
        <f t="shared" si="0"/>
        <v/>
      </c>
    </row>
    <row r="18" spans="1:11">
      <c r="A18" s="9"/>
      <c r="B18" s="10"/>
      <c r="C18" s="11"/>
      <c r="D18" s="11"/>
      <c r="E18" s="12"/>
      <c r="F18" s="12"/>
      <c r="G18" s="13"/>
      <c r="H18" s="13"/>
      <c r="I18" s="14"/>
      <c r="J18" s="15"/>
      <c r="K18" s="15"/>
    </row>
    <row r="19" spans="1:11" ht="25.5">
      <c r="A19" s="5" t="s">
        <v>10</v>
      </c>
      <c r="B19" s="5" t="s">
        <v>11</v>
      </c>
      <c r="C19" s="4" t="s">
        <v>12</v>
      </c>
      <c r="D19" s="16" t="s">
        <v>13</v>
      </c>
      <c r="E19" s="17" t="s">
        <v>14</v>
      </c>
      <c r="F19" s="16" t="s">
        <v>15</v>
      </c>
      <c r="G19" s="46" t="s">
        <v>16</v>
      </c>
      <c r="H19" s="46"/>
      <c r="I19" s="18"/>
    </row>
    <row r="20" spans="1:11">
      <c r="A20" s="19">
        <f>IF(B20&lt;2,"N/A",(STDEV(H3:H17)))</f>
        <v>59.38608619309187</v>
      </c>
      <c r="B20" s="19">
        <f>COUNT(H3:H17)</f>
        <v>4</v>
      </c>
      <c r="C20" s="20">
        <f>IF(B20&lt;2,"N/A",(A20/D20))</f>
        <v>0.60883828371018933</v>
      </c>
      <c r="D20" s="21">
        <f>ROUND(AVERAGE(H3:H17),2)</f>
        <v>97.54</v>
      </c>
      <c r="E20" s="22">
        <f>IFERROR(ROUND(IF(B20&lt;2,"N/A",(IF(C20&lt;=25%,"N/A",AVERAGE(I3:I17)))),2),"N/A")</f>
        <v>70.05</v>
      </c>
      <c r="F20" s="22">
        <f>ROUND(MEDIAN(H3:H17),2)</f>
        <v>78.400000000000006</v>
      </c>
      <c r="G20" s="23" t="str">
        <f>INDEX(G3:G17,MATCH(H20,H3:H17,0))</f>
        <v>STEFANINI CONSULTORIA E ASSESSORIA EM INFORMATICA S.A.</v>
      </c>
      <c r="H20" s="24">
        <f>MIN(H3:H17)</f>
        <v>53.35</v>
      </c>
      <c r="I20" s="18"/>
    </row>
    <row r="21" spans="1:11">
      <c r="A21" s="25"/>
      <c r="B21" s="18"/>
      <c r="C21" s="26"/>
      <c r="D21" s="26"/>
      <c r="E21" s="26"/>
      <c r="F21" s="26"/>
      <c r="G21" s="18"/>
      <c r="H21" s="27"/>
      <c r="I21" s="28"/>
      <c r="J21" s="28"/>
      <c r="K21" s="28"/>
    </row>
    <row r="22" spans="1:11">
      <c r="B22" s="25"/>
      <c r="C22" s="25"/>
      <c r="D22" s="47"/>
      <c r="E22" s="47"/>
      <c r="F22" s="30"/>
      <c r="G22" s="31" t="s">
        <v>17</v>
      </c>
      <c r="H22" s="32">
        <f>IF(C20&lt;=25%,D20,MIN(E20:F20))</f>
        <v>70.05</v>
      </c>
    </row>
    <row r="23" spans="1:11">
      <c r="B23" s="25"/>
      <c r="C23" s="25"/>
      <c r="D23" s="47"/>
      <c r="E23" s="47"/>
      <c r="F23" s="33"/>
      <c r="G23" s="4" t="s">
        <v>18</v>
      </c>
      <c r="H23" s="24">
        <f>ROUND(H22,2)*D3</f>
        <v>168120</v>
      </c>
    </row>
    <row r="24" spans="1:11">
      <c r="B24" s="29"/>
      <c r="C24" s="29"/>
      <c r="D24" s="18"/>
      <c r="E24" s="18"/>
    </row>
    <row r="26" spans="1:11" ht="12.75" customHeight="1">
      <c r="A26" s="44" t="s">
        <v>19</v>
      </c>
      <c r="B26" s="44"/>
      <c r="C26" s="44"/>
      <c r="D26" s="44"/>
      <c r="E26" s="44"/>
      <c r="F26" s="44"/>
      <c r="G26" s="44"/>
      <c r="H26" s="44"/>
      <c r="I26" s="44"/>
    </row>
    <row r="27" spans="1:11" ht="12.75" customHeight="1">
      <c r="A27" s="44" t="s">
        <v>20</v>
      </c>
      <c r="B27" s="44"/>
      <c r="C27" s="44"/>
      <c r="D27" s="44"/>
      <c r="E27" s="44"/>
      <c r="F27" s="44"/>
      <c r="G27" s="44"/>
      <c r="H27" s="44"/>
      <c r="I27" s="44"/>
    </row>
    <row r="28" spans="1:11" ht="12.75" customHeight="1">
      <c r="A28" s="44" t="s">
        <v>21</v>
      </c>
      <c r="B28" s="44"/>
      <c r="C28" s="44"/>
      <c r="D28" s="44"/>
      <c r="E28" s="44"/>
      <c r="F28" s="44"/>
      <c r="G28" s="44"/>
      <c r="H28" s="44"/>
      <c r="I28" s="44"/>
    </row>
    <row r="29" spans="1:11" ht="12.75" customHeight="1">
      <c r="A29" s="44" t="s">
        <v>22</v>
      </c>
      <c r="B29" s="44"/>
      <c r="C29" s="44"/>
      <c r="D29" s="44"/>
      <c r="E29" s="44"/>
      <c r="F29" s="44"/>
      <c r="G29" s="44"/>
      <c r="H29" s="44"/>
      <c r="I29" s="44"/>
    </row>
    <row r="30" spans="1:11" ht="12.75" customHeight="1">
      <c r="A30" s="44" t="s">
        <v>23</v>
      </c>
      <c r="B30" s="44"/>
      <c r="C30" s="44"/>
      <c r="D30" s="44"/>
      <c r="E30" s="44"/>
      <c r="F30" s="44"/>
      <c r="G30" s="44"/>
      <c r="H30" s="44"/>
      <c r="I30" s="44"/>
    </row>
    <row r="31" spans="1:11" ht="12.75" customHeight="1">
      <c r="A31" s="44" t="s">
        <v>24</v>
      </c>
      <c r="B31" s="44"/>
      <c r="C31" s="44"/>
      <c r="D31" s="44"/>
      <c r="E31" s="44"/>
      <c r="F31" s="44"/>
      <c r="G31" s="44"/>
      <c r="H31" s="44"/>
      <c r="I31" s="44"/>
    </row>
    <row r="32" spans="1:11" ht="24.75" customHeight="1">
      <c r="A32" s="45" t="s">
        <v>25</v>
      </c>
      <c r="B32" s="45"/>
      <c r="C32" s="45"/>
      <c r="D32" s="45"/>
      <c r="E32" s="45"/>
      <c r="F32" s="45"/>
      <c r="G32" s="45"/>
      <c r="H32" s="45"/>
      <c r="I32" s="45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G19:H19"/>
    <mergeCell ref="D22:E22"/>
    <mergeCell ref="D23:E23"/>
    <mergeCell ref="A26:I26"/>
    <mergeCell ref="A27:I27"/>
    <mergeCell ref="A28:I28"/>
    <mergeCell ref="A29:I29"/>
    <mergeCell ref="A30:I30"/>
    <mergeCell ref="A31:I31"/>
    <mergeCell ref="A32:I32"/>
  </mergeCells>
  <pageMargins left="0.51180555555555496" right="0.51180555555555496" top="0.78749999999999998" bottom="0.78749999999999998" header="0.51180555555555496" footer="0.51180555555555496"/>
  <pageSetup paperSize="9" scale="92" firstPageNumber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AMI12"/>
  <sheetViews>
    <sheetView tabSelected="1" view="pageBreakPreview" topLeftCell="A9" zoomScaleNormal="100" zoomScaleSheetLayoutView="100" workbookViewId="0">
      <selection activeCell="E11" sqref="E11"/>
    </sheetView>
  </sheetViews>
  <sheetFormatPr defaultColWidth="9.140625" defaultRowHeight="12.75"/>
  <cols>
    <col min="1" max="1" width="9.140625" style="34"/>
    <col min="2" max="2" width="86.85546875" style="34" customWidth="1"/>
    <col min="3" max="5" width="13.28515625" style="34" customWidth="1"/>
    <col min="6" max="6" width="18.5703125" style="34" bestFit="1" customWidth="1"/>
    <col min="7" max="13" width="9.140625" style="35"/>
    <col min="14" max="1023" width="9.140625" style="34"/>
    <col min="1024" max="1024" width="11.5703125" customWidth="1"/>
  </cols>
  <sheetData>
    <row r="8" spans="1:6" ht="15" customHeight="1">
      <c r="A8" s="54" t="s">
        <v>30</v>
      </c>
      <c r="B8" s="54"/>
      <c r="C8" s="54"/>
      <c r="D8" s="54"/>
      <c r="E8" s="54"/>
      <c r="F8" s="54"/>
    </row>
    <row r="9" spans="1:6" ht="25.5">
      <c r="A9" s="36" t="s">
        <v>31</v>
      </c>
      <c r="B9" s="36" t="s">
        <v>32</v>
      </c>
      <c r="C9" s="36" t="s">
        <v>33</v>
      </c>
      <c r="D9" s="36" t="s">
        <v>34</v>
      </c>
      <c r="E9" s="36" t="s">
        <v>35</v>
      </c>
      <c r="F9" s="36" t="s">
        <v>36</v>
      </c>
    </row>
    <row r="10" spans="1:6" ht="331.5">
      <c r="A10" s="37">
        <v>1</v>
      </c>
      <c r="B10" s="38" t="str">
        <f>Item1!B3</f>
        <v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v>
      </c>
      <c r="C10" s="37" t="str">
        <f>Item1!C3</f>
        <v>pacote</v>
      </c>
      <c r="D10" s="37">
        <f>Item1!D3</f>
        <v>11250</v>
      </c>
      <c r="E10" s="39">
        <f>Item1!E3</f>
        <v>10.87</v>
      </c>
      <c r="F10" s="39">
        <f>(ROUND(E10,2)*D10)</f>
        <v>122287.49999999999</v>
      </c>
    </row>
    <row r="11" spans="1:6" ht="331.5">
      <c r="A11" s="37">
        <v>2</v>
      </c>
      <c r="B11" s="38" t="str">
        <f>Item2!B3</f>
        <v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v>
      </c>
      <c r="C11" s="37" t="str">
        <f>Item2!C3</f>
        <v>pacote</v>
      </c>
      <c r="D11" s="37">
        <f>Item2!D3</f>
        <v>3750</v>
      </c>
      <c r="E11" s="39">
        <f>Item2!E3</f>
        <v>10.87</v>
      </c>
      <c r="F11" s="39">
        <f>(ROUND(E11,2)*D11)</f>
        <v>40762.5</v>
      </c>
    </row>
    <row r="12" spans="1:6" ht="15" customHeight="1">
      <c r="A12" s="40"/>
      <c r="B12" s="40"/>
      <c r="C12" s="54" t="s">
        <v>37</v>
      </c>
      <c r="D12" s="54"/>
      <c r="E12" s="54"/>
      <c r="F12" s="41">
        <f>SUM(F10:F11)</f>
        <v>163050</v>
      </c>
    </row>
  </sheetData>
  <mergeCells count="2">
    <mergeCell ref="A8:F8"/>
    <mergeCell ref="C12:E12"/>
  </mergeCells>
  <pageMargins left="0.51181102362204722" right="0.51181102362204722" top="0.78740157480314965" bottom="0.78740157480314965" header="0.51181102362204722" footer="0.51181102362204722"/>
  <pageSetup paperSize="9" scale="89" firstPageNumber="0" fitToHeight="0" orientation="landscape" r:id="rId1"/>
  <headerFooter>
    <oddFooter>&amp;L&amp;"-,Negrito"&amp;12Estimativa em &amp;D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7"/>
  <sheetViews>
    <sheetView view="pageBreakPreview" zoomScaleNormal="100" workbookViewId="0">
      <selection activeCell="B10" sqref="B10"/>
    </sheetView>
  </sheetViews>
  <sheetFormatPr defaultColWidth="9.140625" defaultRowHeight="12.75"/>
  <cols>
    <col min="1" max="1" width="9.140625" style="34"/>
    <col min="2" max="2" width="86.85546875" style="34" customWidth="1"/>
    <col min="3" max="4" width="13.28515625" style="42" customWidth="1"/>
    <col min="5" max="5" width="13.28515625" style="34" customWidth="1"/>
    <col min="6" max="6" width="17.42578125" style="34" bestFit="1" customWidth="1"/>
    <col min="7" max="14" width="9.140625" style="35"/>
    <col min="15" max="1024" width="9.140625" style="34"/>
  </cols>
  <sheetData>
    <row r="1" spans="1:6" s="35" customFormat="1" ht="15.75" customHeight="1">
      <c r="A1" s="54" t="s">
        <v>38</v>
      </c>
      <c r="B1" s="54"/>
      <c r="C1" s="54"/>
      <c r="D1" s="54"/>
      <c r="E1" s="54"/>
      <c r="F1" s="54"/>
    </row>
    <row r="2" spans="1:6" s="35" customFormat="1" ht="25.5">
      <c r="A2" s="36" t="s">
        <v>31</v>
      </c>
      <c r="B2" s="36" t="s">
        <v>32</v>
      </c>
      <c r="C2" s="36" t="s">
        <v>33</v>
      </c>
      <c r="D2" s="36" t="s">
        <v>34</v>
      </c>
      <c r="E2" s="36" t="s">
        <v>35</v>
      </c>
      <c r="F2" s="36" t="s">
        <v>36</v>
      </c>
    </row>
    <row r="3" spans="1:6" s="35" customFormat="1" ht="17.25">
      <c r="A3" s="43" t="s">
        <v>39</v>
      </c>
      <c r="B3" s="55" t="str">
        <f>Item1!G20</f>
        <v>HIPERIDEAL</v>
      </c>
      <c r="C3" s="55"/>
      <c r="D3" s="55"/>
      <c r="E3" s="55"/>
      <c r="F3" s="55"/>
    </row>
    <row r="4" spans="1:6" s="35" customFormat="1" ht="331.5">
      <c r="A4" s="37">
        <v>1</v>
      </c>
      <c r="B4" s="38" t="str">
        <f>Item1!B3</f>
        <v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v>
      </c>
      <c r="C4" s="37" t="str">
        <f>Item1!C3</f>
        <v>pacote</v>
      </c>
      <c r="D4" s="37">
        <f>Item1!D3</f>
        <v>11250</v>
      </c>
      <c r="E4" s="39">
        <f>Item1!F3</f>
        <v>8.7899999999999991</v>
      </c>
      <c r="F4" s="39">
        <f>(ROUND(E4,2)*D4)</f>
        <v>98887.499999999985</v>
      </c>
    </row>
    <row r="5" spans="1:6" s="35" customFormat="1" ht="17.25">
      <c r="A5" s="43" t="s">
        <v>39</v>
      </c>
      <c r="B5" s="55" t="str">
        <f>Item2!G20</f>
        <v>HIPERIDEAL</v>
      </c>
      <c r="C5" s="55"/>
      <c r="D5" s="55"/>
      <c r="E5" s="55"/>
      <c r="F5" s="55"/>
    </row>
    <row r="6" spans="1:6" ht="331.5">
      <c r="A6" s="37">
        <v>2</v>
      </c>
      <c r="B6" s="38" t="str">
        <f>Item2!B3</f>
        <v>Café torrado e moído do tipo Superior, de primeira qualidade, com as seguintes características: Linha Premium ou Especial;
Embalagem:
- tipo Alto Vácuo ou Vácuo Puro em pacotes de 250 gramas.
com impressão do nome do fabricante, registro no Ministério da Saúde e validade do produto não inferior a 11 meses, contados da data do recebimento definitivo.
Aspecto: Grãos de café dos tipos 2 a 6, da COB – Classificação Oficial Brasileira;
Características físicas: grão torrados e moídos, com o ponto de torra variando entre 50 e 65 pontos de Disco Agtron, ou equivalente, correspondendo ao intervalo Médio Moderadamente Escuro e Médio Claro; Características químicas (exigidas para cada g/100g): -
Umidade em 5% no máximo; - Resíduo mineral fixo em 5% no máximo;
Resíduo mineral fixo, insolúvel em ácido clorídrico a 10% v/v em 1,0% no máximo; - Cafeína em 0,7 no mínimo; - Extrato Etéreo em 8,0%; no mínimo;
Características  Organolépticas:
Aroma característico; Acidez baixa a moderada;
Amargor moderado;
Sabor característico e equilibrado; -
Livres de Sabor fermentado, mofado e de terra;
Baixa adstringência; - Razoavelmente encorpado; - Qualidade Global maior que 6,00 pontos da escala sensorial, de bom a muito bom;
Blend: a composição do produto poderá apresentar o percentual da quantidade de PVA e defeitos de até 10% por quilo de café, desde que não apresente gosto acentuado. Acondicionados em caixas com até 40 pacotes.
Marcas de referência: Santa Clara, Maratá, Três Corações, Pilão ou equivalente.</v>
      </c>
      <c r="C6" s="37" t="str">
        <f>Item2!C3</f>
        <v>pacote</v>
      </c>
      <c r="D6" s="37">
        <f>Item2!D3</f>
        <v>3750</v>
      </c>
      <c r="E6" s="39">
        <f>Item2!F3</f>
        <v>8.7899999999999991</v>
      </c>
      <c r="F6" s="39">
        <f>(ROUND(E6,2)*D6)</f>
        <v>32962.5</v>
      </c>
    </row>
    <row r="7" spans="1:6" ht="15.75">
      <c r="A7" s="40"/>
      <c r="B7" s="40"/>
      <c r="C7" s="54" t="s">
        <v>40</v>
      </c>
      <c r="D7" s="54"/>
      <c r="E7" s="54"/>
      <c r="F7" s="41">
        <f>SUM(F4:F6)</f>
        <v>131850</v>
      </c>
    </row>
  </sheetData>
  <mergeCells count="4">
    <mergeCell ref="C7:E7"/>
    <mergeCell ref="A1:F1"/>
    <mergeCell ref="B3:F3"/>
    <mergeCell ref="B5:F5"/>
  </mergeCells>
  <pageMargins left="0.51181102362204722" right="0.51181102362204722" top="0.78740157480314965" bottom="0.78740157480314965" header="0.51181102362204722" footer="0.51181102362204722"/>
  <pageSetup paperSize="9" scale="90" firstPageNumber="0" fitToHeight="0" orientation="landscape" r:id="rId1"/>
  <rowBreaks count="1" manualBreakCount="1">
    <brk id="4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4</vt:i4>
      </vt:variant>
    </vt:vector>
  </HeadingPairs>
  <TitlesOfParts>
    <vt:vector size="11" baseType="lpstr">
      <vt:lpstr>Item1</vt:lpstr>
      <vt:lpstr>Item2</vt:lpstr>
      <vt:lpstr>Item3</vt:lpstr>
      <vt:lpstr>Item4</vt:lpstr>
      <vt:lpstr>Item5</vt:lpstr>
      <vt:lpstr>TOTAL</vt:lpstr>
      <vt:lpstr>menores</vt:lpstr>
      <vt:lpstr>menores!Area_de_impressao</vt:lpstr>
      <vt:lpstr>TOTAL!Area_de_impressao</vt:lpstr>
      <vt:lpstr>menores!Titulos_de_impressao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revision>1</cp:revision>
  <cp:lastPrinted>2022-03-03T15:58:02Z</cp:lastPrinted>
  <dcterms:created xsi:type="dcterms:W3CDTF">2019-01-16T20:04:04Z</dcterms:created>
  <dcterms:modified xsi:type="dcterms:W3CDTF">2022-04-18T14:06:10Z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