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4"/>
  </bookViews>
  <sheets>
    <sheet name="Item1" sheetId="1" r:id="rId1"/>
    <sheet name="Item2" sheetId="2" r:id="rId2"/>
    <sheet name="Item3" sheetId="3" r:id="rId3"/>
    <sheet name="Item4" sheetId="4" r:id="rId4"/>
    <sheet name="TOTAL" sheetId="11" r:id="rId5"/>
    <sheet name="menores" sheetId="12" r:id="rId6"/>
  </sheets>
  <definedNames>
    <definedName name="_xlnm.Print_Area" localSheetId="5">menores!$A$1:$F$11</definedName>
    <definedName name="_xlnm.Print_Area" localSheetId="4">TOTAL!$A$1:$H$14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1" i="11" l="1"/>
  <c r="D10" i="12" l="1"/>
  <c r="C10" i="12"/>
  <c r="B10" i="12"/>
  <c r="D8" i="12"/>
  <c r="C8" i="12"/>
  <c r="B8" i="12"/>
  <c r="D6" i="12"/>
  <c r="C6" i="12"/>
  <c r="B6" i="12"/>
  <c r="D4" i="12"/>
  <c r="C4" i="12"/>
  <c r="B4" i="12"/>
  <c r="E13" i="11"/>
  <c r="D13" i="11"/>
  <c r="C13" i="11"/>
  <c r="E12" i="11"/>
  <c r="D12" i="11"/>
  <c r="C12" i="11"/>
  <c r="E11" i="11"/>
  <c r="D11" i="11"/>
  <c r="C11" i="11"/>
  <c r="E10" i="11"/>
  <c r="D10" i="11"/>
  <c r="C10" i="11"/>
  <c r="H20" i="4"/>
  <c r="G20" i="4" s="1"/>
  <c r="B9" i="12" s="1"/>
  <c r="F20" i="4"/>
  <c r="D20" i="4"/>
  <c r="B20" i="4"/>
  <c r="A20" i="4"/>
  <c r="I17" i="4"/>
  <c r="I16" i="4"/>
  <c r="I15" i="4"/>
  <c r="I14" i="4"/>
  <c r="I13" i="4"/>
  <c r="I12" i="4"/>
  <c r="I11" i="4"/>
  <c r="I10" i="4"/>
  <c r="I9" i="4"/>
  <c r="F3" i="4"/>
  <c r="E10" i="12" s="1"/>
  <c r="H20" i="3"/>
  <c r="G20" i="3" s="1"/>
  <c r="B7" i="12" s="1"/>
  <c r="F20" i="3"/>
  <c r="D20" i="3"/>
  <c r="B20" i="3"/>
  <c r="I17" i="3"/>
  <c r="I16" i="3"/>
  <c r="I15" i="3"/>
  <c r="I14" i="3"/>
  <c r="I13" i="3"/>
  <c r="I12" i="3"/>
  <c r="I11" i="3"/>
  <c r="I10" i="3"/>
  <c r="I9" i="3"/>
  <c r="F3" i="3"/>
  <c r="E8" i="12" s="1"/>
  <c r="F8" i="12" s="1"/>
  <c r="H20" i="2"/>
  <c r="G20" i="2" s="1"/>
  <c r="B5" i="12" s="1"/>
  <c r="F20" i="2"/>
  <c r="D20" i="2"/>
  <c r="B20" i="2"/>
  <c r="I17" i="2"/>
  <c r="I16" i="2"/>
  <c r="I15" i="2"/>
  <c r="I14" i="2"/>
  <c r="I13" i="2"/>
  <c r="I12" i="2"/>
  <c r="F3" i="2"/>
  <c r="E6" i="12" s="1"/>
  <c r="F6" i="12" s="1"/>
  <c r="H20" i="1"/>
  <c r="G20" i="1" s="1"/>
  <c r="B3" i="12" s="1"/>
  <c r="F20" i="1"/>
  <c r="D20" i="1"/>
  <c r="B20" i="1"/>
  <c r="I17" i="1"/>
  <c r="I16" i="1"/>
  <c r="I15" i="1"/>
  <c r="I14" i="1"/>
  <c r="I13" i="1"/>
  <c r="I12" i="1"/>
  <c r="F3" i="1"/>
  <c r="E4" i="12" s="1"/>
  <c r="C20" i="4" l="1"/>
  <c r="I7" i="4" s="1"/>
  <c r="A20" i="3"/>
  <c r="C20" i="3" s="1"/>
  <c r="F4" i="12"/>
  <c r="F10" i="12"/>
  <c r="A20" i="2"/>
  <c r="C20" i="2" s="1"/>
  <c r="I11" i="2" s="1"/>
  <c r="A20" i="1"/>
  <c r="C20" i="1" s="1"/>
  <c r="I8" i="1" l="1"/>
  <c r="I11" i="1"/>
  <c r="I10" i="1"/>
  <c r="I9" i="1"/>
  <c r="I9" i="2"/>
  <c r="I10" i="2"/>
  <c r="I7" i="2"/>
  <c r="I8" i="2"/>
  <c r="I5" i="2"/>
  <c r="I6" i="2"/>
  <c r="I8" i="4"/>
  <c r="I6" i="4"/>
  <c r="I6" i="3"/>
  <c r="I7" i="3"/>
  <c r="I5" i="3"/>
  <c r="I8" i="3"/>
  <c r="I4" i="4"/>
  <c r="I5" i="4"/>
  <c r="I5" i="1"/>
  <c r="I6" i="1"/>
  <c r="I7" i="1"/>
  <c r="I3" i="4"/>
  <c r="I4" i="3"/>
  <c r="I4" i="2"/>
  <c r="I3" i="2"/>
  <c r="I4" i="1"/>
  <c r="I3" i="3"/>
  <c r="I3" i="1"/>
  <c r="F11" i="12"/>
  <c r="E20" i="2" l="1"/>
  <c r="E3" i="2" s="1"/>
  <c r="F11" i="11" s="1"/>
  <c r="G11" i="11" s="1"/>
  <c r="E20" i="4"/>
  <c r="E3" i="4" s="1"/>
  <c r="F13" i="11" s="1"/>
  <c r="G13" i="11" s="1"/>
  <c r="E20" i="3"/>
  <c r="H22" i="3" s="1"/>
  <c r="H23" i="3" s="1"/>
  <c r="E20" i="1"/>
  <c r="E3" i="1" s="1"/>
  <c r="F10" i="11" s="1"/>
  <c r="G10" i="11" s="1"/>
  <c r="H22" i="2" l="1"/>
  <c r="H23" i="2" s="1"/>
  <c r="H22" i="4"/>
  <c r="H23" i="4" s="1"/>
  <c r="E3" i="3"/>
  <c r="F12" i="11" s="1"/>
  <c r="G12" i="11" s="1"/>
  <c r="G14" i="11" s="1"/>
  <c r="H22" i="1"/>
  <c r="H23" i="1" s="1"/>
</calcChain>
</file>

<file path=xl/sharedStrings.xml><?xml version="1.0" encoding="utf-8"?>
<sst xmlns="http://schemas.openxmlformats.org/spreadsheetml/2006/main" count="164" uniqueCount="58">
  <si>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</si>
  <si>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</si>
  <si>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</si>
  <si>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</si>
  <si>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</si>
  <si>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</si>
  <si>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</si>
  <si>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</si>
  <si>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</si>
  <si>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</si>
  <si>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</si>
  <si>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</si>
  <si>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</si>
  <si>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</si>
  <si>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</si>
  <si>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</si>
  <si>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</si>
  <si>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</si>
  <si>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</si>
  <si>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</si>
  <si>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</si>
  <si>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</si>
  <si>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</si>
  <si>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</si>
  <si>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</si>
  <si>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</si>
  <si>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ITEM 2</t>
  </si>
  <si>
    <t>ITEM 3</t>
  </si>
  <si>
    <t>ITEM 4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</si>
  <si>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</si>
  <si>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</si>
  <si>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</si>
  <si>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</si>
  <si>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</si>
  <si>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</si>
  <si>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</si>
  <si>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</si>
  <si>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MENORES PREÇOS OFERTADOS</t>
  </si>
  <si>
    <t>Fornec.</t>
  </si>
  <si>
    <t>VALOR TOTAL - MENORES PREÇOS OFERTADOS</t>
  </si>
  <si>
    <t>hora</t>
  </si>
  <si>
    <t xml:space="preserve">Hora-base, assim considerada a hora da tradução e interpretação de LIBRAS, realizada simultânea ou
consecutivamente, ao vivo, de forma presencial ou não presencial (remota), prestada por 2 (dois) intérpretes em regime de revezamento (a cada 20 minutos), nos dias úteis e aos sábados, domingos e feriados.
</t>
  </si>
  <si>
    <t xml:space="preserve">Serviço de tradução e interpretação de LIBRAS, a ser implantado em conteúdos audiovisuais pré-gravados, incluindo a edição do arquivo, com cessão de imagem e
som.
</t>
  </si>
  <si>
    <t>minuto de vídeo</t>
  </si>
  <si>
    <t>Serviço de Legenda para Surdos e Ensurdecidos (LSE), a ser implantado em conteúdos audiovisuais prégravados, incluindo a capa do arquivo, na língua portuguesa.</t>
  </si>
  <si>
    <t xml:space="preserve">Serviço de Audiodescrição (AD), a ser implantado em conteúdos audiovisuais pré-gravados, incluindo a edição do arquivo, com cessão de voz.
</t>
  </si>
  <si>
    <t xml:space="preserve">INTERPRES </t>
  </si>
  <si>
    <t xml:space="preserve">ESFERA SERVIÇOS E EMPREENDIMENTOS </t>
  </si>
  <si>
    <t>IVANNA TOLOTTI PRODUCOES ARTISTICAS LTDA</t>
  </si>
  <si>
    <t>CLIP PRODUCOES LTDA</t>
  </si>
  <si>
    <t>EDUCALIBRAS TREINAMENTO E DESENVOLVIMENTO DO IDIOMA DE</t>
  </si>
  <si>
    <t>ALBERTO ANTONIO ALVES DE OLIVEIRA GRANATO</t>
  </si>
  <si>
    <t>SANDRO MARCELO ANDRE DE OLIVEIRA</t>
  </si>
  <si>
    <t>STENO MOBI COMUNICACAO DE ACESSIBILIDADE LTDA</t>
  </si>
  <si>
    <t>INSTITUTO DE EDUCACAO DE RONDONIA IERO EIRELI</t>
  </si>
  <si>
    <t>Valor do Lote</t>
  </si>
  <si>
    <t>Lote</t>
  </si>
  <si>
    <t>não se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</si>
</sst>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8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sz val="10"/>
      <name val="Arial"/>
      <family val="2"/>
    </font>
    <font>
      <b/>
      <sz val="13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  <fill>
      <patternFill patternType="solid">
        <fgColor theme="2"/>
        <bgColor rgb="FFDDDDDD"/>
      </patternFill>
    </fill>
  </fills>
  <borders count="1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21">
    <xf numFmtId="0" fontId="0" fillId="0" borderId="0"/>
    <xf numFmtId="165" fontId="16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71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1" fillId="0" borderId="4" xfId="0" applyFont="1" applyBorder="1" applyAlignment="1">
      <alignment wrapText="1"/>
    </xf>
    <xf numFmtId="165" fontId="11" fillId="9" borderId="2" xfId="0" applyNumberFormat="1" applyFont="1" applyFill="1" applyBorder="1" applyAlignment="1">
      <alignment wrapText="1"/>
    </xf>
    <xf numFmtId="0" fontId="10" fillId="0" borderId="0" xfId="0" applyFont="1" applyAlignment="1">
      <alignment horizontal="center" wrapText="1"/>
    </xf>
    <xf numFmtId="0" fontId="12" fillId="9" borderId="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wrapText="1"/>
    </xf>
    <xf numFmtId="0" fontId="10" fillId="11" borderId="2" xfId="0" applyFont="1" applyFill="1" applyBorder="1" applyAlignment="1">
      <alignment horizontal="center" vertical="center" wrapText="1"/>
    </xf>
    <xf numFmtId="0" fontId="10" fillId="11" borderId="2" xfId="0" applyFont="1" applyFill="1" applyBorder="1" applyAlignment="1">
      <alignment vertical="center" wrapText="1"/>
    </xf>
    <xf numFmtId="165" fontId="10" fillId="11" borderId="2" xfId="1" applyFont="1" applyFill="1" applyBorder="1" applyAlignment="1" applyProtection="1">
      <alignment vertical="center" wrapText="1"/>
    </xf>
    <xf numFmtId="165" fontId="10" fillId="11" borderId="2" xfId="1" applyFont="1" applyFill="1" applyBorder="1" applyAlignment="1" applyProtection="1">
      <alignment horizontal="center" vertical="center" wrapText="1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1" fillId="9" borderId="2" xfId="0" applyFont="1" applyFill="1" applyBorder="1" applyAlignment="1">
      <alignment horizontal="center" wrapText="1"/>
    </xf>
    <xf numFmtId="0" fontId="11" fillId="0" borderId="0" xfId="0" applyFont="1" applyBorder="1" applyAlignment="1">
      <alignment horizontal="center" vertical="center" wrapText="1"/>
    </xf>
    <xf numFmtId="165" fontId="10" fillId="10" borderId="6" xfId="1" applyFont="1" applyFill="1" applyBorder="1" applyAlignment="1" applyProtection="1">
      <alignment horizontal="center" vertical="center" wrapText="1"/>
    </xf>
    <xf numFmtId="165" fontId="10" fillId="10" borderId="8" xfId="1" applyFont="1" applyFill="1" applyBorder="1" applyAlignment="1" applyProtection="1">
      <alignment horizontal="center" vertical="center" wrapText="1"/>
    </xf>
    <xf numFmtId="165" fontId="10" fillId="10" borderId="9" xfId="1" applyFont="1" applyFill="1" applyBorder="1" applyAlignment="1" applyProtection="1">
      <alignment horizontal="center" vertical="center" wrapText="1"/>
    </xf>
    <xf numFmtId="0" fontId="10" fillId="10" borderId="6" xfId="0" applyFont="1" applyFill="1" applyBorder="1" applyAlignment="1">
      <alignment horizontal="center" vertical="center" wrapText="1"/>
    </xf>
    <xf numFmtId="0" fontId="10" fillId="10" borderId="8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11" fillId="9" borderId="3" xfId="0" applyFont="1" applyFill="1" applyBorder="1" applyAlignment="1">
      <alignment horizontal="center" wrapText="1"/>
    </xf>
    <xf numFmtId="0" fontId="11" fillId="9" borderId="5" xfId="0" applyFont="1" applyFill="1" applyBorder="1" applyAlignment="1">
      <alignment horizontal="center" wrapText="1"/>
    </xf>
    <xf numFmtId="0" fontId="11" fillId="9" borderId="7" xfId="0" applyFont="1" applyFill="1" applyBorder="1" applyAlignment="1">
      <alignment horizontal="center" wrapText="1"/>
    </xf>
    <xf numFmtId="0" fontId="17" fillId="9" borderId="2" xfId="0" applyFont="1" applyFill="1" applyBorder="1" applyAlignment="1">
      <alignment horizontal="left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2590800</xdr:colOff>
      <xdr:row>0</xdr:row>
      <xdr:rowOff>0</xdr:rowOff>
    </xdr:from>
    <xdr:to>
      <xdr:col>3</xdr:col>
      <xdr:colOff>685800</xdr:colOff>
      <xdr:row>7</xdr:row>
      <xdr:rowOff>116219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0" y="0"/>
          <a:ext cx="3886200" cy="14782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12" sqref="H12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1" t="s">
        <v>41</v>
      </c>
      <c r="C3" s="52" t="s">
        <v>40</v>
      </c>
      <c r="D3" s="53">
        <v>1501</v>
      </c>
      <c r="E3" s="54">
        <f>IF(C20&lt;=25%,D20,MIN(E20:F20))</f>
        <v>221.62</v>
      </c>
      <c r="F3" s="54">
        <f>MIN(H3:H17)</f>
        <v>85</v>
      </c>
      <c r="G3" s="6" t="s">
        <v>48</v>
      </c>
      <c r="H3" s="7">
        <v>85</v>
      </c>
      <c r="I3" s="8">
        <f t="shared" ref="I3:I17" si="0">IF(H3="","",(IF($C$20&lt;25%,"N/A",IF(H3&lt;=($D$20+$A$20),H3,"Descartado"))))</f>
        <v>85</v>
      </c>
    </row>
    <row r="4" spans="1:9">
      <c r="A4" s="50"/>
      <c r="B4" s="51"/>
      <c r="C4" s="52"/>
      <c r="D4" s="53"/>
      <c r="E4" s="54"/>
      <c r="F4" s="54"/>
      <c r="G4" s="6" t="s">
        <v>49</v>
      </c>
      <c r="H4" s="7">
        <v>124.48</v>
      </c>
      <c r="I4" s="8">
        <f>IF(H4="","",(IF($C$20&lt;25%,"N/A",IF(H4&lt;=($D$20+$A$20),H4,"Descartado"))))</f>
        <v>124.48</v>
      </c>
    </row>
    <row r="5" spans="1:9">
      <c r="A5" s="50"/>
      <c r="B5" s="51"/>
      <c r="C5" s="52"/>
      <c r="D5" s="53"/>
      <c r="E5" s="54"/>
      <c r="F5" s="54"/>
      <c r="G5" s="6" t="s">
        <v>46</v>
      </c>
      <c r="H5" s="7">
        <v>400</v>
      </c>
      <c r="I5" s="8">
        <f>IF(H5="","",(IF($C$20&lt;25%,"N/A",IF(H5&lt;=($D$20+$A$20),H5,"Descartado"))))</f>
        <v>400</v>
      </c>
    </row>
    <row r="6" spans="1:9">
      <c r="A6" s="50"/>
      <c r="B6" s="51"/>
      <c r="C6" s="52"/>
      <c r="D6" s="53"/>
      <c r="E6" s="54"/>
      <c r="F6" s="54"/>
      <c r="G6" s="6" t="s">
        <v>47</v>
      </c>
      <c r="H6" s="7">
        <v>983.8</v>
      </c>
      <c r="I6" s="8" t="str">
        <f>IF(H6="","",(IF($C$20&lt;25%,"N/A",IF(H6&lt;=($D$20+$A$20),H6,"Descartado"))))</f>
        <v>Descartado</v>
      </c>
    </row>
    <row r="7" spans="1:9">
      <c r="A7" s="50"/>
      <c r="B7" s="51"/>
      <c r="C7" s="52"/>
      <c r="D7" s="53"/>
      <c r="E7" s="54"/>
      <c r="F7" s="54"/>
      <c r="G7" s="6" t="s">
        <v>50</v>
      </c>
      <c r="H7" s="7">
        <v>161.11000000000001</v>
      </c>
      <c r="I7" s="8">
        <f>IF(H7="","",(IF($C$20&lt;25%,"N/A",IF(H7&lt;=($D$20+$A$20),H7,"Descartado"))))</f>
        <v>161.11000000000001</v>
      </c>
    </row>
    <row r="8" spans="1:9">
      <c r="A8" s="50"/>
      <c r="B8" s="51"/>
      <c r="C8" s="52"/>
      <c r="D8" s="53"/>
      <c r="E8" s="54"/>
      <c r="F8" s="54"/>
      <c r="G8" s="6" t="s">
        <v>54</v>
      </c>
      <c r="H8" s="7">
        <v>166.67</v>
      </c>
      <c r="I8" s="8">
        <f t="shared" si="0"/>
        <v>166.67</v>
      </c>
    </row>
    <row r="9" spans="1:9">
      <c r="A9" s="50"/>
      <c r="B9" s="51"/>
      <c r="C9" s="52"/>
      <c r="D9" s="53"/>
      <c r="E9" s="54"/>
      <c r="F9" s="54"/>
      <c r="G9" s="6" t="s">
        <v>51</v>
      </c>
      <c r="H9" s="7">
        <v>282.77999999999997</v>
      </c>
      <c r="I9" s="8">
        <f t="shared" si="0"/>
        <v>282.77999999999997</v>
      </c>
    </row>
    <row r="10" spans="1:9">
      <c r="A10" s="50"/>
      <c r="B10" s="51"/>
      <c r="C10" s="52"/>
      <c r="D10" s="53"/>
      <c r="E10" s="54"/>
      <c r="F10" s="54"/>
      <c r="G10" s="6" t="s">
        <v>52</v>
      </c>
      <c r="H10" s="7">
        <v>331.33</v>
      </c>
      <c r="I10" s="8">
        <f t="shared" si="0"/>
        <v>331.33</v>
      </c>
    </row>
    <row r="11" spans="1:9">
      <c r="A11" s="50"/>
      <c r="B11" s="51"/>
      <c r="C11" s="52"/>
      <c r="D11" s="53"/>
      <c r="E11" s="54"/>
      <c r="F11" s="54"/>
      <c r="G11" s="6" t="s">
        <v>53</v>
      </c>
      <c r="H11" s="7">
        <v>900</v>
      </c>
      <c r="I11" s="8" t="str">
        <f t="shared" si="0"/>
        <v>Descartado</v>
      </c>
    </row>
    <row r="12" spans="1:9">
      <c r="A12" s="50"/>
      <c r="B12" s="51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1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1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1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1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1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334.08594680527619</v>
      </c>
      <c r="B20" s="19">
        <f>COUNT(H3:H17)</f>
        <v>9</v>
      </c>
      <c r="C20" s="20">
        <f>IF(B20&lt;2,"N/A",(A20/D20))</f>
        <v>0.87528084782225413</v>
      </c>
      <c r="D20" s="21">
        <f>ROUND(AVERAGE(H3:H17),2)</f>
        <v>381.69</v>
      </c>
      <c r="E20" s="22">
        <f>IFERROR(ROUND(IF(B20&lt;2,"N/A",(IF(C20&lt;=25%,"N/A",AVERAGE(I3:I17)))),2),"N/A")</f>
        <v>221.62</v>
      </c>
      <c r="F20" s="22">
        <f>ROUND(MEDIAN(H3:H17),2)</f>
        <v>282.77999999999997</v>
      </c>
      <c r="G20" s="23" t="str">
        <f>INDEX(G3:G17,MATCH(H20,H3:H17,0))</f>
        <v>IVANNA TOLOTTI PRODUCOES ARTISTICAS LTDA</v>
      </c>
      <c r="H20" s="24">
        <f>MIN(H3:H17)</f>
        <v>85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221.62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332651.62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5" sqref="G5:G9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26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1" t="s">
        <v>42</v>
      </c>
      <c r="C3" s="52" t="s">
        <v>43</v>
      </c>
      <c r="D3" s="53">
        <v>2880</v>
      </c>
      <c r="E3" s="54">
        <f>IF(C20&lt;=25%,D20,MIN(E20:F20))</f>
        <v>5.52</v>
      </c>
      <c r="F3" s="54">
        <f>MIN(H3:H17)</f>
        <v>2.69</v>
      </c>
      <c r="G3" s="6" t="s">
        <v>46</v>
      </c>
      <c r="H3" s="7">
        <v>200</v>
      </c>
      <c r="I3" s="8" t="str">
        <f t="shared" ref="I3:I17" si="0">IF(H3="","",(IF($C$20&lt;25%,"N/A",IF(H3&lt;=($D$20+$A$20),H3,"Descartado"))))</f>
        <v>Descartado</v>
      </c>
    </row>
    <row r="4" spans="1:9">
      <c r="A4" s="50"/>
      <c r="B4" s="51"/>
      <c r="C4" s="52"/>
      <c r="D4" s="53"/>
      <c r="E4" s="54"/>
      <c r="F4" s="54"/>
      <c r="G4" s="6" t="s">
        <v>47</v>
      </c>
      <c r="H4" s="7">
        <v>106.95</v>
      </c>
      <c r="I4" s="8">
        <f t="shared" si="0"/>
        <v>106.95</v>
      </c>
    </row>
    <row r="5" spans="1:9">
      <c r="A5" s="50"/>
      <c r="B5" s="51"/>
      <c r="C5" s="52"/>
      <c r="D5" s="53"/>
      <c r="E5" s="54"/>
      <c r="F5" s="54"/>
      <c r="G5" s="6" t="s">
        <v>50</v>
      </c>
      <c r="H5" s="7">
        <v>2.69</v>
      </c>
      <c r="I5" s="8">
        <f t="shared" si="0"/>
        <v>2.69</v>
      </c>
    </row>
    <row r="6" spans="1:9">
      <c r="A6" s="50"/>
      <c r="B6" s="51"/>
      <c r="C6" s="52"/>
      <c r="D6" s="53"/>
      <c r="E6" s="54"/>
      <c r="F6" s="54"/>
      <c r="G6" s="6" t="s">
        <v>54</v>
      </c>
      <c r="H6" s="7">
        <v>2.78</v>
      </c>
      <c r="I6" s="8">
        <f t="shared" si="0"/>
        <v>2.78</v>
      </c>
    </row>
    <row r="7" spans="1:9">
      <c r="A7" s="50"/>
      <c r="B7" s="51"/>
      <c r="C7" s="52"/>
      <c r="D7" s="53"/>
      <c r="E7" s="54"/>
      <c r="F7" s="54"/>
      <c r="G7" s="6" t="s">
        <v>51</v>
      </c>
      <c r="H7" s="7">
        <v>4.71</v>
      </c>
      <c r="I7" s="8">
        <f t="shared" si="0"/>
        <v>4.71</v>
      </c>
    </row>
    <row r="8" spans="1:9">
      <c r="A8" s="50"/>
      <c r="B8" s="51"/>
      <c r="C8" s="52"/>
      <c r="D8" s="53"/>
      <c r="E8" s="54"/>
      <c r="F8" s="54"/>
      <c r="G8" s="6" t="s">
        <v>52</v>
      </c>
      <c r="H8" s="7">
        <v>5.52</v>
      </c>
      <c r="I8" s="8">
        <f t="shared" si="0"/>
        <v>5.52</v>
      </c>
    </row>
    <row r="9" spans="1:9">
      <c r="A9" s="50"/>
      <c r="B9" s="51"/>
      <c r="C9" s="52"/>
      <c r="D9" s="53"/>
      <c r="E9" s="54"/>
      <c r="F9" s="54"/>
      <c r="G9" s="6" t="s">
        <v>53</v>
      </c>
      <c r="H9" s="7">
        <v>15</v>
      </c>
      <c r="I9" s="8">
        <f t="shared" si="0"/>
        <v>15</v>
      </c>
    </row>
    <row r="10" spans="1:9">
      <c r="A10" s="50"/>
      <c r="B10" s="51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1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1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1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1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1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1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1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76.859322327037404</v>
      </c>
      <c r="B20" s="19">
        <f>COUNT(H3:H17)</f>
        <v>7</v>
      </c>
      <c r="C20" s="20">
        <f>IF(B20&lt;2,"N/A",(A20/D20))</f>
        <v>1.5932695341425664</v>
      </c>
      <c r="D20" s="21">
        <f>ROUND(AVERAGE(H3:H17),2)</f>
        <v>48.24</v>
      </c>
      <c r="E20" s="22">
        <f>IFERROR(ROUND(IF(B20&lt;2,"N/A",(IF(C20&lt;=25%,"N/A",AVERAGE(I3:I17)))),2),"N/A")</f>
        <v>22.94</v>
      </c>
      <c r="F20" s="22">
        <f>ROUND(MEDIAN(H3:H17),2)</f>
        <v>5.52</v>
      </c>
      <c r="G20" s="23" t="str">
        <f>INDEX(G3:G17,MATCH(H20,H3:H17,0))</f>
        <v>EDUCALIBRAS TREINAMENTO E DESENVOLVIMENTO DO IDIOMA DE</v>
      </c>
      <c r="H20" s="24">
        <f>MIN(H3:H17)</f>
        <v>2.69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5.52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15897.599999999999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5" sqref="G5:G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27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1" t="s">
        <v>44</v>
      </c>
      <c r="C3" s="52" t="s">
        <v>43</v>
      </c>
      <c r="D3" s="53">
        <v>2880</v>
      </c>
      <c r="E3" s="54">
        <f>IF(C20&lt;=25%,D20,MIN(E20:F20))</f>
        <v>12.75</v>
      </c>
      <c r="F3" s="54">
        <f>MIN(H3:H17)</f>
        <v>4.63</v>
      </c>
      <c r="G3" s="6" t="s">
        <v>46</v>
      </c>
      <c r="H3" s="7">
        <v>250</v>
      </c>
      <c r="I3" s="8" t="str">
        <f t="shared" ref="I3:I17" si="0">IF(H3="","",(IF($C$20&lt;25%,"N/A",IF(H3&lt;=($D$20+$A$20),H3,"Descartado"))))</f>
        <v>Descartado</v>
      </c>
    </row>
    <row r="4" spans="1:9">
      <c r="A4" s="50"/>
      <c r="B4" s="51"/>
      <c r="C4" s="52"/>
      <c r="D4" s="53"/>
      <c r="E4" s="54"/>
      <c r="F4" s="54"/>
      <c r="G4" s="6" t="s">
        <v>47</v>
      </c>
      <c r="H4" s="7">
        <v>62.31</v>
      </c>
      <c r="I4" s="8">
        <f t="shared" si="0"/>
        <v>62.31</v>
      </c>
    </row>
    <row r="5" spans="1:9">
      <c r="A5" s="50"/>
      <c r="B5" s="51"/>
      <c r="C5" s="52"/>
      <c r="D5" s="53"/>
      <c r="E5" s="54"/>
      <c r="F5" s="54"/>
      <c r="G5" s="6" t="s">
        <v>52</v>
      </c>
      <c r="H5" s="7">
        <v>13.1666666666667</v>
      </c>
      <c r="I5" s="8">
        <f t="shared" si="0"/>
        <v>13.1666666666667</v>
      </c>
    </row>
    <row r="6" spans="1:9">
      <c r="A6" s="50"/>
      <c r="B6" s="51"/>
      <c r="C6" s="52"/>
      <c r="D6" s="53"/>
      <c r="E6" s="54"/>
      <c r="F6" s="54"/>
      <c r="G6" s="6" t="s">
        <v>53</v>
      </c>
      <c r="H6" s="7">
        <v>12.337962962962999</v>
      </c>
      <c r="I6" s="8">
        <f t="shared" si="0"/>
        <v>12.337962962962999</v>
      </c>
    </row>
    <row r="7" spans="1:9">
      <c r="A7" s="50"/>
      <c r="B7" s="51"/>
      <c r="C7" s="52"/>
      <c r="D7" s="53"/>
      <c r="E7" s="54"/>
      <c r="F7" s="54"/>
      <c r="G7" s="6" t="s">
        <v>54</v>
      </c>
      <c r="H7" s="7">
        <v>4.67</v>
      </c>
      <c r="I7" s="8">
        <f t="shared" si="0"/>
        <v>4.67</v>
      </c>
    </row>
    <row r="8" spans="1:9">
      <c r="A8" s="50"/>
      <c r="B8" s="51"/>
      <c r="C8" s="52"/>
      <c r="D8" s="53"/>
      <c r="E8" s="54"/>
      <c r="F8" s="54"/>
      <c r="G8" s="6" t="s">
        <v>50</v>
      </c>
      <c r="H8" s="7">
        <v>4.63</v>
      </c>
      <c r="I8" s="8">
        <f t="shared" si="0"/>
        <v>4.63</v>
      </c>
    </row>
    <row r="9" spans="1:9">
      <c r="A9" s="50"/>
      <c r="B9" s="51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1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1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1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1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1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1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1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1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96.612567150829193</v>
      </c>
      <c r="B20" s="19">
        <f>COUNT(H3:H17)</f>
        <v>6</v>
      </c>
      <c r="C20" s="20">
        <f>IF(B20&lt;2,"N/A",(A20/D20))</f>
        <v>1.6700530190290266</v>
      </c>
      <c r="D20" s="21">
        <f>ROUND(AVERAGE(H3:H17),2)</f>
        <v>57.85</v>
      </c>
      <c r="E20" s="22">
        <f>IFERROR(ROUND(IF(B20&lt;2,"N/A",(IF(C20&lt;=25%,"N/A",AVERAGE(I3:I17)))),2),"N/A")</f>
        <v>19.420000000000002</v>
      </c>
      <c r="F20" s="22">
        <f>ROUND(MEDIAN(H3:H17),2)</f>
        <v>12.75</v>
      </c>
      <c r="G20" s="23" t="str">
        <f>INDEX(G3:G17,MATCH(H20,H3:H17,0))</f>
        <v>EDUCALIBRAS TREINAMENTO E DESENVOLVIMENTO DO IDIOMA DE</v>
      </c>
      <c r="H20" s="24">
        <f>MIN(H3:H17)</f>
        <v>4.63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12.75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36720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7" sqref="G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28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1" t="s">
        <v>45</v>
      </c>
      <c r="C3" s="52" t="s">
        <v>43</v>
      </c>
      <c r="D3" s="53">
        <v>2880</v>
      </c>
      <c r="E3" s="54">
        <f>IF(C20&lt;=25%,D20,MIN(E20:F20))</f>
        <v>7.03</v>
      </c>
      <c r="F3" s="54">
        <f>MIN(H3:H17)</f>
        <v>5.56</v>
      </c>
      <c r="G3" s="6" t="s">
        <v>46</v>
      </c>
      <c r="H3" s="7">
        <v>200</v>
      </c>
      <c r="I3" s="8" t="str">
        <f t="shared" ref="I3:I17" si="0">IF(H3="","",(IF($C$20&lt;25%,"N/A",IF(H3&lt;=($D$20+$A$20),H3,"Descartado"))))</f>
        <v>Descartado</v>
      </c>
    </row>
    <row r="4" spans="1:9">
      <c r="A4" s="50"/>
      <c r="B4" s="51"/>
      <c r="C4" s="52"/>
      <c r="D4" s="53"/>
      <c r="E4" s="54"/>
      <c r="F4" s="54"/>
      <c r="G4" s="6" t="s">
        <v>47</v>
      </c>
      <c r="H4" s="7">
        <v>90.16</v>
      </c>
      <c r="I4" s="8">
        <f t="shared" si="0"/>
        <v>90.16</v>
      </c>
    </row>
    <row r="5" spans="1:9">
      <c r="A5" s="50"/>
      <c r="B5" s="51"/>
      <c r="C5" s="52"/>
      <c r="D5" s="53"/>
      <c r="E5" s="54"/>
      <c r="F5" s="54"/>
      <c r="G5" s="6" t="s">
        <v>52</v>
      </c>
      <c r="H5" s="7">
        <v>7.8333333333333304</v>
      </c>
      <c r="I5" s="8">
        <f t="shared" si="0"/>
        <v>7.8333333333333304</v>
      </c>
    </row>
    <row r="6" spans="1:9">
      <c r="A6" s="50"/>
      <c r="B6" s="51"/>
      <c r="C6" s="52"/>
      <c r="D6" s="53"/>
      <c r="E6" s="54"/>
      <c r="F6" s="54"/>
      <c r="G6" s="6" t="s">
        <v>53</v>
      </c>
      <c r="H6" s="7">
        <v>6.2361111111111098</v>
      </c>
      <c r="I6" s="8">
        <f t="shared" si="0"/>
        <v>6.2361111111111098</v>
      </c>
    </row>
    <row r="7" spans="1:9">
      <c r="A7" s="50"/>
      <c r="B7" s="51"/>
      <c r="C7" s="52"/>
      <c r="D7" s="53"/>
      <c r="E7" s="54"/>
      <c r="F7" s="54"/>
      <c r="G7" s="6" t="s">
        <v>51</v>
      </c>
      <c r="H7" s="7">
        <v>6.07</v>
      </c>
      <c r="I7" s="8">
        <f t="shared" si="0"/>
        <v>6.07</v>
      </c>
    </row>
    <row r="8" spans="1:9">
      <c r="A8" s="50"/>
      <c r="B8" s="51"/>
      <c r="C8" s="52"/>
      <c r="D8" s="53"/>
      <c r="E8" s="54"/>
      <c r="F8" s="54"/>
      <c r="G8" s="6" t="s">
        <v>54</v>
      </c>
      <c r="H8" s="7">
        <v>5.56</v>
      </c>
      <c r="I8" s="8">
        <f t="shared" si="0"/>
        <v>5.56</v>
      </c>
    </row>
    <row r="9" spans="1:9">
      <c r="A9" s="50"/>
      <c r="B9" s="51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1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1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1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1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1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1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1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1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79.585136198634132</v>
      </c>
      <c r="B20" s="19">
        <f>COUNT(H3:H17)</f>
        <v>6</v>
      </c>
      <c r="C20" s="20">
        <f>IF(B20&lt;2,"N/A",(A20/D20))</f>
        <v>1.5118756876640222</v>
      </c>
      <c r="D20" s="21">
        <f>ROUND(AVERAGE(H3:H17),2)</f>
        <v>52.64</v>
      </c>
      <c r="E20" s="22">
        <f>IFERROR(ROUND(IF(B20&lt;2,"N/A",(IF(C20&lt;=25%,"N/A",AVERAGE(I3:I17)))),2),"N/A")</f>
        <v>23.17</v>
      </c>
      <c r="F20" s="22">
        <f>ROUND(MEDIAN(H3:H17),2)</f>
        <v>7.03</v>
      </c>
      <c r="G20" s="23" t="str">
        <f>INDEX(G3:G17,MATCH(H20,H3:H17,0))</f>
        <v>INSTITUTO DE EDUCACAO DE RONDONIA IERO EIRELI</v>
      </c>
      <c r="H20" s="24">
        <f>MIN(H3:H17)</f>
        <v>5.56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7.03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20246.400000000001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4"/>
  <sheetViews>
    <sheetView tabSelected="1" zoomScaleNormal="100" zoomScaleSheetLayoutView="100" workbookViewId="0">
      <selection activeCell="C12" sqref="C12"/>
    </sheetView>
  </sheetViews>
  <sheetFormatPr defaultColWidth="9.140625" defaultRowHeight="12.75"/>
  <cols>
    <col min="2" max="2" width="9.140625" style="34"/>
    <col min="3" max="3" width="86.85546875" style="34" customWidth="1"/>
    <col min="4" max="6" width="13.28515625" style="34" customWidth="1"/>
    <col min="7" max="7" width="15.5703125" style="34" bestFit="1" customWidth="1"/>
    <col min="8" max="8" width="13.28515625" style="35" customWidth="1"/>
    <col min="9" max="14" width="9.140625" style="35"/>
    <col min="15" max="1024" width="9.140625" style="34"/>
    <col min="1025" max="1025" width="11.5703125" customWidth="1"/>
  </cols>
  <sheetData>
    <row r="1" spans="1:8" ht="15.75">
      <c r="B1" s="44"/>
      <c r="C1" s="44"/>
      <c r="D1" s="44"/>
      <c r="E1" s="44"/>
      <c r="F1" s="44"/>
      <c r="G1" s="44"/>
    </row>
    <row r="2" spans="1:8" ht="15.75">
      <c r="B2" s="44"/>
      <c r="C2" s="44"/>
      <c r="D2" s="44"/>
      <c r="E2" s="44"/>
      <c r="F2" s="44"/>
      <c r="G2" s="44"/>
    </row>
    <row r="3" spans="1:8" ht="15.75">
      <c r="B3" s="44"/>
      <c r="C3" s="44"/>
      <c r="D3" s="44"/>
      <c r="E3" s="44"/>
      <c r="F3" s="44"/>
      <c r="G3" s="44"/>
    </row>
    <row r="4" spans="1:8" ht="15.75">
      <c r="B4" s="44"/>
      <c r="C4" s="44"/>
      <c r="D4" s="44"/>
      <c r="E4" s="44"/>
      <c r="F4" s="44"/>
      <c r="G4" s="44"/>
    </row>
    <row r="5" spans="1:8" ht="15.75">
      <c r="B5" s="60"/>
      <c r="C5" s="60"/>
      <c r="D5" s="60"/>
      <c r="E5" s="60"/>
      <c r="F5" s="60"/>
      <c r="G5" s="60"/>
    </row>
    <row r="6" spans="1:8" ht="15.75">
      <c r="B6" s="60"/>
      <c r="C6" s="60"/>
      <c r="D6" s="60"/>
      <c r="E6" s="60"/>
      <c r="F6" s="60"/>
      <c r="G6" s="60"/>
    </row>
    <row r="8" spans="1:8" ht="15" customHeight="1">
      <c r="A8" s="67" t="s">
        <v>29</v>
      </c>
      <c r="B8" s="68"/>
      <c r="C8" s="68"/>
      <c r="D8" s="68"/>
      <c r="E8" s="68"/>
      <c r="F8" s="68"/>
      <c r="G8" s="68"/>
      <c r="H8" s="69"/>
    </row>
    <row r="9" spans="1:8" ht="25.5">
      <c r="A9" s="36" t="s">
        <v>56</v>
      </c>
      <c r="B9" s="36" t="s">
        <v>30</v>
      </c>
      <c r="C9" s="36" t="s">
        <v>31</v>
      </c>
      <c r="D9" s="36" t="s">
        <v>32</v>
      </c>
      <c r="E9" s="36" t="s">
        <v>33</v>
      </c>
      <c r="F9" s="36" t="s">
        <v>34</v>
      </c>
      <c r="G9" s="36" t="s">
        <v>35</v>
      </c>
      <c r="H9" s="36" t="s">
        <v>55</v>
      </c>
    </row>
    <row r="10" spans="1:8" ht="54" customHeight="1">
      <c r="A10" s="45" t="s">
        <v>57</v>
      </c>
      <c r="B10" s="45">
        <v>1</v>
      </c>
      <c r="C10" s="46" t="str">
        <f>Item1!B3</f>
        <v xml:space="preserve">Hora-base, assim considerada a hora da tradução e interpretação de LIBRAS, realizada simultânea ou
consecutivamente, ao vivo, de forma presencial ou não presencial (remota), prestada por 2 (dois) intérpretes em regime de revezamento (a cada 20 minutos), nos dias úteis e aos sábados, domingos e feriados.
</v>
      </c>
      <c r="D10" s="45" t="str">
        <f>Item1!C3</f>
        <v>hora</v>
      </c>
      <c r="E10" s="45">
        <f>Item1!D3</f>
        <v>1501</v>
      </c>
      <c r="F10" s="47">
        <f>Item1!E3</f>
        <v>221.62</v>
      </c>
      <c r="G10" s="47">
        <f>(ROUND(F10,2)*E10)</f>
        <v>332651.62</v>
      </c>
      <c r="H10" s="48" t="s">
        <v>57</v>
      </c>
    </row>
    <row r="11" spans="1:8" ht="50.25" customHeight="1">
      <c r="A11" s="64">
        <v>1</v>
      </c>
      <c r="B11" s="37">
        <v>2</v>
      </c>
      <c r="C11" s="38" t="str">
        <f>Item2!B3</f>
        <v xml:space="preserve">Serviço de tradução e interpretação de LIBRAS, a ser implantado em conteúdos audiovisuais pré-gravados, incluindo a edição do arquivo, com cessão de imagem e
som.
</v>
      </c>
      <c r="D11" s="37" t="str">
        <f>Item2!C3</f>
        <v>minuto de vídeo</v>
      </c>
      <c r="E11" s="37">
        <f>Item2!D3</f>
        <v>2880</v>
      </c>
      <c r="F11" s="39">
        <f>Item2!E3</f>
        <v>5.52</v>
      </c>
      <c r="G11" s="39">
        <f>(ROUND(F11,2)*E11)</f>
        <v>15897.599999999999</v>
      </c>
      <c r="H11" s="61">
        <f>SUM(G11:G13)</f>
        <v>72864</v>
      </c>
    </row>
    <row r="12" spans="1:8" ht="25.5">
      <c r="A12" s="65"/>
      <c r="B12" s="37">
        <v>3</v>
      </c>
      <c r="C12" s="38" t="str">
        <f>Item3!B3</f>
        <v>Serviço de Legenda para Surdos e Ensurdecidos (LSE), a ser implantado em conteúdos audiovisuais prégravados, incluindo a capa do arquivo, na língua portuguesa.</v>
      </c>
      <c r="D12" s="37" t="str">
        <f>Item3!C3</f>
        <v>minuto de vídeo</v>
      </c>
      <c r="E12" s="37">
        <f>Item3!D3</f>
        <v>2880</v>
      </c>
      <c r="F12" s="39">
        <f>Item3!E3</f>
        <v>12.75</v>
      </c>
      <c r="G12" s="39">
        <f>(ROUND(F12,2)*E12)</f>
        <v>36720</v>
      </c>
      <c r="H12" s="62"/>
    </row>
    <row r="13" spans="1:8" ht="38.25">
      <c r="A13" s="66"/>
      <c r="B13" s="37">
        <v>4</v>
      </c>
      <c r="C13" s="38" t="str">
        <f>Item4!B3</f>
        <v xml:space="preserve">Serviço de Audiodescrição (AD), a ser implantado em conteúdos audiovisuais pré-gravados, incluindo a edição do arquivo, com cessão de voz.
</v>
      </c>
      <c r="D13" s="37" t="str">
        <f>Item4!C3</f>
        <v>minuto de vídeo</v>
      </c>
      <c r="E13" s="37">
        <f>Item4!D3</f>
        <v>2880</v>
      </c>
      <c r="F13" s="39">
        <f>Item4!E3</f>
        <v>7.03</v>
      </c>
      <c r="G13" s="39">
        <f>(ROUND(F13,2)*E13)</f>
        <v>20246.400000000001</v>
      </c>
      <c r="H13" s="63"/>
    </row>
    <row r="14" spans="1:8" ht="15" customHeight="1">
      <c r="B14" s="40"/>
      <c r="C14" s="40"/>
      <c r="D14" s="59" t="s">
        <v>36</v>
      </c>
      <c r="E14" s="59"/>
      <c r="F14" s="59"/>
      <c r="G14" s="41">
        <f>SUM(G10:G13)</f>
        <v>405515.62</v>
      </c>
    </row>
  </sheetData>
  <mergeCells count="6">
    <mergeCell ref="D14:F14"/>
    <mergeCell ref="B5:G5"/>
    <mergeCell ref="B6:G6"/>
    <mergeCell ref="H11:H13"/>
    <mergeCell ref="A11:A13"/>
    <mergeCell ref="A8:H8"/>
  </mergeCells>
  <pageMargins left="0.51180555555555496" right="0.51180555555555496" top="0.78749999999999998" bottom="0.78749999999999998" header="0.51180555555555496" footer="0.51180555555555496"/>
  <pageSetup paperSize="9" scale="79" firstPageNumber="0" fitToHeight="0" orientation="landscape" horizontalDpi="300" verticalDpi="300" r:id="rId1"/>
  <headerFooter>
    <oddFooter>&amp;L&amp;"Arial,Negrito"Estimativa em &amp;D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1"/>
  <sheetViews>
    <sheetView view="pageBreakPreview" zoomScaleNormal="100" workbookViewId="0">
      <selection activeCell="C15" sqref="C15"/>
    </sheetView>
  </sheetViews>
  <sheetFormatPr defaultColWidth="9.140625" defaultRowHeight="12.75"/>
  <cols>
    <col min="1" max="1" width="9.140625" style="34"/>
    <col min="2" max="2" width="86.85546875" style="34" customWidth="1"/>
    <col min="3" max="4" width="13.28515625" style="42" customWidth="1"/>
    <col min="5" max="5" width="13.28515625" style="34" customWidth="1"/>
    <col min="6" max="6" width="18.140625" style="34" customWidth="1"/>
    <col min="7" max="14" width="9.140625" style="35"/>
    <col min="15" max="1024" width="9.140625" style="34"/>
  </cols>
  <sheetData>
    <row r="1" spans="1:6" s="35" customFormat="1" ht="15.75" customHeight="1">
      <c r="A1" s="59" t="s">
        <v>37</v>
      </c>
      <c r="B1" s="59"/>
      <c r="C1" s="59"/>
      <c r="D1" s="59"/>
      <c r="E1" s="59"/>
      <c r="F1" s="59"/>
    </row>
    <row r="2" spans="1:6" s="35" customFormat="1" ht="25.5">
      <c r="A2" s="36" t="s">
        <v>30</v>
      </c>
      <c r="B2" s="36" t="s">
        <v>31</v>
      </c>
      <c r="C2" s="36" t="s">
        <v>32</v>
      </c>
      <c r="D2" s="36" t="s">
        <v>33</v>
      </c>
      <c r="E2" s="36" t="s">
        <v>34</v>
      </c>
      <c r="F2" s="36" t="s">
        <v>35</v>
      </c>
    </row>
    <row r="3" spans="1:6" s="35" customFormat="1" ht="17.25">
      <c r="A3" s="43" t="s">
        <v>38</v>
      </c>
      <c r="B3" s="70" t="str">
        <f>Item1!G20</f>
        <v>IVANNA TOLOTTI PRODUCOES ARTISTICAS LTDA</v>
      </c>
      <c r="C3" s="70"/>
      <c r="D3" s="70"/>
      <c r="E3" s="70"/>
      <c r="F3" s="70"/>
    </row>
    <row r="4" spans="1:6" s="35" customFormat="1" ht="50.25" customHeight="1">
      <c r="A4" s="37">
        <v>1</v>
      </c>
      <c r="B4" s="38" t="str">
        <f>Item1!B3</f>
        <v xml:space="preserve">Hora-base, assim considerada a hora da tradução e interpretação de LIBRAS, realizada simultânea ou
consecutivamente, ao vivo, de forma presencial ou não presencial (remota), prestada por 2 (dois) intérpretes em regime de revezamento (a cada 20 minutos), nos dias úteis e aos sábados, domingos e feriados.
</v>
      </c>
      <c r="C4" s="37" t="str">
        <f>Item1!C3</f>
        <v>hora</v>
      </c>
      <c r="D4" s="37">
        <f>Item1!D3</f>
        <v>1501</v>
      </c>
      <c r="E4" s="39">
        <f>Item1!F3</f>
        <v>85</v>
      </c>
      <c r="F4" s="39">
        <f>(ROUND(E4,2)*D4)</f>
        <v>127585</v>
      </c>
    </row>
    <row r="5" spans="1:6" s="35" customFormat="1" ht="17.25">
      <c r="A5" s="43" t="s">
        <v>38</v>
      </c>
      <c r="B5" s="70" t="str">
        <f>Item2!G20</f>
        <v>EDUCALIBRAS TREINAMENTO E DESENVOLVIMENTO DO IDIOMA DE</v>
      </c>
      <c r="C5" s="70"/>
      <c r="D5" s="70"/>
      <c r="E5" s="70"/>
      <c r="F5" s="70"/>
    </row>
    <row r="6" spans="1:6" ht="50.25" customHeight="1">
      <c r="A6" s="37">
        <v>2</v>
      </c>
      <c r="B6" s="38" t="str">
        <f>Item2!B3</f>
        <v xml:space="preserve">Serviço de tradução e interpretação de LIBRAS, a ser implantado em conteúdos audiovisuais pré-gravados, incluindo a edição do arquivo, com cessão de imagem e
som.
</v>
      </c>
      <c r="C6" s="37" t="str">
        <f>Item2!C3</f>
        <v>minuto de vídeo</v>
      </c>
      <c r="D6" s="37">
        <f>Item2!D3</f>
        <v>2880</v>
      </c>
      <c r="E6" s="39">
        <f>Item2!F3</f>
        <v>2.69</v>
      </c>
      <c r="F6" s="39">
        <f>(ROUND(E6,2)*D6)</f>
        <v>7747.2</v>
      </c>
    </row>
    <row r="7" spans="1:6" ht="17.25">
      <c r="A7" s="43" t="s">
        <v>38</v>
      </c>
      <c r="B7" s="70" t="str">
        <f>Item3!G20</f>
        <v>EDUCALIBRAS TREINAMENTO E DESENVOLVIMENTO DO IDIOMA DE</v>
      </c>
      <c r="C7" s="70"/>
      <c r="D7" s="70"/>
      <c r="E7" s="70"/>
      <c r="F7" s="70"/>
    </row>
    <row r="8" spans="1:6" ht="42.75" customHeight="1">
      <c r="A8" s="37">
        <v>3</v>
      </c>
      <c r="B8" s="38" t="str">
        <f>Item3!B3</f>
        <v>Serviço de Legenda para Surdos e Ensurdecidos (LSE), a ser implantado em conteúdos audiovisuais prégravados, incluindo a capa do arquivo, na língua portuguesa.</v>
      </c>
      <c r="C8" s="37" t="str">
        <f>Item3!C3</f>
        <v>minuto de vídeo</v>
      </c>
      <c r="D8" s="37">
        <f>Item3!D3</f>
        <v>2880</v>
      </c>
      <c r="E8" s="39">
        <f>Item3!F3</f>
        <v>4.63</v>
      </c>
      <c r="F8" s="39">
        <f>(ROUND(E8,2)*D8)</f>
        <v>13334.4</v>
      </c>
    </row>
    <row r="9" spans="1:6" ht="12.75" customHeight="1">
      <c r="A9" s="43" t="s">
        <v>38</v>
      </c>
      <c r="B9" s="70" t="str">
        <f>Item4!G20</f>
        <v>INSTITUTO DE EDUCACAO DE RONDONIA IERO EIRELI</v>
      </c>
      <c r="C9" s="70"/>
      <c r="D9" s="70"/>
      <c r="E9" s="70"/>
      <c r="F9" s="70"/>
    </row>
    <row r="10" spans="1:6" ht="43.5" customHeight="1">
      <c r="A10" s="37">
        <v>4</v>
      </c>
      <c r="B10" s="38" t="str">
        <f>Item4!B3</f>
        <v xml:space="preserve">Serviço de Audiodescrição (AD), a ser implantado em conteúdos audiovisuais pré-gravados, incluindo a edição do arquivo, com cessão de voz.
</v>
      </c>
      <c r="C10" s="37" t="str">
        <f>Item4!C3</f>
        <v>minuto de vídeo</v>
      </c>
      <c r="D10" s="37">
        <f>Item4!D3</f>
        <v>2880</v>
      </c>
      <c r="E10" s="39">
        <f>Item4!F3</f>
        <v>5.56</v>
      </c>
      <c r="F10" s="39">
        <f>(ROUND(E10,2)*D10)</f>
        <v>16012.8</v>
      </c>
    </row>
    <row r="11" spans="1:6" ht="15.75" customHeight="1">
      <c r="A11" s="40"/>
      <c r="B11" s="40"/>
      <c r="C11" s="59" t="s">
        <v>39</v>
      </c>
      <c r="D11" s="59"/>
      <c r="E11" s="59"/>
      <c r="F11" s="41">
        <f>SUM(F4:F10)</f>
        <v>164679.4</v>
      </c>
    </row>
  </sheetData>
  <mergeCells count="6">
    <mergeCell ref="C11:E11"/>
    <mergeCell ref="A1:F1"/>
    <mergeCell ref="B3:F3"/>
    <mergeCell ref="B5:F5"/>
    <mergeCell ref="B7:F7"/>
    <mergeCell ref="B9:F9"/>
  </mergeCells>
  <pageMargins left="0.51180555555555496" right="0.51180555555555496" top="0.78749999999999998" bottom="0.78749999999999998" header="0.51180555555555496" footer="0.51180555555555496"/>
  <pageSetup paperSize="9" scale="90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2</vt:i4>
      </vt:variant>
    </vt:vector>
  </HeadingPairs>
  <TitlesOfParts>
    <vt:vector size="8" baseType="lpstr">
      <vt:lpstr>Item1</vt:lpstr>
      <vt:lpstr>Item2</vt:lpstr>
      <vt:lpstr>Item3</vt:lpstr>
      <vt:lpstr>Item4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revision>1</cp:revision>
  <cp:lastPrinted>2022-02-14T13:20:27Z</cp:lastPrinted>
  <dcterms:created xsi:type="dcterms:W3CDTF">2019-01-16T20:04:04Z</dcterms:created>
  <dcterms:modified xsi:type="dcterms:W3CDTF">2022-02-23T16:23:19Z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