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6380" windowHeight="8190" tabRatio="661" activeTab="1"/>
  </bookViews>
  <sheets>
    <sheet name="Item1" sheetId="70" r:id="rId1"/>
    <sheet name="Item2" sheetId="71" r:id="rId2"/>
    <sheet name="TOTAL" sheetId="5" r:id="rId3"/>
    <sheet name="menores" sheetId="6" r:id="rId4"/>
  </sheets>
  <definedNames>
    <definedName name="_xlnm.Print_Area" localSheetId="3">menores!$A$1:$F$7</definedName>
    <definedName name="_xlnm.Print_Area" localSheetId="2">TOTAL!$A$1:$F$5</definedName>
  </definedNames>
  <calcPr calcId="145621"/>
</workbook>
</file>

<file path=xl/calcChain.xml><?xml version="1.0" encoding="utf-8"?>
<calcChain xmlns="http://schemas.openxmlformats.org/spreadsheetml/2006/main">
  <c r="C6" i="6" l="1"/>
  <c r="D6" i="6"/>
  <c r="B6" i="6"/>
  <c r="C4" i="6"/>
  <c r="D4" i="6"/>
  <c r="B4" i="6"/>
  <c r="C4" i="5"/>
  <c r="D4" i="5"/>
  <c r="B4" i="5"/>
  <c r="C3" i="5"/>
  <c r="D3" i="5"/>
  <c r="B3" i="5"/>
  <c r="H20" i="71"/>
  <c r="G20" i="71" s="1"/>
  <c r="B5" i="6" s="1"/>
  <c r="F20" i="71"/>
  <c r="D20" i="71"/>
  <c r="B20" i="71"/>
  <c r="A20" i="71"/>
  <c r="I17" i="71"/>
  <c r="I16" i="71"/>
  <c r="I15" i="71"/>
  <c r="I14" i="71"/>
  <c r="I13" i="71"/>
  <c r="I12" i="71"/>
  <c r="I11" i="71"/>
  <c r="I10" i="71"/>
  <c r="I9" i="71"/>
  <c r="I8" i="71"/>
  <c r="I7" i="71"/>
  <c r="I6" i="71"/>
  <c r="F3" i="71"/>
  <c r="E6" i="6" s="1"/>
  <c r="H20" i="70"/>
  <c r="G20" i="70" s="1"/>
  <c r="B3" i="6" s="1"/>
  <c r="F20" i="70"/>
  <c r="D20" i="70"/>
  <c r="B20" i="70"/>
  <c r="I17" i="70"/>
  <c r="I16" i="70"/>
  <c r="I15" i="70"/>
  <c r="I14" i="70"/>
  <c r="I13" i="70"/>
  <c r="I12" i="70"/>
  <c r="I11" i="70"/>
  <c r="I10" i="70"/>
  <c r="I9" i="70"/>
  <c r="I8" i="70"/>
  <c r="I7" i="70"/>
  <c r="F3" i="70"/>
  <c r="E4" i="6" s="1"/>
  <c r="C20" i="71" l="1"/>
  <c r="F6" i="6"/>
  <c r="I3" i="71"/>
  <c r="I4" i="71"/>
  <c r="I5" i="71"/>
  <c r="A20" i="70"/>
  <c r="C20" i="70" s="1"/>
  <c r="I6" i="70" s="1"/>
  <c r="F4" i="6"/>
  <c r="E20" i="71" l="1"/>
  <c r="H22" i="71" s="1"/>
  <c r="H23" i="71" s="1"/>
  <c r="F7" i="6"/>
  <c r="I4" i="70"/>
  <c r="I5" i="70"/>
  <c r="I3" i="70"/>
  <c r="E3" i="71" l="1"/>
  <c r="E4" i="5" s="1"/>
  <c r="F4" i="5" s="1"/>
  <c r="E20" i="70"/>
  <c r="E3" i="70" s="1"/>
  <c r="E3" i="5" s="1"/>
  <c r="F3" i="5" s="1"/>
  <c r="H22" i="70" l="1"/>
  <c r="H23" i="70" s="1"/>
  <c r="F5" i="5" l="1"/>
</calcChain>
</file>

<file path=xl/sharedStrings.xml><?xml version="1.0" encoding="utf-8"?>
<sst xmlns="http://schemas.openxmlformats.org/spreadsheetml/2006/main" count="80" uniqueCount="44">
  <si>
    <t>ITEM 1</t>
  </si>
  <si>
    <t>UNIDADE</t>
  </si>
  <si>
    <t>QUANT.</t>
  </si>
  <si>
    <t>FONTE DE PESQUISA</t>
  </si>
  <si>
    <t>PREÇOS</t>
  </si>
  <si>
    <t>COEF.</t>
  </si>
  <si>
    <t>MÉDIA</t>
  </si>
  <si>
    <t>MEDIANA</t>
  </si>
  <si>
    <t>VALOR TOTAL</t>
  </si>
  <si>
    <t>DESCARTE</t>
  </si>
  <si>
    <t>MÉDIA APÓS DESCARTE</t>
  </si>
  <si>
    <t>ESTIMATIVA DO ITEM</t>
  </si>
  <si>
    <t>Valor Unitário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</si>
  <si>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</si>
  <si>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</si>
  <si>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</si>
  <si>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</si>
  <si>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</si>
  <si>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</si>
  <si>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</si>
  <si>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MENORES PREÇOS OFERTADOS</t>
  </si>
  <si>
    <t>Fornec.</t>
  </si>
  <si>
    <t>VALOR TOTAL - MENORES PREÇOS OFERTADOS</t>
  </si>
  <si>
    <t>MATERIAL OU SERVIÇO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</si>
  <si>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</si>
  <si>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</si>
  <si>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</si>
  <si>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</si>
  <si>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</si>
  <si>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</si>
  <si>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</si>
  <si>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PREÇO ESTIMADO</t>
  </si>
  <si>
    <t>MENOR PREÇO</t>
  </si>
  <si>
    <t>MENOR PREÇO UNITÁRIO COLETADO PARA O ITEM</t>
  </si>
  <si>
    <t>DESVIO PADRÃO</t>
  </si>
  <si>
    <t>QUANTIDADE DE PREÇOS COLETADOS</t>
  </si>
  <si>
    <t>VALOR UNITÁRIO ESTIMADO</t>
  </si>
  <si>
    <t>ITEM 2</t>
  </si>
  <si>
    <t>Unidade Móvel tipo UTI composta de:
1. Médico treinado em atendimento pré-hospitalar e terapia intensiva;
2. Enfermeiro treinado para atendimento de emergência em pré-hospitalar;
3. Motorista treinado em direção defensiva e atendimento pré hospitalar;
4. Todos os recursos necessários para atendimentos médicos de urgência
e emergência: medicamentos, materiais descartáveis e equipamentos.
Obs. A Unidade Móvel deverá possuir no mínimo os seguintes
equipamentos:
- maca com rodas e articulada;
- suporte para soluções parenterais;
- cadeira de rodas dobrável;
- instalação de oxigênio;
- aparelho portátil de eletrocardiograma;
- monitor e desfibrilador portáteis com sincronismo e bateria interna
recarregável;
- oxímetro de pulso; - prancha longa para imobilização da coluna;
- kit de vias aéreas: laringoscópio, jogo de cânulas (endotraqueais,
traqueostomia, orofaríngeas e nasofaríngeas), ressuscitador manual com
reservatório de oxigênio - ambu, etc.;
- conjunto de colares cervicais;
- kit de acesso venoso;
- materiais para pequenas cirurgias;</t>
  </si>
  <si>
    <t>QLVX - SAUDE EXTRA HOSPITALAR LTDA</t>
  </si>
  <si>
    <t>diária 13h</t>
  </si>
  <si>
    <t>diária 24h</t>
  </si>
  <si>
    <t>DN HEALTH CARE SERVICOS MEDICOS LTDA</t>
  </si>
  <si>
    <t>UNIVIDAS REMOCOES LTDA-ME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</si>
</sst>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[$R$-416]\ #,##0.00;[Red]\-[$R$-416]\ #,##0.00"/>
    <numFmt numFmtId="165" formatCode="&quot;R$&quot;\ #,##0.00"/>
  </numFmts>
  <fonts count="18" x14ac:knownFonts="1">
    <font>
      <sz val="10"/>
      <name val="Arial"/>
      <family val="2"/>
    </font>
    <font>
      <sz val="10"/>
      <name val="Arial"/>
      <family val="2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3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47"/>
      </patternFill>
    </fill>
    <fill>
      <patternFill patternType="solid">
        <fgColor theme="2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83">
    <xf numFmtId="0" fontId="0" fillId="0" borderId="0" xfId="0"/>
    <xf numFmtId="0" fontId="11" fillId="0" borderId="0" xfId="0" applyFont="1" applyAlignment="1">
      <alignment wrapText="1"/>
    </xf>
    <xf numFmtId="0" fontId="11" fillId="0" borderId="0" xfId="0" applyFont="1" applyAlignment="1"/>
    <xf numFmtId="0" fontId="11" fillId="0" borderId="0" xfId="0" applyFont="1" applyProtection="1">
      <protection locked="0"/>
    </xf>
    <xf numFmtId="0" fontId="13" fillId="0" borderId="3" xfId="0" applyFont="1" applyBorder="1" applyProtection="1"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164" fontId="11" fillId="0" borderId="0" xfId="0" applyNumberFormat="1" applyFont="1" applyBorder="1" applyAlignment="1" applyProtection="1">
      <protection locked="0"/>
    </xf>
    <xf numFmtId="164" fontId="14" fillId="0" borderId="3" xfId="0" applyNumberFormat="1" applyFont="1" applyBorder="1" applyAlignment="1" applyProtection="1">
      <alignment horizontal="center" shrinkToFit="1"/>
      <protection locked="0"/>
    </xf>
    <xf numFmtId="0" fontId="12" fillId="9" borderId="2" xfId="0" applyFont="1" applyFill="1" applyBorder="1" applyAlignment="1" applyProtection="1">
      <alignment horizontal="center" vertical="center" wrapText="1"/>
    </xf>
    <xf numFmtId="0" fontId="12" fillId="9" borderId="3" xfId="0" applyFont="1" applyFill="1" applyBorder="1" applyAlignment="1" applyProtection="1">
      <alignment horizontal="center" vertical="center"/>
    </xf>
    <xf numFmtId="0" fontId="12" fillId="9" borderId="3" xfId="0" applyFont="1" applyFill="1" applyBorder="1" applyAlignment="1" applyProtection="1">
      <alignment horizontal="center" vertical="center" wrapText="1"/>
    </xf>
    <xf numFmtId="0" fontId="14" fillId="9" borderId="3" xfId="0" applyFont="1" applyFill="1" applyBorder="1" applyAlignment="1" applyProtection="1">
      <alignment horizontal="center" vertical="center"/>
    </xf>
    <xf numFmtId="0" fontId="14" fillId="9" borderId="3" xfId="0" applyFont="1" applyFill="1" applyBorder="1" applyAlignment="1" applyProtection="1">
      <alignment horizontal="center" vertical="center" wrapText="1"/>
    </xf>
    <xf numFmtId="0" fontId="11" fillId="9" borderId="3" xfId="0" applyFont="1" applyFill="1" applyBorder="1" applyAlignment="1" applyProtection="1">
      <alignment horizontal="center"/>
    </xf>
    <xf numFmtId="10" fontId="11" fillId="9" borderId="6" xfId="0" applyNumberFormat="1" applyFont="1" applyFill="1" applyBorder="1" applyAlignment="1" applyProtection="1">
      <alignment horizontal="center"/>
    </xf>
    <xf numFmtId="164" fontId="15" fillId="9" borderId="5" xfId="0" applyNumberFormat="1" applyFont="1" applyFill="1" applyBorder="1" applyAlignment="1" applyProtection="1">
      <alignment horizontal="center" shrinkToFit="1"/>
    </xf>
    <xf numFmtId="164" fontId="15" fillId="9" borderId="3" xfId="0" applyNumberFormat="1" applyFont="1" applyFill="1" applyBorder="1" applyAlignment="1" applyProtection="1">
      <alignment horizontal="center" shrinkToFit="1"/>
    </xf>
    <xf numFmtId="164" fontId="12" fillId="9" borderId="3" xfId="0" applyNumberFormat="1" applyFont="1" applyFill="1" applyBorder="1" applyAlignment="1" applyProtection="1">
      <alignment horizontal="left"/>
    </xf>
    <xf numFmtId="164" fontId="11" fillId="9" borderId="3" xfId="0" applyNumberFormat="1" applyFont="1" applyFill="1" applyBorder="1" applyAlignment="1" applyProtection="1">
      <alignment horizontal="right" shrinkToFit="1"/>
    </xf>
    <xf numFmtId="164" fontId="14" fillId="9" borderId="17" xfId="0" applyNumberFormat="1" applyFont="1" applyFill="1" applyBorder="1" applyAlignment="1" applyProtection="1">
      <alignment horizontal="center" vertical="center"/>
    </xf>
    <xf numFmtId="164" fontId="15" fillId="9" borderId="17" xfId="0" applyNumberFormat="1" applyFont="1" applyFill="1" applyBorder="1" applyAlignment="1" applyProtection="1">
      <alignment horizontal="right" shrinkToFit="1"/>
    </xf>
    <xf numFmtId="0" fontId="12" fillId="9" borderId="17" xfId="0" applyFont="1" applyFill="1" applyBorder="1" applyAlignment="1" applyProtection="1">
      <alignment horizontal="center" vertical="center"/>
    </xf>
    <xf numFmtId="164" fontId="11" fillId="9" borderId="17" xfId="0" applyNumberFormat="1" applyFont="1" applyFill="1" applyBorder="1" applyAlignment="1" applyProtection="1">
      <alignment horizontal="right" shrinkToFit="1"/>
    </xf>
    <xf numFmtId="164" fontId="14" fillId="9" borderId="3" xfId="0" applyNumberFormat="1" applyFont="1" applyFill="1" applyBorder="1" applyAlignment="1" applyProtection="1">
      <alignment horizontal="center" shrinkToFit="1"/>
    </xf>
    <xf numFmtId="0" fontId="12" fillId="9" borderId="2" xfId="0" applyFont="1" applyFill="1" applyBorder="1" applyAlignment="1" applyProtection="1">
      <alignment horizontal="center" vertical="center"/>
    </xf>
    <xf numFmtId="164" fontId="11" fillId="0" borderId="0" xfId="0" applyNumberFormat="1" applyFont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protection locked="0"/>
    </xf>
    <xf numFmtId="164" fontId="11" fillId="0" borderId="5" xfId="0" applyNumberFormat="1" applyFont="1" applyBorder="1" applyAlignment="1" applyProtection="1">
      <alignment horizontal="left"/>
      <protection locked="0"/>
    </xf>
    <xf numFmtId="164" fontId="11" fillId="0" borderId="0" xfId="0" applyNumberFormat="1" applyFont="1" applyBorder="1" applyAlignment="1" applyProtection="1">
      <alignment horizontal="right"/>
      <protection locked="0"/>
    </xf>
    <xf numFmtId="164" fontId="15" fillId="0" borderId="0" xfId="0" applyNumberFormat="1" applyFont="1" applyFill="1" applyBorder="1" applyAlignment="1" applyProtection="1">
      <protection locked="0"/>
    </xf>
    <xf numFmtId="164" fontId="14" fillId="0" borderId="0" xfId="0" applyNumberFormat="1" applyFont="1" applyFill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16" fillId="0" borderId="10" xfId="0" applyFont="1" applyFill="1" applyBorder="1" applyAlignment="1">
      <alignment wrapText="1"/>
    </xf>
    <xf numFmtId="44" fontId="16" fillId="11" borderId="7" xfId="0" applyNumberFormat="1" applyFont="1" applyFill="1" applyBorder="1" applyAlignment="1">
      <alignment wrapText="1"/>
    </xf>
    <xf numFmtId="0" fontId="12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vertical="center" wrapText="1"/>
    </xf>
    <xf numFmtId="44" fontId="11" fillId="9" borderId="7" xfId="12" applyFont="1" applyFill="1" applyBorder="1" applyAlignment="1">
      <alignment vertical="center" wrapText="1"/>
    </xf>
    <xf numFmtId="0" fontId="12" fillId="11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165" fontId="11" fillId="9" borderId="7" xfId="0" applyNumberFormat="1" applyFont="1" applyFill="1" applyBorder="1" applyAlignment="1">
      <alignment vertical="center" wrapText="1"/>
    </xf>
    <xf numFmtId="165" fontId="11" fillId="9" borderId="7" xfId="0" applyNumberFormat="1" applyFont="1" applyFill="1" applyBorder="1" applyAlignment="1">
      <alignment horizontal="center" vertical="center" wrapText="1"/>
    </xf>
    <xf numFmtId="44" fontId="11" fillId="9" borderId="21" xfId="12" applyNumberFormat="1" applyFont="1" applyFill="1" applyBorder="1" applyAlignment="1">
      <alignment vertical="center" wrapText="1"/>
    </xf>
    <xf numFmtId="0" fontId="11" fillId="9" borderId="9" xfId="0" applyFont="1" applyFill="1" applyBorder="1" applyAlignment="1" applyProtection="1">
      <alignment wrapText="1"/>
    </xf>
    <xf numFmtId="0" fontId="11" fillId="9" borderId="10" xfId="0" applyFont="1" applyFill="1" applyBorder="1" applyAlignment="1" applyProtection="1">
      <alignment wrapText="1"/>
    </xf>
    <xf numFmtId="0" fontId="11" fillId="9" borderId="11" xfId="0" applyFont="1" applyFill="1" applyBorder="1" applyAlignment="1" applyProtection="1">
      <alignment wrapText="1"/>
    </xf>
    <xf numFmtId="0" fontId="11" fillId="9" borderId="12" xfId="0" applyFont="1" applyFill="1" applyBorder="1" applyAlignment="1" applyProtection="1">
      <alignment wrapText="1"/>
    </xf>
    <xf numFmtId="0" fontId="11" fillId="9" borderId="13" xfId="0" applyFont="1" applyFill="1" applyBorder="1" applyAlignment="1" applyProtection="1">
      <alignment wrapText="1"/>
    </xf>
    <xf numFmtId="0" fontId="11" fillId="9" borderId="14" xfId="0" applyFont="1" applyFill="1" applyBorder="1" applyAlignment="1" applyProtection="1">
      <alignment wrapText="1"/>
    </xf>
    <xf numFmtId="0" fontId="12" fillId="9" borderId="2" xfId="0" applyFont="1" applyFill="1" applyBorder="1" applyAlignment="1" applyProtection="1">
      <alignment horizontal="center" vertical="center"/>
    </xf>
    <xf numFmtId="0" fontId="12" fillId="9" borderId="8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6" fillId="10" borderId="2" xfId="0" applyFont="1" applyFill="1" applyBorder="1" applyAlignment="1" applyProtection="1">
      <alignment horizontal="center"/>
    </xf>
    <xf numFmtId="0" fontId="16" fillId="10" borderId="4" xfId="0" applyFont="1" applyFill="1" applyBorder="1" applyAlignment="1" applyProtection="1">
      <alignment horizontal="center"/>
    </xf>
    <xf numFmtId="0" fontId="16" fillId="10" borderId="8" xfId="0" applyFont="1" applyFill="1" applyBorder="1" applyAlignment="1" applyProtection="1">
      <alignment horizont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vertical="top" wrapText="1"/>
      <protection locked="0"/>
    </xf>
    <xf numFmtId="0" fontId="15" fillId="0" borderId="15" xfId="0" applyFont="1" applyBorder="1" applyAlignment="1" applyProtection="1">
      <alignment vertical="top" wrapText="1"/>
      <protection locked="0"/>
    </xf>
    <xf numFmtId="0" fontId="15" fillId="0" borderId="16" xfId="0" applyFont="1" applyBorder="1" applyAlignment="1" applyProtection="1">
      <alignment vertical="top" wrapText="1"/>
      <protection locked="0"/>
    </xf>
    <xf numFmtId="0" fontId="15" fillId="0" borderId="6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6" xfId="0" applyFont="1" applyBorder="1" applyAlignment="1" applyProtection="1">
      <alignment horizontal="center" vertical="center" shrinkToFit="1"/>
      <protection locked="0"/>
    </xf>
    <xf numFmtId="0" fontId="15" fillId="0" borderId="15" xfId="0" applyFont="1" applyBorder="1" applyAlignment="1" applyProtection="1">
      <alignment horizontal="center" vertical="center" shrinkToFit="1"/>
      <protection locked="0"/>
    </xf>
    <xf numFmtId="0" fontId="15" fillId="0" borderId="16" xfId="0" applyFont="1" applyBorder="1" applyAlignment="1" applyProtection="1">
      <alignment horizontal="center" vertical="center" shrinkToFit="1"/>
      <protection locked="0"/>
    </xf>
    <xf numFmtId="164" fontId="14" fillId="9" borderId="6" xfId="0" applyNumberFormat="1" applyFont="1" applyFill="1" applyBorder="1" applyAlignment="1" applyProtection="1">
      <alignment horizontal="center" vertical="center" shrinkToFit="1"/>
    </xf>
    <xf numFmtId="164" fontId="14" fillId="9" borderId="15" xfId="0" applyNumberFormat="1" applyFont="1" applyFill="1" applyBorder="1" applyAlignment="1" applyProtection="1">
      <alignment horizontal="center" vertical="center" shrinkToFit="1"/>
    </xf>
    <xf numFmtId="164" fontId="14" fillId="9" borderId="16" xfId="0" applyNumberFormat="1" applyFont="1" applyFill="1" applyBorder="1" applyAlignment="1" applyProtection="1">
      <alignment horizontal="center" vertical="center" shrinkToFit="1"/>
    </xf>
    <xf numFmtId="0" fontId="16" fillId="11" borderId="7" xfId="0" applyFont="1" applyFill="1" applyBorder="1" applyAlignment="1">
      <alignment horizontal="center" wrapText="1"/>
    </xf>
    <xf numFmtId="0" fontId="16" fillId="11" borderId="18" xfId="0" applyFont="1" applyFill="1" applyBorder="1" applyAlignment="1">
      <alignment horizontal="center" wrapText="1"/>
    </xf>
    <xf numFmtId="0" fontId="16" fillId="11" borderId="19" xfId="0" applyFont="1" applyFill="1" applyBorder="1" applyAlignment="1">
      <alignment horizontal="center" wrapText="1"/>
    </xf>
    <xf numFmtId="0" fontId="16" fillId="11" borderId="20" xfId="0" applyFont="1" applyFill="1" applyBorder="1" applyAlignment="1">
      <alignment horizontal="center" wrapText="1"/>
    </xf>
    <xf numFmtId="0" fontId="11" fillId="9" borderId="21" xfId="0" applyFont="1" applyFill="1" applyBorder="1" applyAlignment="1">
      <alignment horizontal="center" vertical="center" wrapText="1"/>
    </xf>
    <xf numFmtId="0" fontId="11" fillId="9" borderId="22" xfId="0" applyFont="1" applyFill="1" applyBorder="1" applyAlignment="1">
      <alignment horizontal="center" vertical="center" wrapText="1"/>
    </xf>
    <xf numFmtId="0" fontId="17" fillId="11" borderId="12" xfId="0" applyFont="1" applyFill="1" applyBorder="1" applyAlignment="1">
      <alignment horizontal="left" vertical="center" wrapText="1"/>
    </xf>
    <xf numFmtId="0" fontId="17" fillId="11" borderId="13" xfId="0" applyFont="1" applyFill="1" applyBorder="1" applyAlignment="1">
      <alignment horizontal="left" vertical="center" wrapText="1"/>
    </xf>
    <xf numFmtId="0" fontId="17" fillId="11" borderId="14" xfId="0" applyFont="1" applyFill="1" applyBorder="1" applyAlignment="1">
      <alignment horizontal="left" vertic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6" sqref="H6"/>
    </sheetView>
  </sheetViews>
  <sheetFormatPr defaultRowHeight="12.75" x14ac:dyDescent="0.2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 x14ac:dyDescent="0.25">
      <c r="A1" s="58" t="s">
        <v>11</v>
      </c>
      <c r="B1" s="59"/>
      <c r="C1" s="59"/>
      <c r="D1" s="59"/>
      <c r="E1" s="59"/>
      <c r="F1" s="59"/>
      <c r="G1" s="59"/>
      <c r="H1" s="59"/>
      <c r="I1" s="60"/>
    </row>
    <row r="2" spans="1:9" ht="25.5" x14ac:dyDescent="0.2">
      <c r="A2" s="61" t="s">
        <v>0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 x14ac:dyDescent="0.2">
      <c r="A3" s="61"/>
      <c r="B3" s="62" t="s">
        <v>38</v>
      </c>
      <c r="C3" s="65" t="s">
        <v>40</v>
      </c>
      <c r="D3" s="68">
        <v>2</v>
      </c>
      <c r="E3" s="71">
        <f>IF(C20&lt;=25%,D20,MIN(E20:F20))</f>
        <v>3246.67</v>
      </c>
      <c r="F3" s="71">
        <f>MIN(H3:H17)</f>
        <v>3000</v>
      </c>
      <c r="G3" s="4" t="s">
        <v>39</v>
      </c>
      <c r="H3" s="13">
        <v>3740</v>
      </c>
      <c r="I3" s="29" t="str">
        <f>IF(H3="","",(IF($C$20&lt;25%,"N/A",IF(H3&lt;=($D$20+$A$20),H3,"Descartado"))))</f>
        <v>N/A</v>
      </c>
    </row>
    <row r="4" spans="1:9" x14ac:dyDescent="0.2">
      <c r="A4" s="61"/>
      <c r="B4" s="63"/>
      <c r="C4" s="66"/>
      <c r="D4" s="69"/>
      <c r="E4" s="72"/>
      <c r="F4" s="72"/>
      <c r="G4" s="4" t="s">
        <v>42</v>
      </c>
      <c r="H4" s="13">
        <v>3000</v>
      </c>
      <c r="I4" s="29" t="str">
        <f t="shared" ref="I4:I17" si="0">IF(H4="","",(IF($C$20&lt;25%,"N/A",IF(H4&lt;=($D$20+$A$20),H4,"Descartado"))))</f>
        <v>N/A</v>
      </c>
    </row>
    <row r="5" spans="1:9" x14ac:dyDescent="0.2">
      <c r="A5" s="61"/>
      <c r="B5" s="63"/>
      <c r="C5" s="66"/>
      <c r="D5" s="69"/>
      <c r="E5" s="72"/>
      <c r="F5" s="72"/>
      <c r="G5" s="4" t="s">
        <v>43</v>
      </c>
      <c r="H5" s="13">
        <v>3000</v>
      </c>
      <c r="I5" s="29" t="str">
        <f t="shared" si="0"/>
        <v>N/A</v>
      </c>
    </row>
    <row r="6" spans="1:9" x14ac:dyDescent="0.2">
      <c r="A6" s="61"/>
      <c r="B6" s="63"/>
      <c r="C6" s="66"/>
      <c r="D6" s="69"/>
      <c r="E6" s="72"/>
      <c r="F6" s="72"/>
      <c r="G6" s="4"/>
      <c r="H6" s="13"/>
      <c r="I6" s="29" t="str">
        <f t="shared" si="0"/>
        <v/>
      </c>
    </row>
    <row r="7" spans="1:9" x14ac:dyDescent="0.2">
      <c r="A7" s="61"/>
      <c r="B7" s="63"/>
      <c r="C7" s="66"/>
      <c r="D7" s="69"/>
      <c r="E7" s="72"/>
      <c r="F7" s="72"/>
      <c r="G7" s="4"/>
      <c r="H7" s="13"/>
      <c r="I7" s="29" t="str">
        <f t="shared" si="0"/>
        <v/>
      </c>
    </row>
    <row r="8" spans="1:9" x14ac:dyDescent="0.2">
      <c r="A8" s="61"/>
      <c r="B8" s="63"/>
      <c r="C8" s="66"/>
      <c r="D8" s="69"/>
      <c r="E8" s="72"/>
      <c r="F8" s="72"/>
      <c r="G8" s="4"/>
      <c r="H8" s="13"/>
      <c r="I8" s="29" t="str">
        <f t="shared" si="0"/>
        <v/>
      </c>
    </row>
    <row r="9" spans="1:9" x14ac:dyDescent="0.2">
      <c r="A9" s="61"/>
      <c r="B9" s="63"/>
      <c r="C9" s="66"/>
      <c r="D9" s="69"/>
      <c r="E9" s="72"/>
      <c r="F9" s="72"/>
      <c r="G9" s="4"/>
      <c r="H9" s="13"/>
      <c r="I9" s="29" t="str">
        <f t="shared" si="0"/>
        <v/>
      </c>
    </row>
    <row r="10" spans="1:9" x14ac:dyDescent="0.2">
      <c r="A10" s="61"/>
      <c r="B10" s="63"/>
      <c r="C10" s="66"/>
      <c r="D10" s="69"/>
      <c r="E10" s="72"/>
      <c r="F10" s="72"/>
      <c r="G10" s="4"/>
      <c r="H10" s="13"/>
      <c r="I10" s="29" t="str">
        <f t="shared" si="0"/>
        <v/>
      </c>
    </row>
    <row r="11" spans="1:9" x14ac:dyDescent="0.2">
      <c r="A11" s="61"/>
      <c r="B11" s="63"/>
      <c r="C11" s="66"/>
      <c r="D11" s="69"/>
      <c r="E11" s="72"/>
      <c r="F11" s="72"/>
      <c r="G11" s="4"/>
      <c r="H11" s="13"/>
      <c r="I11" s="29" t="str">
        <f t="shared" si="0"/>
        <v/>
      </c>
    </row>
    <row r="12" spans="1:9" x14ac:dyDescent="0.2">
      <c r="A12" s="61"/>
      <c r="B12" s="63"/>
      <c r="C12" s="66"/>
      <c r="D12" s="69"/>
      <c r="E12" s="72"/>
      <c r="F12" s="72"/>
      <c r="G12" s="4"/>
      <c r="H12" s="13"/>
      <c r="I12" s="29" t="str">
        <f t="shared" si="0"/>
        <v/>
      </c>
    </row>
    <row r="13" spans="1:9" x14ac:dyDescent="0.2">
      <c r="A13" s="61"/>
      <c r="B13" s="63"/>
      <c r="C13" s="66"/>
      <c r="D13" s="69"/>
      <c r="E13" s="72"/>
      <c r="F13" s="72"/>
      <c r="G13" s="4"/>
      <c r="H13" s="13"/>
      <c r="I13" s="29" t="str">
        <f t="shared" si="0"/>
        <v/>
      </c>
    </row>
    <row r="14" spans="1:9" x14ac:dyDescent="0.2">
      <c r="A14" s="61"/>
      <c r="B14" s="63"/>
      <c r="C14" s="66"/>
      <c r="D14" s="69"/>
      <c r="E14" s="72"/>
      <c r="F14" s="72"/>
      <c r="G14" s="4"/>
      <c r="H14" s="13"/>
      <c r="I14" s="29" t="str">
        <f t="shared" si="0"/>
        <v/>
      </c>
    </row>
    <row r="15" spans="1:9" x14ac:dyDescent="0.2">
      <c r="A15" s="61"/>
      <c r="B15" s="63"/>
      <c r="C15" s="66"/>
      <c r="D15" s="69"/>
      <c r="E15" s="72"/>
      <c r="F15" s="72"/>
      <c r="G15" s="4"/>
      <c r="H15" s="13"/>
      <c r="I15" s="29" t="str">
        <f t="shared" si="0"/>
        <v/>
      </c>
    </row>
    <row r="16" spans="1:9" x14ac:dyDescent="0.2">
      <c r="A16" s="61"/>
      <c r="B16" s="63"/>
      <c r="C16" s="66"/>
      <c r="D16" s="69"/>
      <c r="E16" s="72"/>
      <c r="F16" s="72"/>
      <c r="G16" s="4"/>
      <c r="H16" s="13"/>
      <c r="I16" s="29" t="str">
        <f t="shared" si="0"/>
        <v/>
      </c>
    </row>
    <row r="17" spans="1:11" x14ac:dyDescent="0.2">
      <c r="A17" s="61"/>
      <c r="B17" s="64"/>
      <c r="C17" s="67"/>
      <c r="D17" s="70"/>
      <c r="E17" s="73"/>
      <c r="F17" s="73"/>
      <c r="G17" s="4"/>
      <c r="H17" s="13"/>
      <c r="I17" s="29" t="str">
        <f t="shared" si="0"/>
        <v/>
      </c>
    </row>
    <row r="18" spans="1:11" x14ac:dyDescent="0.2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 x14ac:dyDescent="0.2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55" t="s">
        <v>33</v>
      </c>
      <c r="H19" s="56"/>
      <c r="I19" s="31"/>
    </row>
    <row r="20" spans="1:11" x14ac:dyDescent="0.2">
      <c r="A20" s="19">
        <f>IF(B20&lt;2,"N/A",(STDEV(H3:H17)))</f>
        <v>427.23919920032381</v>
      </c>
      <c r="B20" s="19">
        <f>COUNT(H3:H17)</f>
        <v>3</v>
      </c>
      <c r="C20" s="20">
        <f>IF(B20&lt;2,"N/A",(A20/D20))</f>
        <v>0.13159304739943506</v>
      </c>
      <c r="D20" s="21">
        <f>ROUND(AVERAGE(H3:H17),2)</f>
        <v>3246.67</v>
      </c>
      <c r="E20" s="22" t="str">
        <f>IFERROR(ROUND(IF(B20&lt;2,"N/A",(IF(C20&lt;=25%,"N/A",AVERAGE(I3:I17)))),2),"N/A")</f>
        <v>N/A</v>
      </c>
      <c r="F20" s="22">
        <f>ROUND(MEDIAN(H3:H17),2)</f>
        <v>3000</v>
      </c>
      <c r="G20" s="23" t="str">
        <f>INDEX(G3:G17,MATCH(H20,H3:H17,0))</f>
        <v>DN HEALTH CARE SERVICOS MEDICOS LTDA</v>
      </c>
      <c r="H20" s="24">
        <f>MIN(H3:H17)</f>
        <v>3000</v>
      </c>
      <c r="I20" s="31"/>
    </row>
    <row r="21" spans="1:11" x14ac:dyDescent="0.2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 x14ac:dyDescent="0.2">
      <c r="B22" s="32"/>
      <c r="C22" s="32"/>
      <c r="D22" s="57"/>
      <c r="E22" s="57"/>
      <c r="F22" s="35"/>
      <c r="G22" s="25" t="s">
        <v>36</v>
      </c>
      <c r="H22" s="26">
        <f>IF(C20&lt;=25%,D20,MIN(E20:F20))</f>
        <v>3246.67</v>
      </c>
    </row>
    <row r="23" spans="1:11" x14ac:dyDescent="0.2">
      <c r="B23" s="32"/>
      <c r="C23" s="32"/>
      <c r="D23" s="57"/>
      <c r="E23" s="57"/>
      <c r="F23" s="36"/>
      <c r="G23" s="27" t="s">
        <v>8</v>
      </c>
      <c r="H23" s="28">
        <f>ROUND(H22,2)*D3</f>
        <v>6493.34</v>
      </c>
    </row>
    <row r="24" spans="1:11" x14ac:dyDescent="0.2">
      <c r="B24" s="37"/>
      <c r="C24" s="37"/>
      <c r="D24" s="31"/>
      <c r="E24" s="31"/>
    </row>
    <row r="26" spans="1:11" x14ac:dyDescent="0.2">
      <c r="A26" s="49" t="s">
        <v>24</v>
      </c>
      <c r="B26" s="50"/>
      <c r="C26" s="50"/>
      <c r="D26" s="50"/>
      <c r="E26" s="50"/>
      <c r="F26" s="50"/>
      <c r="G26" s="50"/>
      <c r="H26" s="50"/>
      <c r="I26" s="51"/>
    </row>
    <row r="27" spans="1:11" ht="12.75" customHeight="1" x14ac:dyDescent="0.2">
      <c r="A27" s="49" t="s">
        <v>25</v>
      </c>
      <c r="B27" s="50"/>
      <c r="C27" s="50"/>
      <c r="D27" s="50"/>
      <c r="E27" s="50"/>
      <c r="F27" s="50"/>
      <c r="G27" s="50"/>
      <c r="H27" s="50"/>
      <c r="I27" s="51"/>
    </row>
    <row r="28" spans="1:11" ht="12.75" customHeight="1" x14ac:dyDescent="0.2">
      <c r="A28" s="49" t="s">
        <v>26</v>
      </c>
      <c r="B28" s="50"/>
      <c r="C28" s="50"/>
      <c r="D28" s="50"/>
      <c r="E28" s="50"/>
      <c r="F28" s="50"/>
      <c r="G28" s="50"/>
      <c r="H28" s="50"/>
      <c r="I28" s="51"/>
    </row>
    <row r="29" spans="1:11" x14ac:dyDescent="0.2">
      <c r="A29" s="49" t="s">
        <v>27</v>
      </c>
      <c r="B29" s="50"/>
      <c r="C29" s="50"/>
      <c r="D29" s="50"/>
      <c r="E29" s="50"/>
      <c r="F29" s="50"/>
      <c r="G29" s="50"/>
      <c r="H29" s="50"/>
      <c r="I29" s="51"/>
    </row>
    <row r="30" spans="1:11" ht="12.75" customHeight="1" x14ac:dyDescent="0.2">
      <c r="A30" s="49" t="s">
        <v>28</v>
      </c>
      <c r="B30" s="50"/>
      <c r="C30" s="50"/>
      <c r="D30" s="50"/>
      <c r="E30" s="50"/>
      <c r="F30" s="50"/>
      <c r="G30" s="50"/>
      <c r="H30" s="50"/>
      <c r="I30" s="51"/>
    </row>
    <row r="31" spans="1:11" ht="12.75" customHeight="1" x14ac:dyDescent="0.2">
      <c r="A31" s="49" t="s">
        <v>29</v>
      </c>
      <c r="B31" s="50"/>
      <c r="C31" s="50"/>
      <c r="D31" s="50"/>
      <c r="E31" s="50"/>
      <c r="F31" s="50"/>
      <c r="G31" s="50"/>
      <c r="H31" s="50"/>
      <c r="I31" s="51"/>
    </row>
    <row r="32" spans="1:11" ht="24.75" customHeight="1" x14ac:dyDescent="0.2">
      <c r="A32" s="52" t="s">
        <v>30</v>
      </c>
      <c r="B32" s="53"/>
      <c r="C32" s="53"/>
      <c r="D32" s="53"/>
      <c r="E32" s="53"/>
      <c r="F32" s="53"/>
      <c r="G32" s="53"/>
      <c r="H32" s="53"/>
      <c r="I32" s="5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tabSelected="1" view="pageBreakPreview" zoomScaleNormal="100" zoomScaleSheetLayoutView="100" workbookViewId="0">
      <selection activeCell="H6" sqref="H6"/>
    </sheetView>
  </sheetViews>
  <sheetFormatPr defaultRowHeight="12.75" x14ac:dyDescent="0.2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 x14ac:dyDescent="0.25">
      <c r="A1" s="58" t="s">
        <v>11</v>
      </c>
      <c r="B1" s="59"/>
      <c r="C1" s="59"/>
      <c r="D1" s="59"/>
      <c r="E1" s="59"/>
      <c r="F1" s="59"/>
      <c r="G1" s="59"/>
      <c r="H1" s="59"/>
      <c r="I1" s="60"/>
    </row>
    <row r="2" spans="1:9" ht="25.5" x14ac:dyDescent="0.2">
      <c r="A2" s="61" t="s">
        <v>37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 x14ac:dyDescent="0.2">
      <c r="A3" s="61"/>
      <c r="B3" s="62" t="s">
        <v>38</v>
      </c>
      <c r="C3" s="65" t="s">
        <v>41</v>
      </c>
      <c r="D3" s="68">
        <v>2</v>
      </c>
      <c r="E3" s="71">
        <f>IF(C20&lt;=25%,D20,MIN(E20:F20))</f>
        <v>6163.33</v>
      </c>
      <c r="F3" s="71">
        <f>MIN(H3:H17)</f>
        <v>6000</v>
      </c>
      <c r="G3" s="4" t="s">
        <v>39</v>
      </c>
      <c r="H3" s="13">
        <v>6490</v>
      </c>
      <c r="I3" s="29" t="str">
        <f>IF(H3="","",(IF($C$20&lt;25%,"N/A",IF(H3&lt;=($D$20+$A$20),H3,"Descartado"))))</f>
        <v>N/A</v>
      </c>
    </row>
    <row r="4" spans="1:9" x14ac:dyDescent="0.2">
      <c r="A4" s="61"/>
      <c r="B4" s="63"/>
      <c r="C4" s="66"/>
      <c r="D4" s="69"/>
      <c r="E4" s="72"/>
      <c r="F4" s="72"/>
      <c r="G4" s="4" t="s">
        <v>42</v>
      </c>
      <c r="H4" s="13">
        <v>6000</v>
      </c>
      <c r="I4" s="29" t="str">
        <f t="shared" ref="I4:I17" si="0">IF(H4="","",(IF($C$20&lt;25%,"N/A",IF(H4&lt;=($D$20+$A$20),H4,"Descartado"))))</f>
        <v>N/A</v>
      </c>
    </row>
    <row r="5" spans="1:9" x14ac:dyDescent="0.2">
      <c r="A5" s="61"/>
      <c r="B5" s="63"/>
      <c r="C5" s="66"/>
      <c r="D5" s="69"/>
      <c r="E5" s="72"/>
      <c r="F5" s="72"/>
      <c r="G5" s="4" t="s">
        <v>43</v>
      </c>
      <c r="H5" s="13">
        <v>6000</v>
      </c>
      <c r="I5" s="29" t="str">
        <f t="shared" si="0"/>
        <v>N/A</v>
      </c>
    </row>
    <row r="6" spans="1:9" x14ac:dyDescent="0.2">
      <c r="A6" s="61"/>
      <c r="B6" s="63"/>
      <c r="C6" s="66"/>
      <c r="D6" s="69"/>
      <c r="E6" s="72"/>
      <c r="F6" s="72"/>
      <c r="G6" s="4"/>
      <c r="H6" s="13"/>
      <c r="I6" s="29" t="str">
        <f t="shared" si="0"/>
        <v/>
      </c>
    </row>
    <row r="7" spans="1:9" x14ac:dyDescent="0.2">
      <c r="A7" s="61"/>
      <c r="B7" s="63"/>
      <c r="C7" s="66"/>
      <c r="D7" s="69"/>
      <c r="E7" s="72"/>
      <c r="F7" s="72"/>
      <c r="G7" s="4"/>
      <c r="H7" s="13"/>
      <c r="I7" s="29" t="str">
        <f t="shared" si="0"/>
        <v/>
      </c>
    </row>
    <row r="8" spans="1:9" x14ac:dyDescent="0.2">
      <c r="A8" s="61"/>
      <c r="B8" s="63"/>
      <c r="C8" s="66"/>
      <c r="D8" s="69"/>
      <c r="E8" s="72"/>
      <c r="F8" s="72"/>
      <c r="G8" s="4"/>
      <c r="H8" s="13"/>
      <c r="I8" s="29" t="str">
        <f t="shared" si="0"/>
        <v/>
      </c>
    </row>
    <row r="9" spans="1:9" x14ac:dyDescent="0.2">
      <c r="A9" s="61"/>
      <c r="B9" s="63"/>
      <c r="C9" s="66"/>
      <c r="D9" s="69"/>
      <c r="E9" s="72"/>
      <c r="F9" s="72"/>
      <c r="G9" s="4"/>
      <c r="H9" s="13"/>
      <c r="I9" s="29" t="str">
        <f t="shared" si="0"/>
        <v/>
      </c>
    </row>
    <row r="10" spans="1:9" x14ac:dyDescent="0.2">
      <c r="A10" s="61"/>
      <c r="B10" s="63"/>
      <c r="C10" s="66"/>
      <c r="D10" s="69"/>
      <c r="E10" s="72"/>
      <c r="F10" s="72"/>
      <c r="G10" s="4"/>
      <c r="H10" s="13"/>
      <c r="I10" s="29" t="str">
        <f t="shared" si="0"/>
        <v/>
      </c>
    </row>
    <row r="11" spans="1:9" x14ac:dyDescent="0.2">
      <c r="A11" s="61"/>
      <c r="B11" s="63"/>
      <c r="C11" s="66"/>
      <c r="D11" s="69"/>
      <c r="E11" s="72"/>
      <c r="F11" s="72"/>
      <c r="G11" s="4"/>
      <c r="H11" s="13"/>
      <c r="I11" s="29" t="str">
        <f t="shared" si="0"/>
        <v/>
      </c>
    </row>
    <row r="12" spans="1:9" x14ac:dyDescent="0.2">
      <c r="A12" s="61"/>
      <c r="B12" s="63"/>
      <c r="C12" s="66"/>
      <c r="D12" s="69"/>
      <c r="E12" s="72"/>
      <c r="F12" s="72"/>
      <c r="G12" s="4"/>
      <c r="H12" s="13"/>
      <c r="I12" s="29" t="str">
        <f t="shared" si="0"/>
        <v/>
      </c>
    </row>
    <row r="13" spans="1:9" x14ac:dyDescent="0.2">
      <c r="A13" s="61"/>
      <c r="B13" s="63"/>
      <c r="C13" s="66"/>
      <c r="D13" s="69"/>
      <c r="E13" s="72"/>
      <c r="F13" s="72"/>
      <c r="G13" s="4"/>
      <c r="H13" s="13"/>
      <c r="I13" s="29" t="str">
        <f t="shared" si="0"/>
        <v/>
      </c>
    </row>
    <row r="14" spans="1:9" x14ac:dyDescent="0.2">
      <c r="A14" s="61"/>
      <c r="B14" s="63"/>
      <c r="C14" s="66"/>
      <c r="D14" s="69"/>
      <c r="E14" s="72"/>
      <c r="F14" s="72"/>
      <c r="G14" s="4"/>
      <c r="H14" s="13"/>
      <c r="I14" s="29" t="str">
        <f t="shared" si="0"/>
        <v/>
      </c>
    </row>
    <row r="15" spans="1:9" x14ac:dyDescent="0.2">
      <c r="A15" s="61"/>
      <c r="B15" s="63"/>
      <c r="C15" s="66"/>
      <c r="D15" s="69"/>
      <c r="E15" s="72"/>
      <c r="F15" s="72"/>
      <c r="G15" s="4"/>
      <c r="H15" s="13"/>
      <c r="I15" s="29" t="str">
        <f t="shared" si="0"/>
        <v/>
      </c>
    </row>
    <row r="16" spans="1:9" x14ac:dyDescent="0.2">
      <c r="A16" s="61"/>
      <c r="B16" s="63"/>
      <c r="C16" s="66"/>
      <c r="D16" s="69"/>
      <c r="E16" s="72"/>
      <c r="F16" s="72"/>
      <c r="G16" s="4"/>
      <c r="H16" s="13"/>
      <c r="I16" s="29" t="str">
        <f t="shared" si="0"/>
        <v/>
      </c>
    </row>
    <row r="17" spans="1:11" x14ac:dyDescent="0.2">
      <c r="A17" s="61"/>
      <c r="B17" s="64"/>
      <c r="C17" s="67"/>
      <c r="D17" s="70"/>
      <c r="E17" s="73"/>
      <c r="F17" s="73"/>
      <c r="G17" s="4"/>
      <c r="H17" s="13"/>
      <c r="I17" s="29" t="str">
        <f t="shared" si="0"/>
        <v/>
      </c>
    </row>
    <row r="18" spans="1:11" x14ac:dyDescent="0.2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 x14ac:dyDescent="0.2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55" t="s">
        <v>33</v>
      </c>
      <c r="H19" s="56"/>
      <c r="I19" s="31"/>
    </row>
    <row r="20" spans="1:11" x14ac:dyDescent="0.2">
      <c r="A20" s="19">
        <f>IF(B20&lt;2,"N/A",(STDEV(H3:H17)))</f>
        <v>282.90163190291662</v>
      </c>
      <c r="B20" s="19">
        <f>COUNT(H3:H17)</f>
        <v>3</v>
      </c>
      <c r="C20" s="20">
        <f>IF(B20&lt;2,"N/A",(A20/D20))</f>
        <v>4.5900776350271143E-2</v>
      </c>
      <c r="D20" s="21">
        <f>ROUND(AVERAGE(H3:H17),2)</f>
        <v>6163.33</v>
      </c>
      <c r="E20" s="22" t="str">
        <f>IFERROR(ROUND(IF(B20&lt;2,"N/A",(IF(C20&lt;=25%,"N/A",AVERAGE(I3:I17)))),2),"N/A")</f>
        <v>N/A</v>
      </c>
      <c r="F20" s="22">
        <f>ROUND(MEDIAN(H3:H17),2)</f>
        <v>6000</v>
      </c>
      <c r="G20" s="23" t="str">
        <f>INDEX(G3:G17,MATCH(H20,H3:H17,0))</f>
        <v>DN HEALTH CARE SERVICOS MEDICOS LTDA</v>
      </c>
      <c r="H20" s="24">
        <f>MIN(H3:H17)</f>
        <v>6000</v>
      </c>
      <c r="I20" s="31"/>
    </row>
    <row r="21" spans="1:11" x14ac:dyDescent="0.2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 x14ac:dyDescent="0.2">
      <c r="B22" s="32"/>
      <c r="C22" s="32"/>
      <c r="D22" s="57"/>
      <c r="E22" s="57"/>
      <c r="F22" s="35"/>
      <c r="G22" s="25" t="s">
        <v>36</v>
      </c>
      <c r="H22" s="26">
        <f>IF(C20&lt;=25%,D20,MIN(E20:F20))</f>
        <v>6163.33</v>
      </c>
    </row>
    <row r="23" spans="1:11" x14ac:dyDescent="0.2">
      <c r="B23" s="32"/>
      <c r="C23" s="32"/>
      <c r="D23" s="57"/>
      <c r="E23" s="57"/>
      <c r="F23" s="36"/>
      <c r="G23" s="27" t="s">
        <v>8</v>
      </c>
      <c r="H23" s="28">
        <f>ROUND(H22,2)*D3</f>
        <v>12326.66</v>
      </c>
    </row>
    <row r="24" spans="1:11" x14ac:dyDescent="0.2">
      <c r="B24" s="37"/>
      <c r="C24" s="37"/>
      <c r="D24" s="31"/>
      <c r="E24" s="31"/>
    </row>
    <row r="26" spans="1:11" x14ac:dyDescent="0.2">
      <c r="A26" s="49" t="s">
        <v>24</v>
      </c>
      <c r="B26" s="50"/>
      <c r="C26" s="50"/>
      <c r="D26" s="50"/>
      <c r="E26" s="50"/>
      <c r="F26" s="50"/>
      <c r="G26" s="50"/>
      <c r="H26" s="50"/>
      <c r="I26" s="51"/>
    </row>
    <row r="27" spans="1:11" ht="12.75" customHeight="1" x14ac:dyDescent="0.2">
      <c r="A27" s="49" t="s">
        <v>25</v>
      </c>
      <c r="B27" s="50"/>
      <c r="C27" s="50"/>
      <c r="D27" s="50"/>
      <c r="E27" s="50"/>
      <c r="F27" s="50"/>
      <c r="G27" s="50"/>
      <c r="H27" s="50"/>
      <c r="I27" s="51"/>
    </row>
    <row r="28" spans="1:11" ht="12.75" customHeight="1" x14ac:dyDescent="0.2">
      <c r="A28" s="49" t="s">
        <v>26</v>
      </c>
      <c r="B28" s="50"/>
      <c r="C28" s="50"/>
      <c r="D28" s="50"/>
      <c r="E28" s="50"/>
      <c r="F28" s="50"/>
      <c r="G28" s="50"/>
      <c r="H28" s="50"/>
      <c r="I28" s="51"/>
    </row>
    <row r="29" spans="1:11" x14ac:dyDescent="0.2">
      <c r="A29" s="49" t="s">
        <v>27</v>
      </c>
      <c r="B29" s="50"/>
      <c r="C29" s="50"/>
      <c r="D29" s="50"/>
      <c r="E29" s="50"/>
      <c r="F29" s="50"/>
      <c r="G29" s="50"/>
      <c r="H29" s="50"/>
      <c r="I29" s="51"/>
    </row>
    <row r="30" spans="1:11" ht="12.75" customHeight="1" x14ac:dyDescent="0.2">
      <c r="A30" s="49" t="s">
        <v>28</v>
      </c>
      <c r="B30" s="50"/>
      <c r="C30" s="50"/>
      <c r="D30" s="50"/>
      <c r="E30" s="50"/>
      <c r="F30" s="50"/>
      <c r="G30" s="50"/>
      <c r="H30" s="50"/>
      <c r="I30" s="51"/>
    </row>
    <row r="31" spans="1:11" ht="12.75" customHeight="1" x14ac:dyDescent="0.2">
      <c r="A31" s="49" t="s">
        <v>29</v>
      </c>
      <c r="B31" s="50"/>
      <c r="C31" s="50"/>
      <c r="D31" s="50"/>
      <c r="E31" s="50"/>
      <c r="F31" s="50"/>
      <c r="G31" s="50"/>
      <c r="H31" s="50"/>
      <c r="I31" s="51"/>
    </row>
    <row r="32" spans="1:11" ht="24.75" customHeight="1" x14ac:dyDescent="0.2">
      <c r="A32" s="52" t="s">
        <v>30</v>
      </c>
      <c r="B32" s="53"/>
      <c r="C32" s="53"/>
      <c r="D32" s="53"/>
      <c r="E32" s="53"/>
      <c r="F32" s="53"/>
      <c r="G32" s="53"/>
      <c r="H32" s="53"/>
      <c r="I32" s="5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"/>
  <sheetViews>
    <sheetView zoomScaleNormal="100" zoomScaleSheetLayoutView="100" workbookViewId="0">
      <selection activeCell="C4" sqref="C4"/>
    </sheetView>
  </sheetViews>
  <sheetFormatPr defaultRowHeight="12.75" x14ac:dyDescent="0.2"/>
  <cols>
    <col min="1" max="1" width="9.140625" style="1"/>
    <col min="2" max="2" width="86.85546875" style="1" customWidth="1"/>
    <col min="3" max="4" width="13.28515625" style="1" customWidth="1"/>
    <col min="5" max="5" width="13.85546875" style="1" bestFit="1" customWidth="1"/>
    <col min="6" max="6" width="17.42578125" style="1" bestFit="1" customWidth="1"/>
    <col min="7" max="7" width="15" bestFit="1" customWidth="1"/>
    <col min="8" max="14" width="9.140625" style="2"/>
    <col min="15" max="16384" width="9.140625" style="1"/>
  </cols>
  <sheetData>
    <row r="1" spans="1:6" ht="15.75" x14ac:dyDescent="0.25">
      <c r="A1" s="74" t="s">
        <v>13</v>
      </c>
      <c r="B1" s="74"/>
      <c r="C1" s="74"/>
      <c r="D1" s="74"/>
      <c r="E1" s="74"/>
      <c r="F1" s="74"/>
    </row>
    <row r="2" spans="1:6" ht="25.5" x14ac:dyDescent="0.2">
      <c r="A2" s="40" t="s">
        <v>14</v>
      </c>
      <c r="B2" s="40" t="s">
        <v>15</v>
      </c>
      <c r="C2" s="40" t="s">
        <v>16</v>
      </c>
      <c r="D2" s="40" t="s">
        <v>17</v>
      </c>
      <c r="E2" s="40" t="s">
        <v>12</v>
      </c>
      <c r="F2" s="40" t="s">
        <v>18</v>
      </c>
    </row>
    <row r="3" spans="1:6" ht="280.5" x14ac:dyDescent="0.2">
      <c r="A3" s="78">
        <v>1</v>
      </c>
      <c r="B3" s="42" t="str">
        <f>Item1!B3</f>
        <v>Unidade Móvel tipo UTI composta de:
1. Médico treinado em atendimento pré-hospitalar e terapia intensiva;
2. Enfermeiro treinado para atendimento de emergência em pré-hospitalar;
3. Motorista treinado em direção defensiva e atendimento pré hospitalar;
4. Todos os recursos necessários para atendimentos médicos de urgência
e emergência: medicamentos, materiais descartáveis e equipamentos.
Obs. A Unidade Móvel deverá possuir no mínimo os seguintes
equipamentos:
- maca com rodas e articulada;
- suporte para soluções parenterais;
- cadeira de rodas dobrável;
- instalação de oxigênio;
- aparelho portátil de eletrocardiograma;
- monitor e desfibrilador portáteis com sincronismo e bateria interna
recarregável;
- oxímetro de pulso; - prancha longa para imobilização da coluna;
- kit de vias aéreas: laringoscópio, jogo de cânulas (endotraqueais,
traqueostomia, orofaríngeas e nasofaríngeas), ressuscitador manual com
reservatório de oxigênio - ambu, etc.;
- conjunto de colares cervicais;
- kit de acesso venoso;
- materiais para pequenas cirurgias;</v>
      </c>
      <c r="C3" s="41" t="str">
        <f>Item1!C3</f>
        <v>diária 13h</v>
      </c>
      <c r="D3" s="41">
        <f>Item1!D3</f>
        <v>2</v>
      </c>
      <c r="E3" s="46">
        <f>Item1!E3</f>
        <v>3246.67</v>
      </c>
      <c r="F3" s="48">
        <f>E3*D3</f>
        <v>6493.34</v>
      </c>
    </row>
    <row r="4" spans="1:6" ht="280.5" x14ac:dyDescent="0.2">
      <c r="A4" s="79"/>
      <c r="B4" s="42" t="str">
        <f>Item2!B3</f>
        <v>Unidade Móvel tipo UTI composta de:
1. Médico treinado em atendimento pré-hospitalar e terapia intensiva;
2. Enfermeiro treinado para atendimento de emergência em pré-hospitalar;
3. Motorista treinado em direção defensiva e atendimento pré hospitalar;
4. Todos os recursos necessários para atendimentos médicos de urgência
e emergência: medicamentos, materiais descartáveis e equipamentos.
Obs. A Unidade Móvel deverá possuir no mínimo os seguintes
equipamentos:
- maca com rodas e articulada;
- suporte para soluções parenterais;
- cadeira de rodas dobrável;
- instalação de oxigênio;
- aparelho portátil de eletrocardiograma;
- monitor e desfibrilador portáteis com sincronismo e bateria interna
recarregável;
- oxímetro de pulso; - prancha longa para imobilização da coluna;
- kit de vias aéreas: laringoscópio, jogo de cânulas (endotraqueais,
traqueostomia, orofaríngeas e nasofaríngeas), ressuscitador manual com
reservatório de oxigênio - ambu, etc.;
- conjunto de colares cervicais;
- kit de acesso venoso;
- materiais para pequenas cirurgias;</v>
      </c>
      <c r="C4" s="41" t="str">
        <f>Item2!C3</f>
        <v>diária 24h</v>
      </c>
      <c r="D4" s="41">
        <f>Item2!D3</f>
        <v>2</v>
      </c>
      <c r="E4" s="47">
        <f>Item2!E3</f>
        <v>6163.33</v>
      </c>
      <c r="F4" s="48">
        <f>E4*D4</f>
        <v>12326.66</v>
      </c>
    </row>
    <row r="5" spans="1:6" ht="15.75" x14ac:dyDescent="0.25">
      <c r="A5" s="38"/>
      <c r="B5" s="38"/>
      <c r="C5" s="75" t="s">
        <v>19</v>
      </c>
      <c r="D5" s="76"/>
      <c r="E5" s="77"/>
      <c r="F5" s="39">
        <f>SUM(F3:F4)</f>
        <v>18820</v>
      </c>
    </row>
  </sheetData>
  <mergeCells count="3">
    <mergeCell ref="A1:F1"/>
    <mergeCell ref="C5:E5"/>
    <mergeCell ref="A3:A4"/>
  </mergeCells>
  <pageMargins left="0.51181102362204722" right="0.51181102362204722" top="0.78740157480314965" bottom="0.78740157480314965" header="0.31496062992125984" footer="0.31496062992125984"/>
  <pageSetup paperSize="9" scale="61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"/>
  <sheetViews>
    <sheetView view="pageBreakPreview" zoomScaleNormal="100" zoomScaleSheetLayoutView="100" workbookViewId="0">
      <selection activeCell="B6" sqref="B6"/>
    </sheetView>
  </sheetViews>
  <sheetFormatPr defaultRowHeight="12.75" x14ac:dyDescent="0.2"/>
  <cols>
    <col min="1" max="1" width="9.140625" style="1"/>
    <col min="2" max="2" width="86.85546875" style="1" customWidth="1"/>
    <col min="3" max="4" width="13.28515625" style="45" customWidth="1"/>
    <col min="5" max="5" width="13.28515625" style="1" customWidth="1"/>
    <col min="6" max="6" width="17.42578125" style="1" bestFit="1" customWidth="1"/>
    <col min="7" max="14" width="9.140625" style="2"/>
    <col min="15" max="16384" width="9.140625" style="1"/>
  </cols>
  <sheetData>
    <row r="1" spans="1:6" s="2" customFormat="1" ht="15.75" x14ac:dyDescent="0.25">
      <c r="A1" s="74" t="s">
        <v>20</v>
      </c>
      <c r="B1" s="74"/>
      <c r="C1" s="74"/>
      <c r="D1" s="74"/>
      <c r="E1" s="74"/>
      <c r="F1" s="74"/>
    </row>
    <row r="2" spans="1:6" s="2" customFormat="1" ht="25.5" x14ac:dyDescent="0.2">
      <c r="A2" s="40" t="s">
        <v>14</v>
      </c>
      <c r="B2" s="40" t="s">
        <v>15</v>
      </c>
      <c r="C2" s="40" t="s">
        <v>16</v>
      </c>
      <c r="D2" s="40" t="s">
        <v>17</v>
      </c>
      <c r="E2" s="40" t="s">
        <v>12</v>
      </c>
      <c r="F2" s="40" t="s">
        <v>18</v>
      </c>
    </row>
    <row r="3" spans="1:6" s="2" customFormat="1" ht="17.25" x14ac:dyDescent="0.2">
      <c r="A3" s="44" t="s">
        <v>21</v>
      </c>
      <c r="B3" s="80" t="str">
        <f>Item1!G20</f>
        <v>DN HEALTH CARE SERVICOS MEDICOS LTDA</v>
      </c>
      <c r="C3" s="81"/>
      <c r="D3" s="81"/>
      <c r="E3" s="81"/>
      <c r="F3" s="82"/>
    </row>
    <row r="4" spans="1:6" s="2" customFormat="1" ht="280.5" x14ac:dyDescent="0.2">
      <c r="A4" s="41">
        <v>1</v>
      </c>
      <c r="B4" s="42" t="str">
        <f>Item1!B3</f>
        <v>Unidade Móvel tipo UTI composta de:
1. Médico treinado em atendimento pré-hospitalar e terapia intensiva;
2. Enfermeiro treinado para atendimento de emergência em pré-hospitalar;
3. Motorista treinado em direção defensiva e atendimento pré hospitalar;
4. Todos os recursos necessários para atendimentos médicos de urgência
e emergência: medicamentos, materiais descartáveis e equipamentos.
Obs. A Unidade Móvel deverá possuir no mínimo os seguintes
equipamentos:
- maca com rodas e articulada;
- suporte para soluções parenterais;
- cadeira de rodas dobrável;
- instalação de oxigênio;
- aparelho portátil de eletrocardiograma;
- monitor e desfibrilador portáteis com sincronismo e bateria interna
recarregável;
- oxímetro de pulso; - prancha longa para imobilização da coluna;
- kit de vias aéreas: laringoscópio, jogo de cânulas (endotraqueais,
traqueostomia, orofaríngeas e nasofaríngeas), ressuscitador manual com
reservatório de oxigênio - ambu, etc.;
- conjunto de colares cervicais;
- kit de acesso venoso;
- materiais para pequenas cirurgias;</v>
      </c>
      <c r="C4" s="41" t="str">
        <f>Item1!C3</f>
        <v>diária 13h</v>
      </c>
      <c r="D4" s="41">
        <f>Item1!D3</f>
        <v>2</v>
      </c>
      <c r="E4" s="43">
        <f>Item1!F3</f>
        <v>3000</v>
      </c>
      <c r="F4" s="43">
        <f>(ROUND(E4,2)*D4)</f>
        <v>6000</v>
      </c>
    </row>
    <row r="5" spans="1:6" s="2" customFormat="1" ht="17.25" x14ac:dyDescent="0.2">
      <c r="A5" s="44" t="s">
        <v>21</v>
      </c>
      <c r="B5" s="80" t="str">
        <f>Item2!G20</f>
        <v>DN HEALTH CARE SERVICOS MEDICOS LTDA</v>
      </c>
      <c r="C5" s="81"/>
      <c r="D5" s="81"/>
      <c r="E5" s="81"/>
      <c r="F5" s="82"/>
    </row>
    <row r="6" spans="1:6" ht="280.5" x14ac:dyDescent="0.2">
      <c r="A6" s="41">
        <v>2</v>
      </c>
      <c r="B6" s="42" t="str">
        <f>Item2!B3</f>
        <v>Unidade Móvel tipo UTI composta de:
1. Médico treinado em atendimento pré-hospitalar e terapia intensiva;
2. Enfermeiro treinado para atendimento de emergência em pré-hospitalar;
3. Motorista treinado em direção defensiva e atendimento pré hospitalar;
4. Todos os recursos necessários para atendimentos médicos de urgência
e emergência: medicamentos, materiais descartáveis e equipamentos.
Obs. A Unidade Móvel deverá possuir no mínimo os seguintes
equipamentos:
- maca com rodas e articulada;
- suporte para soluções parenterais;
- cadeira de rodas dobrável;
- instalação de oxigênio;
- aparelho portátil de eletrocardiograma;
- monitor e desfibrilador portáteis com sincronismo e bateria interna
recarregável;
- oxímetro de pulso; - prancha longa para imobilização da coluna;
- kit de vias aéreas: laringoscópio, jogo de cânulas (endotraqueais,
traqueostomia, orofaríngeas e nasofaríngeas), ressuscitador manual com
reservatório de oxigênio - ambu, etc.;
- conjunto de colares cervicais;
- kit de acesso venoso;
- materiais para pequenas cirurgias;</v>
      </c>
      <c r="C6" s="41" t="str">
        <f>Item2!C3</f>
        <v>diária 24h</v>
      </c>
      <c r="D6" s="41">
        <f>Item2!D3</f>
        <v>2</v>
      </c>
      <c r="E6" s="43">
        <f>Item2!F3</f>
        <v>6000</v>
      </c>
      <c r="F6" s="43">
        <f>(ROUND(E6,2)*D6)</f>
        <v>12000</v>
      </c>
    </row>
    <row r="7" spans="1:6" ht="15.75" x14ac:dyDescent="0.25">
      <c r="A7" s="38"/>
      <c r="B7" s="38"/>
      <c r="C7" s="75" t="s">
        <v>22</v>
      </c>
      <c r="D7" s="76"/>
      <c r="E7" s="77"/>
      <c r="F7" s="39">
        <f>SUM(F4:F6)</f>
        <v>18000</v>
      </c>
    </row>
  </sheetData>
  <mergeCells count="4">
    <mergeCell ref="A1:F1"/>
    <mergeCell ref="B3:F3"/>
    <mergeCell ref="C7:E7"/>
    <mergeCell ref="B5:F5"/>
  </mergeCells>
  <pageMargins left="0.51181102362204722" right="0.51181102362204722" top="0.78740157480314965" bottom="0.78740157480314965" header="0.31496062992125984" footer="0.31496062992125984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Item1</vt:lpstr>
      <vt:lpstr>Item2</vt:lpstr>
      <vt:lpstr>TOTAL</vt:lpstr>
      <vt:lpstr>menores</vt:lpstr>
      <vt:lpstr>menores!Area_de_impressao</vt:lpstr>
      <vt:lpstr>TOTAL!Area_de_impressao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Elane França Mota</cp:lastModifiedBy>
  <cp:lastPrinted>2019-03-26T20:50:54Z</cp:lastPrinted>
  <dcterms:created xsi:type="dcterms:W3CDTF">2019-01-16T20:04:04Z</dcterms:created>
  <dcterms:modified xsi:type="dcterms:W3CDTF">2020-02-07T12:39:42Z</dcterms:modified>
</cp:coreProperties>
</file>