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mc:AlternateContent xmlns:mc="http://schemas.openxmlformats.org/markup-compatibility/2006">
    <mc:Choice Requires="x15">
      <x15ac:absPath xmlns:x15ac="http://schemas.microsoft.com/office/spreadsheetml/2010/11/ac" url="C:\Users\Milena Hereda\Desktop\MOBILIÁRIO GERAL\"/>
    </mc:Choice>
  </mc:AlternateContent>
  <xr:revisionPtr revIDLastSave="0" documentId="8_{5DC7AF3B-F346-4DCD-AEC9-66697E0F0628}" xr6:coauthVersionLast="45" xr6:coauthVersionMax="45" xr10:uidLastSave="{00000000-0000-0000-0000-000000000000}"/>
  <bookViews>
    <workbookView xWindow="-120" yWindow="-120" windowWidth="20730" windowHeight="11160" tabRatio="661" firstSheet="13" activeTab="21" xr2:uid="{00000000-000D-0000-FFFF-FFFF00000000}"/>
  </bookViews>
  <sheets>
    <sheet name="Item1" sheetId="70" r:id="rId1"/>
    <sheet name="Item2" sheetId="71" r:id="rId2"/>
    <sheet name="Item3" sheetId="72" r:id="rId3"/>
    <sheet name="Item4" sheetId="73" r:id="rId4"/>
    <sheet name="Item5" sheetId="74" r:id="rId5"/>
    <sheet name="Item6" sheetId="75" r:id="rId6"/>
    <sheet name="Item7" sheetId="38" r:id="rId7"/>
    <sheet name="Item8" sheetId="39" r:id="rId8"/>
    <sheet name="Item9" sheetId="40" r:id="rId9"/>
    <sheet name="Item10" sheetId="41" r:id="rId10"/>
    <sheet name="Item11" sheetId="44" r:id="rId11"/>
    <sheet name="Item12" sheetId="45" r:id="rId12"/>
    <sheet name="Item13" sheetId="46" r:id="rId13"/>
    <sheet name="Item14" sheetId="47" r:id="rId14"/>
    <sheet name="Item15" sheetId="48" r:id="rId15"/>
    <sheet name="Item16" sheetId="49" r:id="rId16"/>
    <sheet name="Item17" sheetId="50" r:id="rId17"/>
    <sheet name="Item18" sheetId="77" r:id="rId18"/>
    <sheet name="Item19" sheetId="51" r:id="rId19"/>
    <sheet name="Item20" sheetId="52" r:id="rId20"/>
    <sheet name="Item21" sheetId="76" r:id="rId21"/>
    <sheet name="TOTAL" sheetId="5" r:id="rId22"/>
    <sheet name="menores" sheetId="6" r:id="rId23"/>
  </sheets>
  <definedNames>
    <definedName name="_xlnm.Print_Area" localSheetId="22">menores!$A$1:$F$45</definedName>
    <definedName name="_xlnm.Print_Area" localSheetId="21">TOTAL!$A$1:$F$26</definedName>
  </definedNames>
  <calcPr calcId="181029" calcMode="manual"/>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4" i="6" l="1"/>
  <c r="D42" i="6"/>
  <c r="D40" i="6"/>
  <c r="C44" i="6"/>
  <c r="C42" i="6"/>
  <c r="C40" i="6"/>
  <c r="B44" i="6"/>
  <c r="B42" i="6"/>
  <c r="B40" i="6"/>
  <c r="D38" i="6"/>
  <c r="C38" i="6"/>
  <c r="B38" i="6"/>
  <c r="D25" i="5"/>
  <c r="C25" i="5"/>
  <c r="B25" i="5"/>
  <c r="D23" i="5"/>
  <c r="C23" i="5"/>
  <c r="B23" i="5"/>
  <c r="D22" i="5"/>
  <c r="C22" i="5"/>
  <c r="B22" i="5"/>
  <c r="D21" i="5"/>
  <c r="C21" i="5"/>
  <c r="B21" i="5"/>
  <c r="H20" i="77"/>
  <c r="G20" i="77" s="1"/>
  <c r="B37" i="6" s="1"/>
  <c r="F20" i="77"/>
  <c r="D20" i="77"/>
  <c r="B20" i="77"/>
  <c r="I17" i="77"/>
  <c r="I16" i="77"/>
  <c r="I15" i="77"/>
  <c r="I14" i="77"/>
  <c r="I13" i="77"/>
  <c r="F3" i="77"/>
  <c r="E38" i="6" s="1"/>
  <c r="A20" i="77" l="1"/>
  <c r="C20" i="77" s="1"/>
  <c r="I10" i="77" l="1"/>
  <c r="I6" i="77"/>
  <c r="I9" i="77"/>
  <c r="I5" i="77"/>
  <c r="I12" i="77"/>
  <c r="I8" i="77"/>
  <c r="I4" i="77"/>
  <c r="I11" i="77"/>
  <c r="I7" i="77"/>
  <c r="I3" i="77"/>
  <c r="H20" i="76"/>
  <c r="G20" i="76" s="1"/>
  <c r="B43" i="6" s="1"/>
  <c r="F20" i="76"/>
  <c r="D20" i="76"/>
  <c r="B20" i="76"/>
  <c r="A20" i="76" s="1"/>
  <c r="I17" i="76"/>
  <c r="I16" i="76"/>
  <c r="I15" i="76"/>
  <c r="I14" i="76"/>
  <c r="I13" i="76"/>
  <c r="I12" i="76"/>
  <c r="I11" i="76"/>
  <c r="I10" i="76"/>
  <c r="F3" i="76"/>
  <c r="E44" i="6" s="1"/>
  <c r="F44" i="6" s="1"/>
  <c r="E20" i="77" l="1"/>
  <c r="E3" i="77" s="1"/>
  <c r="E21" i="5" s="1"/>
  <c r="C20" i="76"/>
  <c r="E3" i="76" s="1"/>
  <c r="I8" i="76"/>
  <c r="I4" i="76"/>
  <c r="I7" i="76"/>
  <c r="H22" i="76"/>
  <c r="E20" i="76"/>
  <c r="I6" i="76"/>
  <c r="B32" i="6"/>
  <c r="I9" i="76" l="1"/>
  <c r="H23" i="76"/>
  <c r="E25" i="5"/>
  <c r="F25" i="5" s="1"/>
  <c r="H22" i="77"/>
  <c r="H23" i="77" s="1"/>
  <c r="I5" i="76"/>
  <c r="I3" i="76"/>
  <c r="C36" i="6"/>
  <c r="D36" i="6"/>
  <c r="B36" i="6"/>
  <c r="C34" i="6"/>
  <c r="D34" i="6"/>
  <c r="B34" i="6"/>
  <c r="C32" i="6"/>
  <c r="D32" i="6"/>
  <c r="C30" i="6"/>
  <c r="D30" i="6"/>
  <c r="B30" i="6"/>
  <c r="C28" i="6"/>
  <c r="D28" i="6"/>
  <c r="B28" i="6"/>
  <c r="C26" i="6"/>
  <c r="D26" i="6"/>
  <c r="B26" i="6"/>
  <c r="C24" i="6"/>
  <c r="D24" i="6"/>
  <c r="B24" i="6"/>
  <c r="C22" i="6"/>
  <c r="D22" i="6"/>
  <c r="B22" i="6"/>
  <c r="C20" i="6"/>
  <c r="D20" i="6"/>
  <c r="B20" i="6"/>
  <c r="C18" i="6"/>
  <c r="D18" i="6"/>
  <c r="B18" i="6"/>
  <c r="C16" i="6"/>
  <c r="D16" i="6"/>
  <c r="B16" i="6"/>
  <c r="C14" i="6"/>
  <c r="D14" i="6"/>
  <c r="B14" i="6"/>
  <c r="C12" i="6"/>
  <c r="D12" i="6"/>
  <c r="B12" i="6"/>
  <c r="C10" i="6"/>
  <c r="D10" i="6"/>
  <c r="B10" i="6"/>
  <c r="C8" i="6"/>
  <c r="D8" i="6"/>
  <c r="B8" i="6"/>
  <c r="C6" i="6"/>
  <c r="D6" i="6"/>
  <c r="B6" i="6"/>
  <c r="C4" i="6"/>
  <c r="D4" i="6"/>
  <c r="B4" i="6"/>
  <c r="C19" i="5"/>
  <c r="D19" i="5"/>
  <c r="B19" i="5"/>
  <c r="C18" i="5"/>
  <c r="D18" i="5"/>
  <c r="B18" i="5"/>
  <c r="C17" i="5"/>
  <c r="D17" i="5"/>
  <c r="B17" i="5"/>
  <c r="C16" i="5"/>
  <c r="D16" i="5"/>
  <c r="B16" i="5"/>
  <c r="C15" i="5"/>
  <c r="D15" i="5"/>
  <c r="B15" i="5"/>
  <c r="C14" i="5"/>
  <c r="D14" i="5"/>
  <c r="B14" i="5"/>
  <c r="C13" i="5"/>
  <c r="D13" i="5"/>
  <c r="B13" i="5"/>
  <c r="C12" i="5"/>
  <c r="D12" i="5"/>
  <c r="B12" i="5"/>
  <c r="C11" i="5"/>
  <c r="D11" i="5"/>
  <c r="B11" i="5"/>
  <c r="C10" i="5"/>
  <c r="D10" i="5"/>
  <c r="B10" i="5"/>
  <c r="C9" i="5"/>
  <c r="D9" i="5"/>
  <c r="B9" i="5"/>
  <c r="C8" i="5"/>
  <c r="D8" i="5"/>
  <c r="B8" i="5"/>
  <c r="C7" i="5"/>
  <c r="D7" i="5"/>
  <c r="B7" i="5"/>
  <c r="C6" i="5"/>
  <c r="D6" i="5"/>
  <c r="B6" i="5"/>
  <c r="C5" i="5"/>
  <c r="D5" i="5"/>
  <c r="B5" i="5"/>
  <c r="C4" i="5"/>
  <c r="D4" i="5"/>
  <c r="B4" i="5"/>
  <c r="C3" i="5"/>
  <c r="D3" i="5"/>
  <c r="B3" i="5"/>
  <c r="H20" i="75"/>
  <c r="G20" i="75" s="1"/>
  <c r="B13" i="6" s="1"/>
  <c r="F20" i="75"/>
  <c r="D20" i="75"/>
  <c r="B20" i="75"/>
  <c r="I17" i="75"/>
  <c r="I16" i="75"/>
  <c r="I15" i="75"/>
  <c r="I14" i="75"/>
  <c r="I13" i="75"/>
  <c r="I12" i="75"/>
  <c r="F3" i="75"/>
  <c r="E14" i="6" s="1"/>
  <c r="H20" i="74"/>
  <c r="G20" i="74" s="1"/>
  <c r="B11" i="6" s="1"/>
  <c r="F20" i="74"/>
  <c r="D20" i="74"/>
  <c r="B20" i="74"/>
  <c r="I17" i="74"/>
  <c r="I16" i="74"/>
  <c r="F3" i="74"/>
  <c r="E12" i="6" s="1"/>
  <c r="H20" i="73"/>
  <c r="G20" i="73" s="1"/>
  <c r="B9" i="6" s="1"/>
  <c r="F20" i="73"/>
  <c r="D20" i="73"/>
  <c r="B20" i="73"/>
  <c r="F3" i="73"/>
  <c r="E10" i="6" s="1"/>
  <c r="H20" i="72"/>
  <c r="G20" i="72" s="1"/>
  <c r="B7" i="6" s="1"/>
  <c r="F20" i="72"/>
  <c r="D20" i="72"/>
  <c r="B20" i="72"/>
  <c r="A20" i="72" s="1"/>
  <c r="I17" i="72"/>
  <c r="I16" i="72"/>
  <c r="I15" i="72"/>
  <c r="I14" i="72"/>
  <c r="I13" i="72"/>
  <c r="I11" i="72"/>
  <c r="F3" i="72"/>
  <c r="E8" i="6" s="1"/>
  <c r="H20" i="71"/>
  <c r="G20" i="71" s="1"/>
  <c r="B5" i="6" s="1"/>
  <c r="F20" i="71"/>
  <c r="D20" i="71"/>
  <c r="B20" i="71"/>
  <c r="A20" i="71" s="1"/>
  <c r="I17" i="71"/>
  <c r="I16" i="71"/>
  <c r="I15" i="71"/>
  <c r="F3" i="71"/>
  <c r="E6" i="6" s="1"/>
  <c r="H20" i="70"/>
  <c r="G20" i="70" s="1"/>
  <c r="B3" i="6" s="1"/>
  <c r="F20" i="70"/>
  <c r="D20" i="70"/>
  <c r="B20" i="70"/>
  <c r="I17" i="70"/>
  <c r="I16" i="70"/>
  <c r="I15" i="70"/>
  <c r="I14" i="70"/>
  <c r="I13" i="70"/>
  <c r="F3" i="70"/>
  <c r="E4" i="6" s="1"/>
  <c r="H20" i="52"/>
  <c r="G20" i="52" s="1"/>
  <c r="B41" i="6" s="1"/>
  <c r="F20" i="52"/>
  <c r="D20" i="52"/>
  <c r="B20" i="52"/>
  <c r="I17" i="52"/>
  <c r="I16" i="52"/>
  <c r="I15" i="52"/>
  <c r="I14" i="52"/>
  <c r="I13" i="52"/>
  <c r="I12" i="52"/>
  <c r="F3" i="52"/>
  <c r="E42" i="6" s="1"/>
  <c r="F42" i="6" s="1"/>
  <c r="H20" i="51"/>
  <c r="G20" i="51" s="1"/>
  <c r="B39" i="6" s="1"/>
  <c r="F20" i="51"/>
  <c r="D20" i="51"/>
  <c r="B20" i="51"/>
  <c r="I17" i="51"/>
  <c r="I16" i="51"/>
  <c r="I15" i="51"/>
  <c r="I14" i="51"/>
  <c r="I13" i="51"/>
  <c r="F3" i="51"/>
  <c r="E40" i="6" s="1"/>
  <c r="H20" i="50"/>
  <c r="G20" i="50" s="1"/>
  <c r="B35" i="6" s="1"/>
  <c r="F20" i="50"/>
  <c r="D20" i="50"/>
  <c r="B20" i="50"/>
  <c r="I17" i="50"/>
  <c r="I16" i="50"/>
  <c r="I15" i="50"/>
  <c r="I14" i="50"/>
  <c r="I13" i="50"/>
  <c r="F3" i="50"/>
  <c r="E36" i="6" s="1"/>
  <c r="H20" i="49"/>
  <c r="G20" i="49" s="1"/>
  <c r="B33" i="6" s="1"/>
  <c r="F20" i="49"/>
  <c r="D20" i="49"/>
  <c r="B20" i="49"/>
  <c r="I17" i="49"/>
  <c r="I16" i="49"/>
  <c r="I15" i="49"/>
  <c r="I14" i="49"/>
  <c r="I13" i="49"/>
  <c r="I12" i="49"/>
  <c r="I11" i="49"/>
  <c r="I10" i="49"/>
  <c r="I9" i="49"/>
  <c r="F3" i="49"/>
  <c r="E34" i="6" s="1"/>
  <c r="H20" i="48"/>
  <c r="G20" i="48" s="1"/>
  <c r="B31" i="6" s="1"/>
  <c r="F20" i="48"/>
  <c r="D20" i="48"/>
  <c r="B20" i="48"/>
  <c r="I17" i="48"/>
  <c r="I16" i="48"/>
  <c r="I15" i="48"/>
  <c r="I14" i="48"/>
  <c r="I13" i="48"/>
  <c r="I12" i="48"/>
  <c r="I11" i="48"/>
  <c r="I10" i="48"/>
  <c r="F3" i="48"/>
  <c r="E32" i="6" s="1"/>
  <c r="H20" i="47"/>
  <c r="G20" i="47" s="1"/>
  <c r="B29" i="6" s="1"/>
  <c r="F20" i="47"/>
  <c r="D20" i="47"/>
  <c r="B20" i="47"/>
  <c r="F3" i="47"/>
  <c r="E30" i="6" s="1"/>
  <c r="H20" i="46"/>
  <c r="G20" i="46" s="1"/>
  <c r="B27" i="6" s="1"/>
  <c r="F20" i="46"/>
  <c r="D20" i="46"/>
  <c r="B20" i="46"/>
  <c r="I17" i="46"/>
  <c r="I16" i="46"/>
  <c r="I15" i="46"/>
  <c r="I14" i="46"/>
  <c r="I13" i="46"/>
  <c r="I12" i="46"/>
  <c r="I11" i="46"/>
  <c r="I10" i="46"/>
  <c r="I9" i="46"/>
  <c r="F3" i="46"/>
  <c r="E28" i="6" s="1"/>
  <c r="H20" i="45"/>
  <c r="G20" i="45" s="1"/>
  <c r="B25" i="6" s="1"/>
  <c r="F20" i="45"/>
  <c r="D20" i="45"/>
  <c r="B20" i="45"/>
  <c r="F3" i="45"/>
  <c r="E26" i="6" s="1"/>
  <c r="H20" i="44"/>
  <c r="G20" i="44" s="1"/>
  <c r="B23" i="6" s="1"/>
  <c r="F20" i="44"/>
  <c r="D20" i="44"/>
  <c r="B20" i="44"/>
  <c r="I17" i="44"/>
  <c r="I16" i="44"/>
  <c r="I15" i="44"/>
  <c r="I14" i="44"/>
  <c r="I13" i="44"/>
  <c r="I12" i="44"/>
  <c r="I11" i="44"/>
  <c r="I10" i="44"/>
  <c r="F3" i="44"/>
  <c r="E24" i="6" s="1"/>
  <c r="H20" i="41"/>
  <c r="G20" i="41" s="1"/>
  <c r="B21" i="6" s="1"/>
  <c r="F20" i="41"/>
  <c r="D20" i="41"/>
  <c r="B20" i="41"/>
  <c r="I17" i="41"/>
  <c r="I16" i="41"/>
  <c r="I15" i="41"/>
  <c r="F3" i="41"/>
  <c r="E22" i="6" s="1"/>
  <c r="H20" i="40"/>
  <c r="G20" i="40" s="1"/>
  <c r="B19" i="6" s="1"/>
  <c r="F20" i="40"/>
  <c r="D20" i="40"/>
  <c r="B20" i="40"/>
  <c r="I17" i="40"/>
  <c r="I16" i="40"/>
  <c r="I15" i="40"/>
  <c r="I14" i="40"/>
  <c r="F3" i="40"/>
  <c r="E20" i="6" s="1"/>
  <c r="H20" i="39"/>
  <c r="G20" i="39" s="1"/>
  <c r="B17" i="6" s="1"/>
  <c r="F20" i="39"/>
  <c r="D20" i="39"/>
  <c r="B20" i="39"/>
  <c r="A20" i="39" s="1"/>
  <c r="I17" i="39"/>
  <c r="I16" i="39"/>
  <c r="I15" i="39"/>
  <c r="I14" i="39"/>
  <c r="I13" i="39"/>
  <c r="I12" i="39"/>
  <c r="F3" i="39"/>
  <c r="E18" i="6" s="1"/>
  <c r="H20" i="38"/>
  <c r="G20" i="38" s="1"/>
  <c r="B15" i="6" s="1"/>
  <c r="F20" i="38"/>
  <c r="D20" i="38"/>
  <c r="B20" i="38"/>
  <c r="I17" i="38"/>
  <c r="I16" i="38"/>
  <c r="I15" i="38"/>
  <c r="I14" i="38"/>
  <c r="I13" i="38"/>
  <c r="I12" i="38"/>
  <c r="I11" i="38"/>
  <c r="I10" i="38"/>
  <c r="F3" i="38"/>
  <c r="E16" i="6" s="1"/>
  <c r="A20" i="41" l="1"/>
  <c r="C20" i="41" s="1"/>
  <c r="I14" i="41" s="1"/>
  <c r="C20" i="39"/>
  <c r="C20" i="72"/>
  <c r="C20" i="71"/>
  <c r="I14" i="71" s="1"/>
  <c r="F36" i="6"/>
  <c r="F16" i="6"/>
  <c r="F28" i="6"/>
  <c r="F30" i="6"/>
  <c r="F38" i="6"/>
  <c r="F8" i="6"/>
  <c r="F24" i="6"/>
  <c r="F40" i="6"/>
  <c r="F32" i="6"/>
  <c r="F6" i="6"/>
  <c r="F26" i="6"/>
  <c r="F20" i="6"/>
  <c r="F34" i="6"/>
  <c r="F12" i="6"/>
  <c r="F22" i="6"/>
  <c r="F18" i="6"/>
  <c r="F14" i="6"/>
  <c r="F10" i="6"/>
  <c r="I3" i="72"/>
  <c r="A20" i="73"/>
  <c r="C20" i="73" s="1"/>
  <c r="A20" i="75"/>
  <c r="C20" i="75" s="1"/>
  <c r="A20" i="70"/>
  <c r="C20" i="70" s="1"/>
  <c r="I12" i="70" s="1"/>
  <c r="A20" i="74"/>
  <c r="C20" i="74" s="1"/>
  <c r="I5" i="39"/>
  <c r="A20" i="47"/>
  <c r="C20" i="47" s="1"/>
  <c r="I17" i="47" s="1"/>
  <c r="A20" i="51"/>
  <c r="C20" i="51" s="1"/>
  <c r="I12" i="51" s="1"/>
  <c r="A20" i="38"/>
  <c r="C20" i="38" s="1"/>
  <c r="A20" i="46"/>
  <c r="C20" i="46" s="1"/>
  <c r="I8" i="46" s="1"/>
  <c r="A20" i="50"/>
  <c r="C20" i="50" s="1"/>
  <c r="I12" i="50" s="1"/>
  <c r="A20" i="45"/>
  <c r="C20" i="45" s="1"/>
  <c r="A20" i="49"/>
  <c r="C20" i="49" s="1"/>
  <c r="A20" i="40"/>
  <c r="C20" i="40" s="1"/>
  <c r="A20" i="44"/>
  <c r="C20" i="44" s="1"/>
  <c r="A20" i="48"/>
  <c r="C20" i="48" s="1"/>
  <c r="A20" i="52"/>
  <c r="C20" i="52" s="1"/>
  <c r="F4" i="6"/>
  <c r="I5" i="72" l="1"/>
  <c r="I12" i="72"/>
  <c r="I4" i="72"/>
  <c r="I3" i="71"/>
  <c r="F45" i="6"/>
  <c r="I8" i="48"/>
  <c r="I9" i="48"/>
  <c r="I6" i="48"/>
  <c r="I7" i="48"/>
  <c r="I8" i="49"/>
  <c r="I7" i="49"/>
  <c r="I6" i="49"/>
  <c r="I10" i="52"/>
  <c r="I9" i="52"/>
  <c r="I11" i="52"/>
  <c r="I6" i="52"/>
  <c r="I8" i="52"/>
  <c r="I7" i="52"/>
  <c r="I10" i="51"/>
  <c r="I11" i="51"/>
  <c r="I9" i="51"/>
  <c r="I6" i="51"/>
  <c r="I8" i="51"/>
  <c r="I7" i="51"/>
  <c r="I10" i="50"/>
  <c r="I9" i="50"/>
  <c r="I11" i="50"/>
  <c r="I6" i="50"/>
  <c r="I8" i="50"/>
  <c r="I7" i="50"/>
  <c r="I11" i="47"/>
  <c r="I16" i="47"/>
  <c r="I12" i="47"/>
  <c r="I14" i="47"/>
  <c r="I15" i="47"/>
  <c r="I13" i="47"/>
  <c r="I10" i="47"/>
  <c r="I9" i="47"/>
  <c r="I6" i="47"/>
  <c r="I8" i="47"/>
  <c r="I7" i="47"/>
  <c r="I6" i="46"/>
  <c r="I7" i="46"/>
  <c r="I16" i="45"/>
  <c r="I17" i="45"/>
  <c r="I13" i="45"/>
  <c r="I15" i="45"/>
  <c r="I14" i="45"/>
  <c r="I11" i="45"/>
  <c r="I12" i="45"/>
  <c r="I9" i="45"/>
  <c r="I10" i="45"/>
  <c r="I6" i="45"/>
  <c r="I8" i="45"/>
  <c r="I7" i="45"/>
  <c r="I8" i="44"/>
  <c r="I9" i="44"/>
  <c r="I7" i="44"/>
  <c r="I6" i="44"/>
  <c r="I12" i="41"/>
  <c r="I13" i="41"/>
  <c r="I10" i="41"/>
  <c r="I11" i="41"/>
  <c r="I9" i="41"/>
  <c r="I8" i="41"/>
  <c r="I7" i="41"/>
  <c r="I3" i="41"/>
  <c r="I4" i="41"/>
  <c r="I6" i="41"/>
  <c r="I5" i="41"/>
  <c r="I12" i="40"/>
  <c r="I13" i="40"/>
  <c r="I9" i="40"/>
  <c r="I11" i="40"/>
  <c r="I10" i="40"/>
  <c r="I6" i="40"/>
  <c r="I8" i="40"/>
  <c r="I7" i="40"/>
  <c r="I8" i="39"/>
  <c r="I11" i="39"/>
  <c r="I10" i="39"/>
  <c r="I9" i="39"/>
  <c r="I3" i="39"/>
  <c r="I4" i="39"/>
  <c r="I6" i="39"/>
  <c r="I7" i="39"/>
  <c r="I6" i="38"/>
  <c r="I7" i="38"/>
  <c r="I9" i="38"/>
  <c r="I8" i="38"/>
  <c r="I11" i="75"/>
  <c r="I7" i="75"/>
  <c r="I10" i="75"/>
  <c r="I6" i="75"/>
  <c r="I9" i="75"/>
  <c r="I8" i="75"/>
  <c r="I11" i="74"/>
  <c r="I15" i="74"/>
  <c r="I12" i="74"/>
  <c r="I14" i="74"/>
  <c r="I13" i="74"/>
  <c r="I8" i="74"/>
  <c r="I10" i="74"/>
  <c r="I9" i="74"/>
  <c r="I7" i="74"/>
  <c r="I6" i="74"/>
  <c r="I16" i="73"/>
  <c r="I12" i="73"/>
  <c r="I8" i="73"/>
  <c r="I14" i="73"/>
  <c r="I10" i="73"/>
  <c r="I17" i="73"/>
  <c r="I13" i="73"/>
  <c r="I9" i="73"/>
  <c r="I15" i="73"/>
  <c r="I11" i="73"/>
  <c r="I7" i="73"/>
  <c r="I6" i="73"/>
  <c r="I10" i="72"/>
  <c r="I7" i="72"/>
  <c r="I8" i="72"/>
  <c r="I6" i="72"/>
  <c r="I9" i="72"/>
  <c r="I4" i="71"/>
  <c r="I5" i="71"/>
  <c r="I12" i="71"/>
  <c r="I13" i="71"/>
  <c r="I10" i="71"/>
  <c r="I11" i="71"/>
  <c r="I8" i="71"/>
  <c r="I9" i="71"/>
  <c r="I6" i="71"/>
  <c r="I7" i="71"/>
  <c r="I10" i="70"/>
  <c r="I11" i="70"/>
  <c r="I8" i="70"/>
  <c r="I9" i="70"/>
  <c r="I6" i="70"/>
  <c r="I7" i="70"/>
  <c r="I5" i="73"/>
  <c r="I4" i="73"/>
  <c r="I3" i="73"/>
  <c r="I3" i="75"/>
  <c r="I5" i="75"/>
  <c r="I4" i="75"/>
  <c r="I4" i="74"/>
  <c r="I5" i="74"/>
  <c r="I3" i="74"/>
  <c r="I4" i="70"/>
  <c r="I5" i="70"/>
  <c r="I3" i="70"/>
  <c r="I5" i="51"/>
  <c r="I4" i="51"/>
  <c r="I3" i="51"/>
  <c r="I5" i="48"/>
  <c r="I4" i="48"/>
  <c r="I3" i="48"/>
  <c r="I3" i="49"/>
  <c r="I5" i="49"/>
  <c r="I4" i="49"/>
  <c r="I5" i="47"/>
  <c r="I4" i="47"/>
  <c r="I3" i="47"/>
  <c r="I5" i="44"/>
  <c r="I4" i="44"/>
  <c r="I3" i="44"/>
  <c r="I3" i="45"/>
  <c r="I5" i="45"/>
  <c r="I4" i="45"/>
  <c r="I4" i="50"/>
  <c r="I3" i="50"/>
  <c r="I5" i="50"/>
  <c r="I4" i="38"/>
  <c r="E20" i="38" s="1"/>
  <c r="I3" i="38"/>
  <c r="I5" i="38"/>
  <c r="I5" i="52"/>
  <c r="I4" i="52"/>
  <c r="I3" i="52"/>
  <c r="I5" i="40"/>
  <c r="I4" i="40"/>
  <c r="I3" i="40"/>
  <c r="I4" i="46"/>
  <c r="I3" i="46"/>
  <c r="I5" i="46"/>
  <c r="E20" i="39" l="1"/>
  <c r="E3" i="39" s="1"/>
  <c r="E10" i="5" s="1"/>
  <c r="F10" i="5" s="1"/>
  <c r="E20" i="72"/>
  <c r="H22" i="72" s="1"/>
  <c r="H23" i="72" s="1"/>
  <c r="E20" i="44"/>
  <c r="H22" i="44" s="1"/>
  <c r="H23" i="44" s="1"/>
  <c r="E20" i="48"/>
  <c r="H22" i="48" s="1"/>
  <c r="H23" i="48" s="1"/>
  <c r="E20" i="49"/>
  <c r="H22" i="49" s="1"/>
  <c r="H23" i="49" s="1"/>
  <c r="E20" i="52"/>
  <c r="E3" i="52" s="1"/>
  <c r="E20" i="51"/>
  <c r="H22" i="51" s="1"/>
  <c r="H23" i="51" s="1"/>
  <c r="E20" i="50"/>
  <c r="H22" i="50" s="1"/>
  <c r="H23" i="50" s="1"/>
  <c r="E20" i="47"/>
  <c r="E3" i="47" s="1"/>
  <c r="E16" i="5" s="1"/>
  <c r="F16" i="5" s="1"/>
  <c r="E20" i="46"/>
  <c r="E3" i="46" s="1"/>
  <c r="E15" i="5" s="1"/>
  <c r="F15" i="5" s="1"/>
  <c r="E20" i="45"/>
  <c r="E3" i="45" s="1"/>
  <c r="E14" i="5" s="1"/>
  <c r="F14" i="5" s="1"/>
  <c r="E20" i="41"/>
  <c r="E20" i="40"/>
  <c r="H22" i="40" s="1"/>
  <c r="H23" i="40" s="1"/>
  <c r="E20" i="75"/>
  <c r="H22" i="75" s="1"/>
  <c r="H23" i="75" s="1"/>
  <c r="E20" i="74"/>
  <c r="H22" i="74" s="1"/>
  <c r="H23" i="74" s="1"/>
  <c r="E20" i="73"/>
  <c r="E3" i="73" s="1"/>
  <c r="E6" i="5" s="1"/>
  <c r="F6" i="5" s="1"/>
  <c r="E20" i="71"/>
  <c r="H22" i="71" s="1"/>
  <c r="H23" i="71" s="1"/>
  <c r="E20" i="70"/>
  <c r="E3" i="70" s="1"/>
  <c r="E3" i="5" s="1"/>
  <c r="F3" i="5" s="1"/>
  <c r="H22" i="38"/>
  <c r="H23" i="38" s="1"/>
  <c r="E3" i="38"/>
  <c r="E9" i="5" s="1"/>
  <c r="F9" i="5" s="1"/>
  <c r="H22" i="47"/>
  <c r="H23" i="47" s="1"/>
  <c r="H22" i="52" l="1"/>
  <c r="H23" i="52" s="1"/>
  <c r="E3" i="44"/>
  <c r="E13" i="5" s="1"/>
  <c r="F13" i="5" s="1"/>
  <c r="H22" i="39"/>
  <c r="H23" i="39" s="1"/>
  <c r="E3" i="75"/>
  <c r="E8" i="5" s="1"/>
  <c r="F8" i="5" s="1"/>
  <c r="E3" i="72"/>
  <c r="E5" i="5" s="1"/>
  <c r="F5" i="5" s="1"/>
  <c r="E23" i="5"/>
  <c r="F23" i="5" s="1"/>
  <c r="E3" i="48"/>
  <c r="E17" i="5" s="1"/>
  <c r="F17" i="5" s="1"/>
  <c r="E3" i="49"/>
  <c r="E18" i="5" s="1"/>
  <c r="F18" i="5" s="1"/>
  <c r="E3" i="51"/>
  <c r="E3" i="50"/>
  <c r="E19" i="5" s="1"/>
  <c r="F19" i="5" s="1"/>
  <c r="H22" i="46"/>
  <c r="H23" i="46" s="1"/>
  <c r="H22" i="45"/>
  <c r="H23" i="45" s="1"/>
  <c r="H22" i="41"/>
  <c r="H23" i="41" s="1"/>
  <c r="E3" i="41"/>
  <c r="E12" i="5" s="1"/>
  <c r="F12" i="5" s="1"/>
  <c r="E3" i="40"/>
  <c r="E11" i="5" s="1"/>
  <c r="F11" i="5" s="1"/>
  <c r="E3" i="74"/>
  <c r="E7" i="5" s="1"/>
  <c r="F7" i="5" s="1"/>
  <c r="H22" i="73"/>
  <c r="H23" i="73" s="1"/>
  <c r="E3" i="71"/>
  <c r="E4" i="5" s="1"/>
  <c r="F4" i="5" s="1"/>
  <c r="H22" i="70"/>
  <c r="H23" i="70" s="1"/>
  <c r="F21" i="5" l="1"/>
  <c r="E22" i="5"/>
  <c r="F22" i="5" s="1"/>
  <c r="G3" i="5"/>
  <c r="E24" i="5" l="1"/>
  <c r="F26" i="5"/>
</calcChain>
</file>

<file path=xl/sharedStrings.xml><?xml version="1.0" encoding="utf-8"?>
<sst xmlns="http://schemas.openxmlformats.org/spreadsheetml/2006/main" count="822" uniqueCount="144">
  <si>
    <t>ITEM 1</t>
  </si>
  <si>
    <t>UNIDADE</t>
  </si>
  <si>
    <t>QUANT.</t>
  </si>
  <si>
    <t>FONTE DE PESQUISA</t>
  </si>
  <si>
    <t>PREÇOS</t>
  </si>
  <si>
    <t>COEF.</t>
  </si>
  <si>
    <t>MÉDIA</t>
  </si>
  <si>
    <t>MEDIANA</t>
  </si>
  <si>
    <t>unidade</t>
  </si>
  <si>
    <t>VALOR TOTAL</t>
  </si>
  <si>
    <t>DESCARTE</t>
  </si>
  <si>
    <t>MÉDIA APÓS DESCARTE</t>
  </si>
  <si>
    <t>ESTIMATIVA DO ITEM</t>
  </si>
  <si>
    <t>Valor Unitário</t>
  </si>
  <si>
    <t>RESULTADO DA ESTIMATIVA</t>
  </si>
  <si>
    <t>Item</t>
  </si>
  <si>
    <t>Descrição</t>
  </si>
  <si>
    <t>Unidade de Fornecimento</t>
  </si>
  <si>
    <t>Quantidade</t>
  </si>
  <si>
    <t>Valor Total</t>
  </si>
  <si>
    <t>VALOR TOTAL ESTIMADO</t>
  </si>
  <si>
    <t>MENORES PREÇOS OFERTADOS</t>
  </si>
  <si>
    <t>Fornec.</t>
  </si>
  <si>
    <t>VALOR TOTAL - MENORES PREÇOS OFERTADOS</t>
  </si>
  <si>
    <t>MATERIAL OU SERVIÇO</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</si>
  <si>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</si>
  <si>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</si>
  <si>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</si>
  <si>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</si>
  <si>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</si>
  <si>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</si>
  <si>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</si>
  <si>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PREÇO ESTIMADO</t>
  </si>
  <si>
    <t>MENOR PREÇO</t>
  </si>
  <si>
    <t>MENOR PREÇO UNITÁRIO COLETADO PARA O ITEM</t>
  </si>
  <si>
    <t>DESVIO PADRÃO</t>
  </si>
  <si>
    <t>QUANTIDADE DE PREÇOS COLETADOS</t>
  </si>
  <si>
    <t>VALOR UNITÁRIO ESTIMADO</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</si>
  <si>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</si>
  <si>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</si>
  <si>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</si>
  <si>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</si>
  <si>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</si>
  <si>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</si>
  <si>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</si>
  <si>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</si>
  <si>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</si>
  <si>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</si>
  <si>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</si>
  <si>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</si>
  <si>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</si>
  <si>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</si>
  <si>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</si>
  <si>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</si>
  <si>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</si>
  <si>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</si>
  <si>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</si>
  <si>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</si>
  <si>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t>
  </si>
  <si>
    <t>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t>
  </si>
  <si>
    <t>ARMÁRIO EM AÇO, com as Seguintes especificações:
 Dimensões externas: 920 mm x 450mm x 1.980mm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t>
  </si>
  <si>
    <t>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mm(lxpxh), admitidas variações de +100 mm para
largura, de ±50 mm para profundidade e de ±5mm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t>
  </si>
  <si>
    <t>MESA PARA IMPRESSORA, com as seguintes especificações:
 Tampo único (sem abertura para formulário) em MDP ou MDF com, no mínimo, 20 mm de espessura, admitindo-se variação de ± 5 mm;
 Dimensões: 600 mm x 400 mm x 740 mm(lxpxh),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t>
  </si>
  <si>
    <t>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t>
  </si>
  <si>
    <t>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t>
  </si>
  <si>
    <t>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t>
  </si>
  <si>
    <t>ARMÁRIO DE AÇO P/ VESTIÁRIO, 8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t>
  </si>
  <si>
    <t xml:space="preserve">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
 Todas as características e dimensões de acordo com a norma NBR 16308-1.
</t>
  </si>
  <si>
    <t>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Resistente à carga
estática de no mínimo 140 kg.</t>
  </si>
  <si>
    <t>MESA PARA REFEITORIO PARA 4
LUGARES
 Tampo confeccionado de MDF com engrosso na
borda de 30 a 40 mm. Revestimento em metalaminico branco de alta resistência.
 Dimensões do tampo: Comprimento 1,20 m e
largura 0,70 m
 Sustentação em duas colunas tubulares verticais em alumínio polido de ø76 mm (± 5 mm) x
espessuras no mínimo de 2,0 mm unificada horizontalmente por meio de um tubo ø63 mm (± 5 mm) x espessura de no mínimo 2,0 mm em
alumínio polido.
 Altura da mesa de 720 a 750 mm
 Base em alumínio, de 700 a 720 mm formado por um conjunto de duas hastes em cada coluna
e com 4 niveladores ajustáveis anti-risco nas extremidades.</t>
  </si>
  <si>
    <t>CADEIRA UNIVERSITARIA DIRETOR
ESTOFADA COM PRANCHETA
ESCAMOTEÁVEL (REBATÍVEL)
 Assento e encosto feito de madeira compensada
multilaminada com espessura de 15 mm (±4mm) revestida por espuma.  Assento e encosto revestidos em couro
ecológico na cor preta.
 Estrutura tubular fixa em aço com tratamento anticorrosivo e pintura epóxi.
 União entre encosto e assento em lamina de aço
 Prancheta em MDF revestida em
laminado melamínico na cor branca ou cinza.
 Resistente à carga estática de no mínimo 140 kg.
 Dimensões:
Medindo 46 cm (comprimento), 48 cm (largura) altura até o assento 45cm admitindo-se variações de ±3 cm no comprimento e na largura
e ±4 cm na altura</t>
  </si>
  <si>
    <t>BANCADA DE TESTE DE URNA
 Dimensões: 2.200 mm x 750 mm x 850 mm (LxPxH), admitidas variações de 10 mm;
 Estrutura em aço e pintura epóxi-pó na cor preta, com reforço transversal e longitudinal na
base;
 Tampo em MDF, revestido com papel metalaminico na cor bege, com espessura de 30mm (variação de 5 mm);
 Duto de aço, instalado acima do tampo para passagem de cabos de 0,25 mm2, perfil retangular ou quadrado com largura de 50 mm,
dimensões de 2.100 mm x 550 mm (LxH), pintura em epóxi-pó na cor preta, fixado diretamente na estrutura de aço da mesa
trespassando o tampo, sendo a parte superior do duto removível;
 com 9 tomadas (NBR 14136:2002) instaladas e conectadas com cabo flexível PP 2x0,25 mm2, de 4,8m de comprimento, sendo 1,5 externo
com plugue macho (NBR 14136:2002) conectado na extremidade;
 Todas as especificações acima devem atender ao projeto constante dos anexos A1 E A2</t>
  </si>
  <si>
    <t xml:space="preserve">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
</t>
  </si>
  <si>
    <t>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t>
  </si>
  <si>
    <t>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t>
  </si>
  <si>
    <t>JORGE LUIZ DE GUSMAO BUARQUE EIRELI</t>
  </si>
  <si>
    <t>S C &amp; M COMERCIAL DE MATERIAS DE ESCRITORIO E INFORMATI</t>
  </si>
  <si>
    <t>ATEND TUDO COMERCIO E SERVICOS LTDA</t>
  </si>
  <si>
    <t>ITALBRAS INDUSTRIA E COMERCIO DE MOVEIS DE ACO LTDA</t>
  </si>
  <si>
    <t>F.N.S. INDUSTRIA E COMERCIO DE MOVEIS DE ACO EIRELI</t>
  </si>
  <si>
    <t>MED LIFE INDUSTRIA E COMERCIO DE MOVEIS EIRELI</t>
  </si>
  <si>
    <t>PALLET NORDESTE EIRELI</t>
  </si>
  <si>
    <t>EMPRESARIAL CN SERVICOS DE CONSULTORIA E ASSESSORIA EIR</t>
  </si>
  <si>
    <t>AGUIA COMERCIAL EIRELI</t>
  </si>
  <si>
    <t>METALTEC M. OLIVEIRA COMERCIO LTDA</t>
  </si>
  <si>
    <t>A3 COMERCIO E SERVICOS LTDA</t>
  </si>
  <si>
    <t>AMOEDO SAPUCAIA COMERCIO DE MAQUINAS LTDA</t>
  </si>
  <si>
    <t>LUIS CONFORTO COMERCIO DE MOVEIS E SERVICOS EIRELI</t>
  </si>
  <si>
    <t>RIBEIRO INDUSTRIA E COMERCIO EIRELI</t>
  </si>
  <si>
    <t>JOMARI MARCENARIA LTDA</t>
  </si>
  <si>
    <t>SUANE MOVEIS PARA ESCRITORIO E SERVICOS EIRELI</t>
  </si>
  <si>
    <t>BELLINEA INDUSTRIA E COMERCIO DE MOVEIS LTD</t>
  </si>
  <si>
    <t>DAL-MASO E DAL-MASO LTDA</t>
  </si>
  <si>
    <t>ARIELA CRISTINA GONCALVES COSTA 01241640130</t>
  </si>
  <si>
    <t>MILENARE INDUSTRIA E COMERCIO DE MOVEIS E DIVISORIAS</t>
  </si>
  <si>
    <t>SIS COMERCIO DE MATERIAIS E EQUIPAMENTOS LTDA</t>
  </si>
  <si>
    <t>ALVES E CORDEIRO LTDA</t>
  </si>
  <si>
    <t>GEINE H C CUNHA EIRELI</t>
  </si>
  <si>
    <t>FERNANDO CORNELIO DO NASCIMENTO</t>
  </si>
  <si>
    <t>JSA MULTIMARCAS LTDA</t>
  </si>
  <si>
    <t>PABLO LUIS MARTINS</t>
  </si>
  <si>
    <t>GOLD COMERCIO DE EQUIPAMENTOS EIRELI</t>
  </si>
  <si>
    <t>BALI COMERCIAL LTDA</t>
  </si>
  <si>
    <t>OMEGA COMERCIAL DE EQUIPAMENTOS EIRELI</t>
  </si>
  <si>
    <t>LUIZ FERNANDO BORGES</t>
  </si>
  <si>
    <t>DARPEX IMPORT HOME OFFICE SOLUTION EIRELI</t>
  </si>
  <si>
    <t>ADILSON SOUZA ROCHA 92633463568</t>
  </si>
  <si>
    <t>INFODATAS COMERCIO DE PRODUTOS ELETROELETRONICOS E SERV</t>
  </si>
  <si>
    <t>BRASUMIX EIRELI</t>
  </si>
  <si>
    <t>IDESAN COMERCIAL LTDA</t>
  </si>
  <si>
    <t>EQUIMAK MOVEIS EIRELI</t>
  </si>
  <si>
    <t>F. F. N. FORNAZARI</t>
  </si>
  <si>
    <t>T A WEBER</t>
  </si>
  <si>
    <t>G C C COMERCIAL E SERVICOS P/ ESCRITORIOS EIRELI</t>
  </si>
  <si>
    <t>SILVA CASQUEIRO ELETRICA LTDA</t>
  </si>
  <si>
    <t>BRASIDAS EIRELI</t>
  </si>
  <si>
    <t>CEHT PAPELARIA P. E S. EIRELI</t>
  </si>
  <si>
    <t>MARIA EDUARDA SILVA NUNES</t>
  </si>
  <si>
    <t>A&amp;L SERVICOS DE TRANSPORTES EIRELI</t>
  </si>
  <si>
    <t>METALURGICA RONFAMI LTD</t>
  </si>
  <si>
    <t>GLP DISTRIBUIDORA EIRELI</t>
  </si>
  <si>
    <t>CERCATO EMER INDUSTRIA DE MOVEIS EIRELI</t>
  </si>
  <si>
    <t>ALESSI LICITACOES INTERMEDIACOES E NEGOCIOS EIRELI</t>
  </si>
  <si>
    <t>FUTURA INTERIORES E MOBILIARIO PANORAMICO LTDA</t>
  </si>
  <si>
    <t>JOAO LOPES DE LIMA JUNIOR 01063046408</t>
  </si>
  <si>
    <t>SOFA CENTER INDUSTRIA E COMERCIO DE MOVEIS LTDA</t>
  </si>
  <si>
    <t>EBN - EMPRESA BAHIANA DE NEGOCIOS EIRELI</t>
  </si>
  <si>
    <t>GUSA COMERCIO, REPRESENTACOES E SERVICOS LTDA</t>
  </si>
  <si>
    <t>LAJA LTDA</t>
  </si>
  <si>
    <t>REAL MOVEIS LTDA</t>
  </si>
  <si>
    <t>D D DE ALENCAR</t>
  </si>
  <si>
    <t>K &amp; A COMERCIO E SERVICOS EIRELI</t>
  </si>
  <si>
    <t>SHOPPING ESCRITORIO</t>
  </si>
  <si>
    <t>FASTMÓVEIS</t>
  </si>
  <si>
    <t>SCHOOL CENTER</t>
  </si>
  <si>
    <t>AMERICANAS</t>
  </si>
  <si>
    <t>CADEIRA FIXA SEM BRAÇO
 Assento e encosto estofados, cor preta, com no mínimo 30 mm de espuma.
 Estrutura fixa de 4 pernas em aço na cor preta, com tratamento anticorrosivo e com pés e/ou
sapatas antiderrapantes.
 Resistente à carga estática de no mínimo 120kg.
 Altura até o assento entre 420-480 mm e altura até encosto entre 740-820 mm.
 Largura do assento entre 420-500 mm e profundidade 450-500 mm.</t>
  </si>
  <si>
    <t>TOTAL DO LOTE 01</t>
  </si>
  <si>
    <t>APOIO ERGONÔMICO PARA OS PÉS, com as seguintes especificações:
 Base (apoio para os pés) confeccionada em plástico de alta resistência e antiderrapante;
 Cor preta;
 O apoio para os pés não devem apresentar quinas vivas;
 Estrutura tubular metálica com pés e/ou sapatas antiderrapantes;
 Dimensões da base podendo variar: 400 a 510mm (largura) e 280 a 420 mm (profundidade);
 Inclinação ajustável;
 Em conformidade com a NR17.</t>
  </si>
  <si>
    <t>CAMA DOBRÁVEL DE CAMPANHA EM AÇO, COM COLCHONETE D-20
 Capacidade mínima de 120Kg;
 Medidas da Estrutura no mínimo de: 1,94 x 0,71 x 0,26m;
 Medidas do colchonete no mínimo de: 1,90 x 0,70 x 0,08m.</t>
  </si>
  <si>
    <t>LOTE 01</t>
  </si>
  <si>
    <t>SHOPTIME</t>
  </si>
  <si>
    <t>SUPER INFO</t>
  </si>
  <si>
    <t>MIAMI MATTRESS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</si>
</sst>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R$&quot;\ * #,##0.00_-;\-&quot;R$&quot;\ * #,##0.00_-;_-&quot;R$&quot;\ * &quot;-&quot;??_-;_-@_-"/>
    <numFmt numFmtId="165" formatCode="[$R$-416]\ #,##0.00;[Red]\-[$R$-416]\ #,##0.00"/>
  </numFmts>
  <fonts count="20" x14ac:knownFonts="1">
    <font>
      <sz val="10"/>
      <name val="Arial"/>
      <family val="2"/>
    </font>
    <font>
      <sz val="10"/>
      <name val="Arial"/>
      <family val="2"/>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b/>
      <sz val="13"/>
      <name val="Calibri"/>
      <family val="2"/>
      <scheme val="minor"/>
    </font>
    <font>
      <b/>
      <sz val="16"/>
      <name val="Calibri"/>
      <family val="2"/>
      <scheme val="minor"/>
    </font>
    <font>
      <b/>
      <sz val="14"/>
      <name val="Calibri"/>
      <family val="2"/>
      <scheme val="minor"/>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2" tint="-9.9978637043366805E-2"/>
        <bgColor indexed="64"/>
      </patternFill>
    </fill>
    <fill>
      <patternFill patternType="solid">
        <fgColor theme="2" tint="-0.249977111117893"/>
        <bgColor indexed="47"/>
      </patternFill>
    </fill>
    <fill>
      <patternFill patternType="solid">
        <fgColor theme="2" tint="-0.249977111117893"/>
        <bgColor indexed="64"/>
      </patternFill>
    </fill>
    <fill>
      <patternFill patternType="solid">
        <fgColor theme="2" tint="-0.499984740745262"/>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indexed="64"/>
      </top>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5"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96">
    <xf numFmtId="0" fontId="0" fillId="0" borderId="0" xfId="0"/>
    <xf numFmtId="0" fontId="11" fillId="0" borderId="0" xfId="0" applyFont="1" applyAlignment="1">
      <alignment wrapText="1"/>
    </xf>
    <xf numFmtId="0" fontId="11" fillId="0" borderId="0" xfId="0" applyFont="1" applyAlignment="1"/>
    <xf numFmtId="0" fontId="11" fillId="0" borderId="0" xfId="0" applyFont="1" applyAlignment="1">
      <alignment vertical="center"/>
    </xf>
    <xf numFmtId="0" fontId="11" fillId="0" borderId="0" xfId="0" applyFont="1" applyProtection="1">
      <protection locked="0"/>
    </xf>
    <xf numFmtId="0" fontId="13" fillId="0" borderId="3" xfId="0" applyFont="1" applyBorder="1" applyProtection="1">
      <protection locked="0"/>
    </xf>
    <xf numFmtId="0" fontId="12" fillId="0" borderId="5" xfId="0" applyFont="1" applyBorder="1" applyAlignment="1" applyProtection="1">
      <alignment horizontal="center" vertical="center"/>
      <protection locked="0"/>
    </xf>
    <xf numFmtId="0" fontId="15" fillId="0" borderId="5"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3" fillId="0" borderId="5" xfId="0" applyFont="1" applyBorder="1" applyProtection="1">
      <protection locked="0"/>
    </xf>
    <xf numFmtId="165" fontId="14" fillId="0" borderId="0" xfId="0" applyNumberFormat="1" applyFont="1" applyBorder="1" applyAlignment="1" applyProtection="1">
      <alignment horizontal="center"/>
      <protection locked="0"/>
    </xf>
    <xf numFmtId="165" fontId="11" fillId="0" borderId="0" xfId="0" applyNumberFormat="1" applyFont="1" applyBorder="1" applyAlignment="1" applyProtection="1">
      <protection locked="0"/>
    </xf>
    <xf numFmtId="165" fontId="14" fillId="0" borderId="3" xfId="0" applyNumberFormat="1" applyFont="1" applyBorder="1" applyAlignment="1" applyProtection="1">
      <alignment horizontal="center" shrinkToFit="1"/>
      <protection locked="0"/>
    </xf>
    <xf numFmtId="0" fontId="12" fillId="9" borderId="2" xfId="0" applyFont="1" applyFill="1" applyBorder="1" applyAlignment="1" applyProtection="1">
      <alignment horizontal="center" vertical="center" wrapText="1"/>
    </xf>
    <xf numFmtId="0" fontId="12" fillId="9" borderId="3" xfId="0" applyFont="1" applyFill="1" applyBorder="1" applyAlignment="1" applyProtection="1">
      <alignment horizontal="center" vertical="center"/>
    </xf>
    <xf numFmtId="0" fontId="12" fillId="9" borderId="3" xfId="0" applyFont="1" applyFill="1" applyBorder="1" applyAlignment="1" applyProtection="1">
      <alignment horizontal="center" vertical="center" wrapText="1"/>
    </xf>
    <xf numFmtId="0" fontId="14" fillId="9" borderId="3" xfId="0"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11" fillId="9" borderId="3" xfId="0" applyFont="1" applyFill="1" applyBorder="1" applyAlignment="1" applyProtection="1">
      <alignment horizontal="center"/>
    </xf>
    <xf numFmtId="10" fontId="11" fillId="9" borderId="6" xfId="0" applyNumberFormat="1" applyFont="1" applyFill="1" applyBorder="1" applyAlignment="1" applyProtection="1">
      <alignment horizontal="center"/>
    </xf>
    <xf numFmtId="165" fontId="15" fillId="9" borderId="5" xfId="0" applyNumberFormat="1" applyFont="1" applyFill="1" applyBorder="1" applyAlignment="1" applyProtection="1">
      <alignment horizontal="center" shrinkToFit="1"/>
    </xf>
    <xf numFmtId="165" fontId="15" fillId="9" borderId="3" xfId="0" applyNumberFormat="1" applyFont="1" applyFill="1" applyBorder="1" applyAlignment="1" applyProtection="1">
      <alignment horizontal="center" shrinkToFit="1"/>
    </xf>
    <xf numFmtId="165" fontId="12" fillId="9" borderId="3" xfId="0" applyNumberFormat="1" applyFont="1" applyFill="1" applyBorder="1" applyAlignment="1" applyProtection="1">
      <alignment horizontal="left"/>
    </xf>
    <xf numFmtId="165" fontId="11" fillId="9" borderId="3" xfId="0" applyNumberFormat="1" applyFont="1" applyFill="1" applyBorder="1" applyAlignment="1" applyProtection="1">
      <alignment horizontal="right" shrinkToFit="1"/>
    </xf>
    <xf numFmtId="165" fontId="14" fillId="9" borderId="17" xfId="0" applyNumberFormat="1" applyFont="1" applyFill="1" applyBorder="1" applyAlignment="1" applyProtection="1">
      <alignment horizontal="center" vertical="center"/>
    </xf>
    <xf numFmtId="165" fontId="15" fillId="9" borderId="17" xfId="0" applyNumberFormat="1" applyFont="1" applyFill="1" applyBorder="1" applyAlignment="1" applyProtection="1">
      <alignment horizontal="right" shrinkToFit="1"/>
    </xf>
    <xf numFmtId="0" fontId="12" fillId="9" borderId="17" xfId="0" applyFont="1" applyFill="1" applyBorder="1" applyAlignment="1" applyProtection="1">
      <alignment horizontal="center" vertical="center"/>
    </xf>
    <xf numFmtId="165" fontId="11" fillId="9" borderId="17" xfId="0" applyNumberFormat="1" applyFont="1" applyFill="1" applyBorder="1" applyAlignment="1" applyProtection="1">
      <alignment horizontal="right" shrinkToFit="1"/>
    </xf>
    <xf numFmtId="165" fontId="14" fillId="9" borderId="3" xfId="0" applyNumberFormat="1" applyFont="1" applyFill="1" applyBorder="1" applyAlignment="1" applyProtection="1">
      <alignment horizontal="center" shrinkToFit="1"/>
    </xf>
    <xf numFmtId="0" fontId="12" fillId="9" borderId="2" xfId="0" applyFont="1" applyFill="1" applyBorder="1" applyAlignment="1" applyProtection="1">
      <alignment horizontal="center" vertical="center"/>
    </xf>
    <xf numFmtId="165" fontId="11" fillId="0" borderId="0" xfId="0" applyNumberFormat="1" applyFont="1" applyBorder="1" applyAlignment="1" applyProtection="1">
      <alignment horizontal="left"/>
      <protection locked="0"/>
    </xf>
    <xf numFmtId="0" fontId="12" fillId="0" borderId="0" xfId="0" applyFont="1" applyBorder="1" applyAlignment="1" applyProtection="1">
      <protection locked="0"/>
    </xf>
    <xf numFmtId="165" fontId="11" fillId="0" borderId="5" xfId="0" applyNumberFormat="1" applyFont="1" applyBorder="1" applyAlignment="1" applyProtection="1">
      <alignment horizontal="left"/>
      <protection locked="0"/>
    </xf>
    <xf numFmtId="165" fontId="11" fillId="0" borderId="0" xfId="0" applyNumberFormat="1" applyFont="1" applyBorder="1" applyAlignment="1" applyProtection="1">
      <alignment horizontal="right"/>
      <protection locked="0"/>
    </xf>
    <xf numFmtId="165" fontId="15" fillId="0" borderId="0" xfId="0" applyNumberFormat="1" applyFont="1" applyFill="1" applyBorder="1" applyAlignment="1" applyProtection="1">
      <protection locked="0"/>
    </xf>
    <xf numFmtId="165" fontId="14" fillId="0" borderId="0" xfId="0" applyNumberFormat="1" applyFont="1" applyFill="1" applyBorder="1" applyAlignment="1" applyProtection="1">
      <protection locked="0"/>
    </xf>
    <xf numFmtId="0" fontId="12" fillId="0" borderId="0" xfId="0" applyFont="1" applyBorder="1" applyAlignment="1" applyProtection="1">
      <alignment horizontal="center"/>
      <protection locked="0"/>
    </xf>
    <xf numFmtId="0" fontId="16" fillId="0" borderId="10" xfId="0" applyFont="1" applyFill="1" applyBorder="1" applyAlignment="1">
      <alignment wrapText="1"/>
    </xf>
    <xf numFmtId="164" fontId="16" fillId="11" borderId="7" xfId="0" applyNumberFormat="1" applyFont="1" applyFill="1" applyBorder="1" applyAlignment="1">
      <alignment wrapText="1"/>
    </xf>
    <xf numFmtId="0" fontId="12" fillId="9" borderId="7"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7" xfId="0" applyFont="1" applyFill="1" applyBorder="1" applyAlignment="1">
      <alignment vertical="center" wrapText="1"/>
    </xf>
    <xf numFmtId="164" fontId="11" fillId="9" borderId="7" xfId="12" applyFont="1" applyFill="1" applyBorder="1" applyAlignment="1">
      <alignment vertical="center" wrapText="1"/>
    </xf>
    <xf numFmtId="0" fontId="12" fillId="11" borderId="7" xfId="0" applyFont="1" applyFill="1" applyBorder="1" applyAlignment="1">
      <alignment horizontal="center" vertical="center" wrapText="1"/>
    </xf>
    <xf numFmtId="0" fontId="11" fillId="0" borderId="0" xfId="0" applyFont="1" applyAlignment="1">
      <alignment horizontal="center" wrapText="1"/>
    </xf>
    <xf numFmtId="0" fontId="12" fillId="9"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2" fillId="9"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27" xfId="0" applyFont="1" applyFill="1" applyBorder="1" applyAlignment="1">
      <alignment horizontal="center" vertical="center" wrapText="1"/>
    </xf>
    <xf numFmtId="0" fontId="11" fillId="9" borderId="27" xfId="0" applyFont="1" applyFill="1" applyBorder="1" applyAlignment="1">
      <alignment vertical="center" wrapText="1"/>
    </xf>
    <xf numFmtId="164" fontId="11" fillId="12" borderId="7" xfId="12" applyFont="1" applyFill="1" applyBorder="1" applyAlignment="1">
      <alignment vertical="center" wrapText="1"/>
    </xf>
    <xf numFmtId="164" fontId="19" fillId="12" borderId="26" xfId="0" applyNumberFormat="1" applyFont="1" applyFill="1" applyBorder="1" applyAlignment="1">
      <alignment vertical="center" wrapText="1"/>
    </xf>
    <xf numFmtId="0" fontId="19" fillId="12" borderId="26" xfId="0" applyFont="1" applyFill="1" applyBorder="1" applyAlignment="1">
      <alignment vertical="center" wrapText="1"/>
    </xf>
    <xf numFmtId="0" fontId="16" fillId="10" borderId="2" xfId="0" applyFont="1" applyFill="1" applyBorder="1" applyAlignment="1" applyProtection="1">
      <alignment horizontal="center"/>
    </xf>
    <xf numFmtId="0" fontId="16" fillId="10" borderId="4" xfId="0" applyFont="1" applyFill="1" applyBorder="1" applyAlignment="1" applyProtection="1">
      <alignment horizontal="center"/>
    </xf>
    <xf numFmtId="0" fontId="16" fillId="10" borderId="8" xfId="0" applyFont="1" applyFill="1" applyBorder="1" applyAlignment="1" applyProtection="1">
      <alignment horizontal="center"/>
    </xf>
    <xf numFmtId="0" fontId="12" fillId="0" borderId="2" xfId="0" applyFont="1" applyBorder="1" applyAlignment="1" applyProtection="1">
      <alignment horizontal="center" vertical="center"/>
      <protection locked="0"/>
    </xf>
    <xf numFmtId="0" fontId="15" fillId="0" borderId="6"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0" fontId="15" fillId="0" borderId="16" xfId="0" applyFont="1" applyBorder="1" applyAlignment="1" applyProtection="1">
      <alignment vertical="top" wrapText="1"/>
      <protection locked="0"/>
    </xf>
    <xf numFmtId="0" fontId="15" fillId="0" borderId="6"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165" fontId="14" fillId="9" borderId="6" xfId="0" applyNumberFormat="1" applyFont="1" applyFill="1" applyBorder="1" applyAlignment="1" applyProtection="1">
      <alignment horizontal="center" vertical="center" shrinkToFit="1"/>
    </xf>
    <xf numFmtId="165" fontId="14" fillId="9" borderId="15" xfId="0" applyNumberFormat="1" applyFont="1" applyFill="1" applyBorder="1" applyAlignment="1" applyProtection="1">
      <alignment horizontal="center" vertical="center" shrinkToFit="1"/>
    </xf>
    <xf numFmtId="165" fontId="14" fillId="9" borderId="16" xfId="0" applyNumberFormat="1" applyFont="1" applyFill="1" applyBorder="1" applyAlignment="1" applyProtection="1">
      <alignment horizontal="center" vertical="center" shrinkToFit="1"/>
    </xf>
    <xf numFmtId="0" fontId="11" fillId="9" borderId="9" xfId="0" applyFont="1" applyFill="1" applyBorder="1" applyAlignment="1" applyProtection="1">
      <alignment wrapText="1"/>
    </xf>
    <xf numFmtId="0" fontId="11" fillId="9" borderId="10" xfId="0" applyFont="1" applyFill="1" applyBorder="1" applyAlignment="1" applyProtection="1">
      <alignment wrapText="1"/>
    </xf>
    <xf numFmtId="0" fontId="11" fillId="9" borderId="11" xfId="0" applyFont="1" applyFill="1" applyBorder="1" applyAlignment="1" applyProtection="1">
      <alignment wrapText="1"/>
    </xf>
    <xf numFmtId="0" fontId="11" fillId="9" borderId="12" xfId="0" applyFont="1" applyFill="1" applyBorder="1" applyAlignment="1" applyProtection="1">
      <alignment wrapText="1"/>
    </xf>
    <xf numFmtId="0" fontId="11" fillId="9" borderId="13" xfId="0" applyFont="1" applyFill="1" applyBorder="1" applyAlignment="1" applyProtection="1">
      <alignment wrapText="1"/>
    </xf>
    <xf numFmtId="0" fontId="11" fillId="9" borderId="14" xfId="0" applyFont="1" applyFill="1" applyBorder="1" applyAlignment="1" applyProtection="1">
      <alignment wrapText="1"/>
    </xf>
    <xf numFmtId="0" fontId="12" fillId="9" borderId="2" xfId="0" applyFont="1" applyFill="1" applyBorder="1" applyAlignment="1" applyProtection="1">
      <alignment horizontal="center" vertical="center"/>
    </xf>
    <xf numFmtId="0" fontId="12" fillId="9" borderId="8"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1" borderId="7" xfId="0" applyFont="1" applyFill="1" applyBorder="1" applyAlignment="1">
      <alignment horizontal="center" wrapText="1"/>
    </xf>
    <xf numFmtId="0" fontId="16" fillId="11" borderId="18" xfId="0" applyFont="1" applyFill="1" applyBorder="1" applyAlignment="1">
      <alignment horizontal="center" wrapText="1"/>
    </xf>
    <xf numFmtId="0" fontId="16" fillId="11" borderId="19" xfId="0" applyFont="1" applyFill="1" applyBorder="1" applyAlignment="1">
      <alignment horizontal="center" wrapText="1"/>
    </xf>
    <xf numFmtId="0" fontId="16" fillId="11" borderId="20" xfId="0" applyFont="1" applyFill="1" applyBorder="1" applyAlignment="1">
      <alignment horizontal="center" wrapText="1"/>
    </xf>
    <xf numFmtId="0" fontId="18" fillId="12" borderId="21" xfId="0" applyFont="1" applyFill="1" applyBorder="1" applyAlignment="1">
      <alignment horizontal="center" vertical="center" wrapText="1"/>
    </xf>
    <xf numFmtId="0" fontId="18" fillId="12" borderId="22" xfId="0" applyFont="1" applyFill="1" applyBorder="1" applyAlignment="1">
      <alignment horizontal="center" vertical="center" wrapText="1"/>
    </xf>
    <xf numFmtId="0" fontId="18" fillId="12" borderId="23" xfId="0" applyFont="1" applyFill="1" applyBorder="1" applyAlignment="1">
      <alignment horizontal="center" vertical="center" wrapText="1"/>
    </xf>
    <xf numFmtId="0" fontId="19" fillId="12" borderId="24" xfId="0" applyFont="1" applyFill="1" applyBorder="1" applyAlignment="1">
      <alignment horizontal="center" vertical="center" wrapText="1"/>
    </xf>
    <xf numFmtId="0" fontId="19" fillId="12" borderId="25" xfId="0" applyFont="1" applyFill="1" applyBorder="1" applyAlignment="1">
      <alignment horizontal="center" vertical="center" wrapText="1"/>
    </xf>
    <xf numFmtId="0" fontId="17" fillId="11" borderId="12" xfId="0" applyFont="1" applyFill="1" applyBorder="1" applyAlignment="1">
      <alignment horizontal="left" vertical="center" wrapText="1"/>
    </xf>
    <xf numFmtId="0" fontId="17" fillId="11" borderId="13" xfId="0" applyFont="1" applyFill="1" applyBorder="1" applyAlignment="1">
      <alignment horizontal="left" vertical="center" wrapText="1"/>
    </xf>
    <xf numFmtId="0" fontId="17" fillId="11" borderId="14"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17" fillId="11" borderId="20" xfId="0" applyFont="1" applyFill="1" applyBorder="1" applyAlignment="1">
      <alignment horizontal="left" vertical="center" wrapText="1"/>
    </xf>
  </cellXfs>
  <cellStyles count="21">
    <cellStyle name="Accent 1 1" xfId="1" xr:uid="{00000000-0005-0000-0000-000000000000}"/>
    <cellStyle name="Accent 2 1" xfId="2" xr:uid="{00000000-0005-0000-0000-000001000000}"/>
    <cellStyle name="Accent 3 1" xfId="3" xr:uid="{00000000-0005-0000-0000-000002000000}"/>
    <cellStyle name="Accent 4" xfId="4" xr:uid="{00000000-0005-0000-0000-000003000000}"/>
    <cellStyle name="Bad 1" xfId="5" xr:uid="{00000000-0005-0000-0000-000004000000}"/>
    <cellStyle name="Error 1" xfId="6" xr:uid="{00000000-0005-0000-0000-000005000000}"/>
    <cellStyle name="Footnote 1" xfId="7" xr:uid="{00000000-0005-0000-0000-000006000000}"/>
    <cellStyle name="Good 1" xfId="8" xr:uid="{00000000-0005-0000-0000-000007000000}"/>
    <cellStyle name="Heading 1 1" xfId="9" xr:uid="{00000000-0005-0000-0000-000008000000}"/>
    <cellStyle name="Heading 2 1" xfId="10" xr:uid="{00000000-0005-0000-0000-000009000000}"/>
    <cellStyle name="Heading 3" xfId="11" xr:uid="{00000000-0005-0000-0000-00000A000000}"/>
    <cellStyle name="Moeda" xfId="12" builtinId="4"/>
    <cellStyle name="Neutral 1" xfId="13" xr:uid="{00000000-0005-0000-0000-00000C000000}"/>
    <cellStyle name="Normal" xfId="0" builtinId="0"/>
    <cellStyle name="Note 1" xfId="14" xr:uid="{00000000-0005-0000-0000-00000E000000}"/>
    <cellStyle name="Resultado" xfId="15" xr:uid="{00000000-0005-0000-0000-00000F000000}"/>
    <cellStyle name="Resultado2" xfId="16" xr:uid="{00000000-0005-0000-0000-000010000000}"/>
    <cellStyle name="Status 1" xfId="17" xr:uid="{00000000-0005-0000-0000-000011000000}"/>
    <cellStyle name="Text 1" xfId="18" xr:uid="{00000000-0005-0000-0000-000012000000}"/>
    <cellStyle name="Título1" xfId="19" xr:uid="{00000000-0005-0000-0000-000013000000}"/>
    <cellStyle name="Warning 1" xfId="20" xr:uid="{00000000-0005-0000-0000-00001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0</v>
      </c>
      <c r="B2" s="31" t="s">
        <v>24</v>
      </c>
      <c r="C2" s="31" t="s">
        <v>1</v>
      </c>
      <c r="D2" s="31" t="s">
        <v>2</v>
      </c>
      <c r="E2" s="15" t="s">
        <v>32</v>
      </c>
      <c r="F2" s="15" t="s">
        <v>33</v>
      </c>
      <c r="G2" s="31" t="s">
        <v>3</v>
      </c>
      <c r="H2" s="16" t="s">
        <v>4</v>
      </c>
      <c r="I2" s="17" t="s">
        <v>10</v>
      </c>
    </row>
    <row r="3" spans="1:9" ht="12.75" customHeight="1" x14ac:dyDescent="0.2">
      <c r="A3" s="59"/>
      <c r="B3" s="60" t="s">
        <v>58</v>
      </c>
      <c r="C3" s="63" t="s">
        <v>8</v>
      </c>
      <c r="D3" s="66">
        <v>200</v>
      </c>
      <c r="E3" s="69">
        <f>IF(C20&lt;=25%,D20,MIN(E20:F20))</f>
        <v>343.86</v>
      </c>
      <c r="F3" s="69">
        <f>MIN(H3:H17)</f>
        <v>231.33</v>
      </c>
      <c r="G3" s="5" t="s">
        <v>75</v>
      </c>
      <c r="H3" s="14">
        <v>331.35</v>
      </c>
      <c r="I3" s="30">
        <f>IF(H3="","",(IF($C$20&lt;25%,"N/A",IF(H3&lt;=($D$20+$A$20),H3,"Descartado"))))</f>
        <v>331.35</v>
      </c>
    </row>
    <row r="4" spans="1:9" x14ac:dyDescent="0.2">
      <c r="A4" s="59"/>
      <c r="B4" s="61"/>
      <c r="C4" s="64"/>
      <c r="D4" s="67"/>
      <c r="E4" s="70"/>
      <c r="F4" s="70"/>
      <c r="G4" s="5" t="s">
        <v>76</v>
      </c>
      <c r="H4" s="14">
        <v>582.48</v>
      </c>
      <c r="I4" s="30">
        <f t="shared" ref="I4:I17" si="0">IF(H4="","",(IF($C$20&lt;25%,"N/A",IF(H4&lt;=($D$20+$A$20),H4,"Descartado"))))</f>
        <v>582.48</v>
      </c>
    </row>
    <row r="5" spans="1:9" x14ac:dyDescent="0.2">
      <c r="A5" s="59"/>
      <c r="B5" s="61"/>
      <c r="C5" s="64"/>
      <c r="D5" s="67"/>
      <c r="E5" s="70"/>
      <c r="F5" s="70"/>
      <c r="G5" s="5" t="s">
        <v>77</v>
      </c>
      <c r="H5" s="14">
        <v>231.33</v>
      </c>
      <c r="I5" s="30">
        <f t="shared" si="0"/>
        <v>231.33</v>
      </c>
    </row>
    <row r="6" spans="1:9" x14ac:dyDescent="0.2">
      <c r="A6" s="59"/>
      <c r="B6" s="61"/>
      <c r="C6" s="64"/>
      <c r="D6" s="67"/>
      <c r="E6" s="70"/>
      <c r="F6" s="70"/>
      <c r="G6" s="5" t="s">
        <v>78</v>
      </c>
      <c r="H6" s="14">
        <v>331.36</v>
      </c>
      <c r="I6" s="30">
        <f t="shared" si="0"/>
        <v>331.36</v>
      </c>
    </row>
    <row r="7" spans="1:9" x14ac:dyDescent="0.2">
      <c r="A7" s="59"/>
      <c r="B7" s="61"/>
      <c r="C7" s="64"/>
      <c r="D7" s="67"/>
      <c r="E7" s="70"/>
      <c r="F7" s="70"/>
      <c r="G7" s="5" t="s">
        <v>79</v>
      </c>
      <c r="H7" s="14">
        <v>830.48</v>
      </c>
      <c r="I7" s="30" t="str">
        <f t="shared" si="0"/>
        <v>Descartado</v>
      </c>
    </row>
    <row r="8" spans="1:9" x14ac:dyDescent="0.2">
      <c r="A8" s="59"/>
      <c r="B8" s="61"/>
      <c r="C8" s="64"/>
      <c r="D8" s="67"/>
      <c r="E8" s="70"/>
      <c r="F8" s="70"/>
      <c r="G8" s="5" t="s">
        <v>80</v>
      </c>
      <c r="H8" s="14">
        <v>521.01</v>
      </c>
      <c r="I8" s="30">
        <f t="shared" si="0"/>
        <v>521.01</v>
      </c>
    </row>
    <row r="9" spans="1:9" x14ac:dyDescent="0.2">
      <c r="A9" s="59"/>
      <c r="B9" s="61"/>
      <c r="C9" s="64"/>
      <c r="D9" s="67"/>
      <c r="E9" s="70"/>
      <c r="F9" s="70"/>
      <c r="G9" s="5" t="s">
        <v>81</v>
      </c>
      <c r="H9" s="14">
        <v>232.36</v>
      </c>
      <c r="I9" s="30">
        <f t="shared" si="0"/>
        <v>232.36</v>
      </c>
    </row>
    <row r="10" spans="1:9" x14ac:dyDescent="0.2">
      <c r="A10" s="59"/>
      <c r="B10" s="61"/>
      <c r="C10" s="64"/>
      <c r="D10" s="67"/>
      <c r="E10" s="70"/>
      <c r="F10" s="70"/>
      <c r="G10" s="5" t="s">
        <v>82</v>
      </c>
      <c r="H10" s="14">
        <v>666.89</v>
      </c>
      <c r="I10" s="30" t="str">
        <f t="shared" si="0"/>
        <v>Descartado</v>
      </c>
    </row>
    <row r="11" spans="1:9" x14ac:dyDescent="0.2">
      <c r="A11" s="59"/>
      <c r="B11" s="61"/>
      <c r="C11" s="64"/>
      <c r="D11" s="67"/>
      <c r="E11" s="70"/>
      <c r="F11" s="70"/>
      <c r="G11" s="5" t="s">
        <v>83</v>
      </c>
      <c r="H11" s="14">
        <v>343.86</v>
      </c>
      <c r="I11" s="30">
        <f t="shared" si="0"/>
        <v>343.86</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208.85186783938505</v>
      </c>
      <c r="B20" s="20">
        <f>COUNT(H3:H17)</f>
        <v>9</v>
      </c>
      <c r="C20" s="21">
        <f>IF(B20&lt;2,"N/A",(A20/D20))</f>
        <v>0.46170414024402573</v>
      </c>
      <c r="D20" s="22">
        <f>ROUND(AVERAGE(H3:H17),2)</f>
        <v>452.35</v>
      </c>
      <c r="E20" s="23">
        <f>IFERROR(ROUND(IF(B20&lt;2,"N/A",(IF(C20&lt;=25%,"N/A",AVERAGE(I3:I17)))),2),"N/A")</f>
        <v>367.68</v>
      </c>
      <c r="F20" s="23">
        <f>ROUND(MEDIAN(H3:H17),2)</f>
        <v>343.86</v>
      </c>
      <c r="G20" s="24" t="str">
        <f>INDEX(G3:G17,MATCH(H20,H3:H17,0))</f>
        <v>ATEND TUDO COMERCIO E SERVICOS LTDA</v>
      </c>
      <c r="H20" s="25">
        <f>MIN(H3:H17)</f>
        <v>231.33</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343.86</v>
      </c>
    </row>
    <row r="23" spans="1:11" x14ac:dyDescent="0.2">
      <c r="B23" s="33"/>
      <c r="C23" s="33"/>
      <c r="D23" s="80"/>
      <c r="E23" s="80"/>
      <c r="F23" s="37"/>
      <c r="G23" s="28" t="s">
        <v>9</v>
      </c>
      <c r="H23" s="29">
        <f>ROUND(H22,2)*D3</f>
        <v>68772</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46</v>
      </c>
      <c r="B2" s="31" t="s">
        <v>24</v>
      </c>
      <c r="C2" s="31" t="s">
        <v>1</v>
      </c>
      <c r="D2" s="31" t="s">
        <v>2</v>
      </c>
      <c r="E2" s="15" t="s">
        <v>32</v>
      </c>
      <c r="F2" s="15" t="s">
        <v>33</v>
      </c>
      <c r="G2" s="31" t="s">
        <v>3</v>
      </c>
      <c r="H2" s="16" t="s">
        <v>4</v>
      </c>
      <c r="I2" s="17" t="s">
        <v>10</v>
      </c>
    </row>
    <row r="3" spans="1:9" ht="12.75" customHeight="1" x14ac:dyDescent="0.2">
      <c r="A3" s="59"/>
      <c r="B3" s="60" t="s">
        <v>66</v>
      </c>
      <c r="C3" s="63" t="s">
        <v>8</v>
      </c>
      <c r="D3" s="66">
        <v>30</v>
      </c>
      <c r="E3" s="69">
        <f>IF(C20&lt;=25%,D20,MIN(E20:F20))</f>
        <v>975.32</v>
      </c>
      <c r="F3" s="69">
        <f>MIN(H3:H17)</f>
        <v>859.49</v>
      </c>
      <c r="G3" s="5" t="s">
        <v>75</v>
      </c>
      <c r="H3" s="14">
        <v>859.49</v>
      </c>
      <c r="I3" s="30">
        <f>IF(H3="","",(IF($C$20&lt;25%,"N/A",IF(H3&lt;=($D$20+$A$20),H3,"Descartado"))))</f>
        <v>859.49</v>
      </c>
    </row>
    <row r="4" spans="1:9" x14ac:dyDescent="0.2">
      <c r="A4" s="59"/>
      <c r="B4" s="61"/>
      <c r="C4" s="64"/>
      <c r="D4" s="67"/>
      <c r="E4" s="70"/>
      <c r="F4" s="70"/>
      <c r="G4" s="5" t="s">
        <v>77</v>
      </c>
      <c r="H4" s="14">
        <v>975.32</v>
      </c>
      <c r="I4" s="30">
        <f t="shared" ref="I4:I17" si="0">IF(H4="","",(IF($C$20&lt;25%,"N/A",IF(H4&lt;=($D$20+$A$20),H4,"Descartado"))))</f>
        <v>975.32</v>
      </c>
    </row>
    <row r="5" spans="1:9" x14ac:dyDescent="0.2">
      <c r="A5" s="59"/>
      <c r="B5" s="61"/>
      <c r="C5" s="64"/>
      <c r="D5" s="67"/>
      <c r="E5" s="70"/>
      <c r="F5" s="70"/>
      <c r="G5" s="5" t="s">
        <v>78</v>
      </c>
      <c r="H5" s="14">
        <v>905.51</v>
      </c>
      <c r="I5" s="30">
        <f t="shared" si="0"/>
        <v>905.51</v>
      </c>
    </row>
    <row r="6" spans="1:9" x14ac:dyDescent="0.2">
      <c r="A6" s="59"/>
      <c r="B6" s="61"/>
      <c r="C6" s="64"/>
      <c r="D6" s="67"/>
      <c r="E6" s="70"/>
      <c r="F6" s="70"/>
      <c r="G6" s="5" t="s">
        <v>79</v>
      </c>
      <c r="H6" s="14">
        <v>1875.62</v>
      </c>
      <c r="I6" s="30" t="str">
        <f t="shared" si="0"/>
        <v>Descartado</v>
      </c>
    </row>
    <row r="7" spans="1:9" x14ac:dyDescent="0.2">
      <c r="A7" s="59"/>
      <c r="B7" s="61"/>
      <c r="C7" s="64"/>
      <c r="D7" s="67"/>
      <c r="E7" s="70"/>
      <c r="F7" s="70"/>
      <c r="G7" s="5" t="s">
        <v>80</v>
      </c>
      <c r="H7" s="14">
        <v>859.5</v>
      </c>
      <c r="I7" s="30">
        <f t="shared" si="0"/>
        <v>859.5</v>
      </c>
    </row>
    <row r="8" spans="1:9" x14ac:dyDescent="0.2">
      <c r="A8" s="59"/>
      <c r="B8" s="61"/>
      <c r="C8" s="64"/>
      <c r="D8" s="67"/>
      <c r="E8" s="70"/>
      <c r="F8" s="70"/>
      <c r="G8" s="5" t="s">
        <v>81</v>
      </c>
      <c r="H8" s="14">
        <v>864.58</v>
      </c>
      <c r="I8" s="30">
        <f t="shared" si="0"/>
        <v>864.58</v>
      </c>
    </row>
    <row r="9" spans="1:9" x14ac:dyDescent="0.2">
      <c r="A9" s="59"/>
      <c r="B9" s="61"/>
      <c r="C9" s="64"/>
      <c r="D9" s="67"/>
      <c r="E9" s="70"/>
      <c r="F9" s="70"/>
      <c r="G9" s="5" t="s">
        <v>104</v>
      </c>
      <c r="H9" s="14">
        <v>972.09</v>
      </c>
      <c r="I9" s="30">
        <f t="shared" si="0"/>
        <v>972.09</v>
      </c>
    </row>
    <row r="10" spans="1:9" x14ac:dyDescent="0.2">
      <c r="A10" s="59"/>
      <c r="B10" s="61"/>
      <c r="C10" s="64"/>
      <c r="D10" s="67"/>
      <c r="E10" s="70"/>
      <c r="F10" s="70"/>
      <c r="G10" s="5" t="s">
        <v>84</v>
      </c>
      <c r="H10" s="14">
        <v>1311.48</v>
      </c>
      <c r="I10" s="30">
        <f t="shared" si="0"/>
        <v>1311.48</v>
      </c>
    </row>
    <row r="11" spans="1:9" x14ac:dyDescent="0.2">
      <c r="A11" s="59"/>
      <c r="B11" s="61"/>
      <c r="C11" s="64"/>
      <c r="D11" s="67"/>
      <c r="E11" s="70"/>
      <c r="F11" s="70"/>
      <c r="G11" s="5" t="s">
        <v>86</v>
      </c>
      <c r="H11" s="14">
        <v>1406.72</v>
      </c>
      <c r="I11" s="30">
        <f t="shared" si="0"/>
        <v>1406.72</v>
      </c>
    </row>
    <row r="12" spans="1:9" x14ac:dyDescent="0.2">
      <c r="A12" s="59"/>
      <c r="B12" s="61"/>
      <c r="C12" s="64"/>
      <c r="D12" s="67"/>
      <c r="E12" s="70"/>
      <c r="F12" s="70"/>
      <c r="G12" s="5" t="s">
        <v>89</v>
      </c>
      <c r="H12" s="14"/>
      <c r="I12" s="30" t="str">
        <f t="shared" si="0"/>
        <v/>
      </c>
    </row>
    <row r="13" spans="1:9" x14ac:dyDescent="0.2">
      <c r="A13" s="59"/>
      <c r="B13" s="61"/>
      <c r="C13" s="64"/>
      <c r="D13" s="67"/>
      <c r="E13" s="70"/>
      <c r="F13" s="70"/>
      <c r="G13" s="5" t="s">
        <v>92</v>
      </c>
      <c r="H13" s="14">
        <v>1239.99</v>
      </c>
      <c r="I13" s="30">
        <f t="shared" si="0"/>
        <v>1239.99</v>
      </c>
    </row>
    <row r="14" spans="1:9" x14ac:dyDescent="0.2">
      <c r="A14" s="59"/>
      <c r="B14" s="61"/>
      <c r="C14" s="64"/>
      <c r="D14" s="67"/>
      <c r="E14" s="70"/>
      <c r="F14" s="70"/>
      <c r="G14" s="5" t="s">
        <v>110</v>
      </c>
      <c r="H14" s="14">
        <v>1042.01</v>
      </c>
      <c r="I14" s="30">
        <f t="shared" si="0"/>
        <v>1042.01</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316.24198242657639</v>
      </c>
      <c r="B20" s="20">
        <f>COUNT(H3:H17)</f>
        <v>11</v>
      </c>
      <c r="C20" s="21">
        <f>IF(B20&lt;2,"N/A",(A20/D20))</f>
        <v>0.28253549756685109</v>
      </c>
      <c r="D20" s="22">
        <f>ROUND(AVERAGE(H3:H17),2)</f>
        <v>1119.3</v>
      </c>
      <c r="E20" s="23">
        <f>IFERROR(ROUND(IF(B20&lt;2,"N/A",(IF(C20&lt;=25%,"N/A",AVERAGE(I3:I17)))),2),"N/A")</f>
        <v>1043.67</v>
      </c>
      <c r="F20" s="23">
        <f>ROUND(MEDIAN(H3:H17),2)</f>
        <v>975.32</v>
      </c>
      <c r="G20" s="24" t="str">
        <f>INDEX(G3:G17,MATCH(H20,H3:H17,0))</f>
        <v>JORGE LUIZ DE GUSMAO BUARQUE EIRELI</v>
      </c>
      <c r="H20" s="25">
        <f>MIN(H3:H17)</f>
        <v>859.49</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975.32</v>
      </c>
    </row>
    <row r="23" spans="1:11" x14ac:dyDescent="0.2">
      <c r="B23" s="33"/>
      <c r="C23" s="33"/>
      <c r="D23" s="80"/>
      <c r="E23" s="80"/>
      <c r="F23" s="37"/>
      <c r="G23" s="28" t="s">
        <v>9</v>
      </c>
      <c r="H23" s="29">
        <f>ROUND(H22,2)*D3</f>
        <v>29259.600000000002</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47</v>
      </c>
      <c r="B2" s="31" t="s">
        <v>24</v>
      </c>
      <c r="C2" s="31" t="s">
        <v>1</v>
      </c>
      <c r="D2" s="31" t="s">
        <v>2</v>
      </c>
      <c r="E2" s="15" t="s">
        <v>32</v>
      </c>
      <c r="F2" s="15" t="s">
        <v>33</v>
      </c>
      <c r="G2" s="31" t="s">
        <v>3</v>
      </c>
      <c r="H2" s="16" t="s">
        <v>4</v>
      </c>
      <c r="I2" s="17" t="s">
        <v>10</v>
      </c>
    </row>
    <row r="3" spans="1:9" ht="12.75" customHeight="1" x14ac:dyDescent="0.2">
      <c r="A3" s="59"/>
      <c r="B3" s="60" t="s">
        <v>67</v>
      </c>
      <c r="C3" s="63" t="s">
        <v>8</v>
      </c>
      <c r="D3" s="66">
        <v>60</v>
      </c>
      <c r="E3" s="69">
        <f>IF(C20&lt;=25%,D20,MIN(E20:F20))</f>
        <v>189</v>
      </c>
      <c r="F3" s="69">
        <f>MIN(H3:H17)</f>
        <v>188.55</v>
      </c>
      <c r="G3" s="5" t="s">
        <v>80</v>
      </c>
      <c r="H3" s="14">
        <v>416.8</v>
      </c>
      <c r="I3" s="30">
        <f>IF(H3="","",(IF($C$20&lt;25%,"N/A",IF(H3&lt;=($D$20+$A$20),H3,"Descartado"))))</f>
        <v>416.8</v>
      </c>
    </row>
    <row r="4" spans="1:9" x14ac:dyDescent="0.2">
      <c r="A4" s="59"/>
      <c r="B4" s="61"/>
      <c r="C4" s="64"/>
      <c r="D4" s="67"/>
      <c r="E4" s="70"/>
      <c r="F4" s="70"/>
      <c r="G4" s="5" t="s">
        <v>84</v>
      </c>
      <c r="H4" s="14">
        <v>757.13</v>
      </c>
      <c r="I4" s="30" t="str">
        <f t="shared" ref="I4:I17" si="0">IF(H4="","",(IF($C$20&lt;25%,"N/A",IF(H4&lt;=($D$20+$A$20),H4,"Descartado"))))</f>
        <v>Descartado</v>
      </c>
    </row>
    <row r="5" spans="1:9" x14ac:dyDescent="0.2">
      <c r="A5" s="59"/>
      <c r="B5" s="61"/>
      <c r="C5" s="64"/>
      <c r="D5" s="67"/>
      <c r="E5" s="70"/>
      <c r="F5" s="70"/>
      <c r="G5" s="5" t="s">
        <v>112</v>
      </c>
      <c r="H5" s="14">
        <v>189</v>
      </c>
      <c r="I5" s="30">
        <f t="shared" si="0"/>
        <v>189</v>
      </c>
    </row>
    <row r="6" spans="1:9" x14ac:dyDescent="0.2">
      <c r="A6" s="59"/>
      <c r="B6" s="61"/>
      <c r="C6" s="64"/>
      <c r="D6" s="67"/>
      <c r="E6" s="70"/>
      <c r="F6" s="70"/>
      <c r="G6" s="5" t="s">
        <v>113</v>
      </c>
      <c r="H6" s="14">
        <v>188.55</v>
      </c>
      <c r="I6" s="30">
        <f t="shared" si="0"/>
        <v>188.55</v>
      </c>
    </row>
    <row r="7" spans="1:9" x14ac:dyDescent="0.2">
      <c r="A7" s="59"/>
      <c r="B7" s="61"/>
      <c r="C7" s="64"/>
      <c r="D7" s="67"/>
      <c r="E7" s="70"/>
      <c r="F7" s="70"/>
      <c r="G7" s="5" t="s">
        <v>114</v>
      </c>
      <c r="H7" s="14">
        <v>188.59</v>
      </c>
      <c r="I7" s="30">
        <f t="shared" si="0"/>
        <v>188.59</v>
      </c>
    </row>
    <row r="8" spans="1:9" x14ac:dyDescent="0.2">
      <c r="A8" s="59"/>
      <c r="B8" s="61"/>
      <c r="C8" s="64"/>
      <c r="D8" s="67"/>
      <c r="E8" s="70"/>
      <c r="F8" s="70"/>
      <c r="G8" s="5" t="s">
        <v>115</v>
      </c>
      <c r="H8" s="14">
        <v>188.86</v>
      </c>
      <c r="I8" s="30">
        <f t="shared" si="0"/>
        <v>188.86</v>
      </c>
    </row>
    <row r="9" spans="1:9" x14ac:dyDescent="0.2">
      <c r="A9" s="59"/>
      <c r="B9" s="61"/>
      <c r="C9" s="64"/>
      <c r="D9" s="67"/>
      <c r="E9" s="70"/>
      <c r="F9" s="70"/>
      <c r="G9" s="5" t="s">
        <v>116</v>
      </c>
      <c r="H9" s="14">
        <v>208.4</v>
      </c>
      <c r="I9" s="30">
        <f t="shared" si="0"/>
        <v>208.4</v>
      </c>
    </row>
    <row r="10" spans="1:9" x14ac:dyDescent="0.2">
      <c r="A10" s="59"/>
      <c r="B10" s="61"/>
      <c r="C10" s="64"/>
      <c r="D10" s="67"/>
      <c r="E10" s="70"/>
      <c r="F10" s="70"/>
      <c r="G10" s="5"/>
      <c r="H10" s="14"/>
      <c r="I10" s="30" t="str">
        <f t="shared" si="0"/>
        <v/>
      </c>
    </row>
    <row r="11" spans="1:9" x14ac:dyDescent="0.2">
      <c r="A11" s="59"/>
      <c r="B11" s="61"/>
      <c r="C11" s="64"/>
      <c r="D11" s="67"/>
      <c r="E11" s="70"/>
      <c r="F11" s="70"/>
      <c r="G11" s="5"/>
      <c r="H11" s="14"/>
      <c r="I11" s="30" t="str">
        <f t="shared" si="0"/>
        <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216.14345218814645</v>
      </c>
      <c r="B20" s="20">
        <f>COUNT(H3:H17)</f>
        <v>7</v>
      </c>
      <c r="C20" s="21">
        <f>IF(B20&lt;2,"N/A",(A20/D20))</f>
        <v>0.70790113054120607</v>
      </c>
      <c r="D20" s="22">
        <f>ROUND(AVERAGE(H3:H17),2)</f>
        <v>305.33</v>
      </c>
      <c r="E20" s="23">
        <f>IFERROR(ROUND(IF(B20&lt;2,"N/A",(IF(C20&lt;=25%,"N/A",AVERAGE(I3:I17)))),2),"N/A")</f>
        <v>230.03</v>
      </c>
      <c r="F20" s="23">
        <f>ROUND(MEDIAN(H3:H17),2)</f>
        <v>189</v>
      </c>
      <c r="G20" s="24" t="str">
        <f>INDEX(G3:G17,MATCH(H20,H3:H17,0))</f>
        <v>G C C COMERCIAL E SERVICOS P/ ESCRITORIOS EIRELI</v>
      </c>
      <c r="H20" s="25">
        <f>MIN(H3:H17)</f>
        <v>188.55</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189</v>
      </c>
    </row>
    <row r="23" spans="1:11" x14ac:dyDescent="0.2">
      <c r="B23" s="33"/>
      <c r="C23" s="33"/>
      <c r="D23" s="80"/>
      <c r="E23" s="80"/>
      <c r="F23" s="37"/>
      <c r="G23" s="28" t="s">
        <v>9</v>
      </c>
      <c r="H23" s="29">
        <f>ROUND(H22,2)*D3</f>
        <v>11340</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48</v>
      </c>
      <c r="B2" s="31" t="s">
        <v>24</v>
      </c>
      <c r="C2" s="31" t="s">
        <v>1</v>
      </c>
      <c r="D2" s="31" t="s">
        <v>2</v>
      </c>
      <c r="E2" s="15" t="s">
        <v>32</v>
      </c>
      <c r="F2" s="15" t="s">
        <v>33</v>
      </c>
      <c r="G2" s="31" t="s">
        <v>3</v>
      </c>
      <c r="H2" s="16" t="s">
        <v>4</v>
      </c>
      <c r="I2" s="17" t="s">
        <v>10</v>
      </c>
    </row>
    <row r="3" spans="1:9" ht="12.75" customHeight="1" x14ac:dyDescent="0.2">
      <c r="A3" s="59"/>
      <c r="B3" s="60" t="s">
        <v>68</v>
      </c>
      <c r="C3" s="63" t="s">
        <v>8</v>
      </c>
      <c r="D3" s="66">
        <v>150</v>
      </c>
      <c r="E3" s="69">
        <f>IF(C20&lt;=25%,D20,MIN(E20:F20))</f>
        <v>113.13</v>
      </c>
      <c r="F3" s="69">
        <f>MIN(H3:H17)</f>
        <v>72.08</v>
      </c>
      <c r="G3" s="5" t="s">
        <v>75</v>
      </c>
      <c r="H3" s="14">
        <v>72.08</v>
      </c>
      <c r="I3" s="30" t="str">
        <f>IF(H3="","",(IF($C$20&lt;25%,"N/A",IF(H3&lt;=($D$20+$A$20),H3,"Descartado"))))</f>
        <v>N/A</v>
      </c>
    </row>
    <row r="4" spans="1:9" x14ac:dyDescent="0.2">
      <c r="A4" s="59"/>
      <c r="B4" s="61"/>
      <c r="C4" s="64"/>
      <c r="D4" s="67"/>
      <c r="E4" s="70"/>
      <c r="F4" s="70"/>
      <c r="G4" s="5" t="s">
        <v>77</v>
      </c>
      <c r="H4" s="14">
        <v>135.46</v>
      </c>
      <c r="I4" s="30" t="str">
        <f t="shared" ref="I4:I17" si="0">IF(H4="","",(IF($C$20&lt;25%,"N/A",IF(H4&lt;=($D$20+$A$20),H4,"Descartado"))))</f>
        <v>N/A</v>
      </c>
    </row>
    <row r="5" spans="1:9" x14ac:dyDescent="0.2">
      <c r="A5" s="59"/>
      <c r="B5" s="61"/>
      <c r="C5" s="64"/>
      <c r="D5" s="67"/>
      <c r="E5" s="70"/>
      <c r="F5" s="70"/>
      <c r="G5" s="5" t="s">
        <v>80</v>
      </c>
      <c r="H5" s="14">
        <v>72.09</v>
      </c>
      <c r="I5" s="30" t="str">
        <f t="shared" si="0"/>
        <v>N/A</v>
      </c>
    </row>
    <row r="6" spans="1:9" x14ac:dyDescent="0.2">
      <c r="A6" s="59"/>
      <c r="B6" s="61"/>
      <c r="C6" s="64"/>
      <c r="D6" s="67"/>
      <c r="E6" s="70"/>
      <c r="F6" s="70"/>
      <c r="G6" s="5" t="s">
        <v>81</v>
      </c>
      <c r="H6" s="14">
        <v>103.15</v>
      </c>
      <c r="I6" s="30" t="str">
        <f t="shared" si="0"/>
        <v>N/A</v>
      </c>
    </row>
    <row r="7" spans="1:9" x14ac:dyDescent="0.2">
      <c r="A7" s="59"/>
      <c r="B7" s="61"/>
      <c r="C7" s="64"/>
      <c r="D7" s="67"/>
      <c r="E7" s="70"/>
      <c r="F7" s="70"/>
      <c r="G7" s="5" t="s">
        <v>117</v>
      </c>
      <c r="H7" s="14">
        <v>94.71</v>
      </c>
      <c r="I7" s="30" t="str">
        <f t="shared" si="0"/>
        <v>N/A</v>
      </c>
    </row>
    <row r="8" spans="1:9" x14ac:dyDescent="0.2">
      <c r="A8" s="59"/>
      <c r="B8" s="61"/>
      <c r="C8" s="64"/>
      <c r="D8" s="67"/>
      <c r="E8" s="70"/>
      <c r="F8" s="70"/>
      <c r="G8" s="5" t="s">
        <v>104</v>
      </c>
      <c r="H8" s="14">
        <v>91.58</v>
      </c>
      <c r="I8" s="30" t="str">
        <f t="shared" si="0"/>
        <v>N/A</v>
      </c>
    </row>
    <row r="9" spans="1:9" x14ac:dyDescent="0.2">
      <c r="A9" s="59"/>
      <c r="B9" s="61"/>
      <c r="C9" s="64"/>
      <c r="D9" s="67"/>
      <c r="E9" s="70"/>
      <c r="F9" s="70"/>
      <c r="G9" s="5" t="s">
        <v>84</v>
      </c>
      <c r="H9" s="14">
        <v>104.2</v>
      </c>
      <c r="I9" s="30" t="str">
        <f t="shared" si="0"/>
        <v>N/A</v>
      </c>
    </row>
    <row r="10" spans="1:9" x14ac:dyDescent="0.2">
      <c r="A10" s="59"/>
      <c r="B10" s="61"/>
      <c r="C10" s="64"/>
      <c r="D10" s="67"/>
      <c r="E10" s="70"/>
      <c r="F10" s="70"/>
      <c r="G10" s="5" t="s">
        <v>87</v>
      </c>
      <c r="H10" s="14">
        <v>130.72999999999999</v>
      </c>
      <c r="I10" s="30" t="str">
        <f t="shared" si="0"/>
        <v>N/A</v>
      </c>
    </row>
    <row r="11" spans="1:9" x14ac:dyDescent="0.2">
      <c r="A11" s="59"/>
      <c r="B11" s="61"/>
      <c r="C11" s="64"/>
      <c r="D11" s="67"/>
      <c r="E11" s="70"/>
      <c r="F11" s="70"/>
      <c r="G11" s="5" t="s">
        <v>92</v>
      </c>
      <c r="H11" s="14">
        <v>129.21</v>
      </c>
      <c r="I11" s="30" t="str">
        <f t="shared" si="0"/>
        <v>N/A</v>
      </c>
    </row>
    <row r="12" spans="1:9" x14ac:dyDescent="0.2">
      <c r="A12" s="59"/>
      <c r="B12" s="61"/>
      <c r="C12" s="64"/>
      <c r="D12" s="67"/>
      <c r="E12" s="70"/>
      <c r="F12" s="70"/>
      <c r="G12" s="5" t="s">
        <v>102</v>
      </c>
      <c r="H12" s="14"/>
      <c r="I12" s="30" t="str">
        <f t="shared" si="0"/>
        <v/>
      </c>
    </row>
    <row r="13" spans="1:9" x14ac:dyDescent="0.2">
      <c r="A13" s="59"/>
      <c r="B13" s="61"/>
      <c r="C13" s="64"/>
      <c r="D13" s="67"/>
      <c r="E13" s="70"/>
      <c r="F13" s="70"/>
      <c r="G13" s="5" t="s">
        <v>118</v>
      </c>
      <c r="H13" s="14">
        <v>114.62</v>
      </c>
      <c r="I13" s="30" t="str">
        <f t="shared" si="0"/>
        <v>N/A</v>
      </c>
    </row>
    <row r="14" spans="1:9" x14ac:dyDescent="0.2">
      <c r="A14" s="59"/>
      <c r="B14" s="61"/>
      <c r="C14" s="64"/>
      <c r="D14" s="67"/>
      <c r="E14" s="70"/>
      <c r="F14" s="70"/>
      <c r="G14" s="5" t="s">
        <v>119</v>
      </c>
      <c r="H14" s="14">
        <v>130.69999999999999</v>
      </c>
      <c r="I14" s="30" t="str">
        <f t="shared" si="0"/>
        <v>N/A</v>
      </c>
    </row>
    <row r="15" spans="1:9" x14ac:dyDescent="0.2">
      <c r="A15" s="59"/>
      <c r="B15" s="61"/>
      <c r="C15" s="64"/>
      <c r="D15" s="67"/>
      <c r="E15" s="70"/>
      <c r="F15" s="70"/>
      <c r="G15" s="5" t="s">
        <v>120</v>
      </c>
      <c r="H15" s="14">
        <v>103.16</v>
      </c>
      <c r="I15" s="30" t="str">
        <f t="shared" si="0"/>
        <v>N/A</v>
      </c>
    </row>
    <row r="16" spans="1:9" x14ac:dyDescent="0.2">
      <c r="A16" s="59"/>
      <c r="B16" s="61"/>
      <c r="C16" s="64"/>
      <c r="D16" s="67"/>
      <c r="E16" s="70"/>
      <c r="F16" s="70"/>
      <c r="G16" s="5" t="s">
        <v>121</v>
      </c>
      <c r="H16" s="14">
        <v>166.72</v>
      </c>
      <c r="I16" s="30" t="str">
        <f t="shared" si="0"/>
        <v>N/A</v>
      </c>
    </row>
    <row r="17" spans="1:11" x14ac:dyDescent="0.2">
      <c r="A17" s="59"/>
      <c r="B17" s="62"/>
      <c r="C17" s="65"/>
      <c r="D17" s="68"/>
      <c r="E17" s="71"/>
      <c r="F17" s="71"/>
      <c r="G17" s="5" t="s">
        <v>122</v>
      </c>
      <c r="H17" s="14">
        <v>135.46</v>
      </c>
      <c r="I17" s="30" t="str">
        <f t="shared" si="0"/>
        <v>N/A</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26.602814081088589</v>
      </c>
      <c r="B20" s="20">
        <f>COUNT(H3:H17)</f>
        <v>14</v>
      </c>
      <c r="C20" s="21">
        <f>IF(B20&lt;2,"N/A",(A20/D20))</f>
        <v>0.23515260391663209</v>
      </c>
      <c r="D20" s="22">
        <f>ROUND(AVERAGE(H3:H17),2)</f>
        <v>113.13</v>
      </c>
      <c r="E20" s="23" t="str">
        <f>IFERROR(ROUND(IF(B20&lt;2,"N/A",(IF(C20&lt;=25%,"N/A",AVERAGE(I3:I17)))),2),"N/A")</f>
        <v>N/A</v>
      </c>
      <c r="F20" s="23">
        <f>ROUND(MEDIAN(H3:H17),2)</f>
        <v>109.41</v>
      </c>
      <c r="G20" s="24" t="str">
        <f>INDEX(G3:G17,MATCH(H20,H3:H17,0))</f>
        <v>JORGE LUIZ DE GUSMAO BUARQUE EIRELI</v>
      </c>
      <c r="H20" s="25">
        <f>MIN(H3:H17)</f>
        <v>72.08</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113.13</v>
      </c>
    </row>
    <row r="23" spans="1:11" x14ac:dyDescent="0.2">
      <c r="B23" s="33"/>
      <c r="C23" s="33"/>
      <c r="D23" s="80"/>
      <c r="E23" s="80"/>
      <c r="F23" s="37"/>
      <c r="G23" s="28" t="s">
        <v>9</v>
      </c>
      <c r="H23" s="29">
        <f>ROUND(H22,2)*D3</f>
        <v>16969.5</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49</v>
      </c>
      <c r="B2" s="31" t="s">
        <v>24</v>
      </c>
      <c r="C2" s="31" t="s">
        <v>1</v>
      </c>
      <c r="D2" s="31" t="s">
        <v>2</v>
      </c>
      <c r="E2" s="15" t="s">
        <v>32</v>
      </c>
      <c r="F2" s="15" t="s">
        <v>33</v>
      </c>
      <c r="G2" s="31" t="s">
        <v>3</v>
      </c>
      <c r="H2" s="16" t="s">
        <v>4</v>
      </c>
      <c r="I2" s="17" t="s">
        <v>10</v>
      </c>
    </row>
    <row r="3" spans="1:9" ht="12.75" customHeight="1" x14ac:dyDescent="0.2">
      <c r="A3" s="59"/>
      <c r="B3" s="60" t="s">
        <v>69</v>
      </c>
      <c r="C3" s="63" t="s">
        <v>8</v>
      </c>
      <c r="D3" s="66">
        <v>30</v>
      </c>
      <c r="E3" s="69">
        <f>IF(C20&lt;=25%,D20,MIN(E20:F20))</f>
        <v>920.07</v>
      </c>
      <c r="F3" s="69">
        <f>MIN(H3:H17)</f>
        <v>489.75</v>
      </c>
      <c r="G3" s="5" t="s">
        <v>75</v>
      </c>
      <c r="H3" s="14">
        <v>492.76</v>
      </c>
      <c r="I3" s="30">
        <f>IF(H3="","",(IF($C$20&lt;25%,"N/A",IF(H3&lt;=($D$20+$A$20),H3,"Descartado"))))</f>
        <v>492.76</v>
      </c>
    </row>
    <row r="4" spans="1:9" x14ac:dyDescent="0.2">
      <c r="A4" s="59"/>
      <c r="B4" s="61"/>
      <c r="C4" s="64"/>
      <c r="D4" s="67"/>
      <c r="E4" s="70"/>
      <c r="F4" s="70"/>
      <c r="G4" s="5" t="s">
        <v>77</v>
      </c>
      <c r="H4" s="14">
        <v>489.75</v>
      </c>
      <c r="I4" s="30">
        <f t="shared" ref="I4:I17" si="0">IF(H4="","",(IF($C$20&lt;25%,"N/A",IF(H4&lt;=($D$20+$A$20),H4,"Descartado"))))</f>
        <v>489.75</v>
      </c>
    </row>
    <row r="5" spans="1:9" x14ac:dyDescent="0.2">
      <c r="A5" s="59"/>
      <c r="B5" s="61"/>
      <c r="C5" s="64"/>
      <c r="D5" s="67"/>
      <c r="E5" s="70"/>
      <c r="F5" s="70"/>
      <c r="G5" s="5" t="s">
        <v>81</v>
      </c>
      <c r="H5" s="14">
        <v>491.82</v>
      </c>
      <c r="I5" s="30">
        <f t="shared" si="0"/>
        <v>491.82</v>
      </c>
    </row>
    <row r="6" spans="1:9" x14ac:dyDescent="0.2">
      <c r="A6" s="59"/>
      <c r="B6" s="61"/>
      <c r="C6" s="64"/>
      <c r="D6" s="67"/>
      <c r="E6" s="70"/>
      <c r="F6" s="70"/>
      <c r="G6" s="5" t="s">
        <v>80</v>
      </c>
      <c r="H6" s="14">
        <v>1563</v>
      </c>
      <c r="I6" s="30">
        <f t="shared" si="0"/>
        <v>1563</v>
      </c>
    </row>
    <row r="7" spans="1:9" x14ac:dyDescent="0.2">
      <c r="A7" s="59"/>
      <c r="B7" s="61"/>
      <c r="C7" s="64"/>
      <c r="D7" s="67"/>
      <c r="E7" s="70"/>
      <c r="F7" s="70"/>
      <c r="G7" s="5" t="s">
        <v>104</v>
      </c>
      <c r="H7" s="14">
        <v>3126.04</v>
      </c>
      <c r="I7" s="30" t="str">
        <f t="shared" si="0"/>
        <v>Descartado</v>
      </c>
    </row>
    <row r="8" spans="1:9" x14ac:dyDescent="0.2">
      <c r="A8" s="59"/>
      <c r="B8" s="61"/>
      <c r="C8" s="64"/>
      <c r="D8" s="67"/>
      <c r="E8" s="70"/>
      <c r="F8" s="70"/>
      <c r="G8" s="5" t="s">
        <v>111</v>
      </c>
      <c r="H8" s="14">
        <v>1563.02</v>
      </c>
      <c r="I8" s="30">
        <f t="shared" si="0"/>
        <v>1563.02</v>
      </c>
    </row>
    <row r="9" spans="1:9" x14ac:dyDescent="0.2">
      <c r="A9" s="59"/>
      <c r="B9" s="61"/>
      <c r="C9" s="64"/>
      <c r="D9" s="67"/>
      <c r="E9" s="70"/>
      <c r="F9" s="70"/>
      <c r="G9" s="5"/>
      <c r="H9" s="14"/>
      <c r="I9" s="30" t="str">
        <f t="shared" si="0"/>
        <v/>
      </c>
    </row>
    <row r="10" spans="1:9" x14ac:dyDescent="0.2">
      <c r="A10" s="59"/>
      <c r="B10" s="61"/>
      <c r="C10" s="64"/>
      <c r="D10" s="67"/>
      <c r="E10" s="70"/>
      <c r="F10" s="70"/>
      <c r="G10" s="5"/>
      <c r="H10" s="14"/>
      <c r="I10" s="30" t="str">
        <f t="shared" si="0"/>
        <v/>
      </c>
    </row>
    <row r="11" spans="1:9" x14ac:dyDescent="0.2">
      <c r="A11" s="59"/>
      <c r="B11" s="61"/>
      <c r="C11" s="64"/>
      <c r="D11" s="67"/>
      <c r="E11" s="70"/>
      <c r="F11" s="70"/>
      <c r="G11" s="5"/>
      <c r="H11" s="14"/>
      <c r="I11" s="30" t="str">
        <f t="shared" si="0"/>
        <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1042.4167997958718</v>
      </c>
      <c r="B20" s="20">
        <f>COUNT(H3:H17)</f>
        <v>6</v>
      </c>
      <c r="C20" s="21">
        <f>IF(B20&lt;2,"N/A",(A20/D20))</f>
        <v>0.80949950672568927</v>
      </c>
      <c r="D20" s="22">
        <f>ROUND(AVERAGE(H3:H17),2)</f>
        <v>1287.73</v>
      </c>
      <c r="E20" s="23">
        <f>IFERROR(ROUND(IF(B20&lt;2,"N/A",(IF(C20&lt;=25%,"N/A",AVERAGE(I3:I17)))),2),"N/A")</f>
        <v>920.07</v>
      </c>
      <c r="F20" s="23">
        <f>ROUND(MEDIAN(H3:H17),2)</f>
        <v>1027.8800000000001</v>
      </c>
      <c r="G20" s="24" t="str">
        <f>INDEX(G3:G17,MATCH(H20,H3:H17,0))</f>
        <v>ATEND TUDO COMERCIO E SERVICOS LTDA</v>
      </c>
      <c r="H20" s="25">
        <f>MIN(H3:H17)</f>
        <v>489.75</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920.07</v>
      </c>
    </row>
    <row r="23" spans="1:11" x14ac:dyDescent="0.2">
      <c r="B23" s="33"/>
      <c r="C23" s="33"/>
      <c r="D23" s="80"/>
      <c r="E23" s="80"/>
      <c r="F23" s="37"/>
      <c r="G23" s="28" t="s">
        <v>9</v>
      </c>
      <c r="H23" s="29">
        <f>ROUND(H22,2)*D3</f>
        <v>27602.100000000002</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50</v>
      </c>
      <c r="B2" s="31" t="s">
        <v>24</v>
      </c>
      <c r="C2" s="31" t="s">
        <v>1</v>
      </c>
      <c r="D2" s="31" t="s">
        <v>2</v>
      </c>
      <c r="E2" s="15" t="s">
        <v>32</v>
      </c>
      <c r="F2" s="15" t="s">
        <v>33</v>
      </c>
      <c r="G2" s="31" t="s">
        <v>3</v>
      </c>
      <c r="H2" s="16" t="s">
        <v>4</v>
      </c>
      <c r="I2" s="17" t="s">
        <v>10</v>
      </c>
    </row>
    <row r="3" spans="1:9" ht="12.75" customHeight="1" x14ac:dyDescent="0.2">
      <c r="A3" s="59"/>
      <c r="B3" s="60" t="s">
        <v>70</v>
      </c>
      <c r="C3" s="63" t="s">
        <v>8</v>
      </c>
      <c r="D3" s="66">
        <v>150</v>
      </c>
      <c r="E3" s="69">
        <f>IF(C20&lt;=25%,D20,MIN(E20:F20))</f>
        <v>363.05</v>
      </c>
      <c r="F3" s="69">
        <f>MIN(H3:H17)</f>
        <v>280.19</v>
      </c>
      <c r="G3" s="5" t="s">
        <v>75</v>
      </c>
      <c r="H3" s="14">
        <v>280.19</v>
      </c>
      <c r="I3" s="30" t="str">
        <f>IF(H3="","",(IF($C$20&lt;25%,"N/A",IF(H3&lt;=($D$20+$A$20),H3,"Descartado"))))</f>
        <v>N/A</v>
      </c>
    </row>
    <row r="4" spans="1:9" x14ac:dyDescent="0.2">
      <c r="A4" s="59"/>
      <c r="B4" s="61"/>
      <c r="C4" s="64"/>
      <c r="D4" s="67"/>
      <c r="E4" s="70"/>
      <c r="F4" s="70"/>
      <c r="G4" s="5" t="s">
        <v>77</v>
      </c>
      <c r="H4" s="14">
        <v>280.2</v>
      </c>
      <c r="I4" s="30" t="str">
        <f t="shared" ref="I4:I17" si="0">IF(H4="","",(IF($C$20&lt;25%,"N/A",IF(H4&lt;=($D$20+$A$20),H4,"Descartado"))))</f>
        <v>N/A</v>
      </c>
    </row>
    <row r="5" spans="1:9" x14ac:dyDescent="0.2">
      <c r="A5" s="59"/>
      <c r="B5" s="61"/>
      <c r="C5" s="64"/>
      <c r="D5" s="67"/>
      <c r="E5" s="70"/>
      <c r="F5" s="70"/>
      <c r="G5" s="5" t="s">
        <v>80</v>
      </c>
      <c r="H5" s="14">
        <v>521.01</v>
      </c>
      <c r="I5" s="30" t="str">
        <f t="shared" si="0"/>
        <v>N/A</v>
      </c>
    </row>
    <row r="6" spans="1:9" x14ac:dyDescent="0.2">
      <c r="A6" s="59"/>
      <c r="B6" s="61"/>
      <c r="C6" s="64"/>
      <c r="D6" s="67"/>
      <c r="E6" s="70"/>
      <c r="F6" s="70"/>
      <c r="G6" s="5" t="s">
        <v>81</v>
      </c>
      <c r="H6" s="14">
        <v>414.7</v>
      </c>
      <c r="I6" s="30" t="str">
        <f t="shared" si="0"/>
        <v>N/A</v>
      </c>
    </row>
    <row r="7" spans="1:9" x14ac:dyDescent="0.2">
      <c r="A7" s="59"/>
      <c r="B7" s="61"/>
      <c r="C7" s="64"/>
      <c r="D7" s="67"/>
      <c r="E7" s="70"/>
      <c r="F7" s="70"/>
      <c r="G7" s="5" t="s">
        <v>86</v>
      </c>
      <c r="H7" s="14">
        <v>521.01</v>
      </c>
      <c r="I7" s="30" t="str">
        <f t="shared" si="0"/>
        <v>N/A</v>
      </c>
    </row>
    <row r="8" spans="1:9" x14ac:dyDescent="0.2">
      <c r="A8" s="59"/>
      <c r="B8" s="61"/>
      <c r="C8" s="64"/>
      <c r="D8" s="67"/>
      <c r="E8" s="70"/>
      <c r="F8" s="70"/>
      <c r="G8" s="5" t="s">
        <v>87</v>
      </c>
      <c r="H8" s="14">
        <v>321.58</v>
      </c>
      <c r="I8" s="30" t="str">
        <f t="shared" si="0"/>
        <v>N/A</v>
      </c>
    </row>
    <row r="9" spans="1:9" x14ac:dyDescent="0.2">
      <c r="A9" s="59"/>
      <c r="B9" s="61"/>
      <c r="C9" s="64"/>
      <c r="D9" s="67"/>
      <c r="E9" s="70"/>
      <c r="F9" s="70"/>
      <c r="G9" s="5" t="s">
        <v>89</v>
      </c>
      <c r="H9" s="14">
        <v>293.19</v>
      </c>
      <c r="I9" s="30" t="str">
        <f t="shared" si="0"/>
        <v>N/A</v>
      </c>
    </row>
    <row r="10" spans="1:9" x14ac:dyDescent="0.2">
      <c r="A10" s="59"/>
      <c r="B10" s="61"/>
      <c r="C10" s="64"/>
      <c r="D10" s="67"/>
      <c r="E10" s="70"/>
      <c r="F10" s="70"/>
      <c r="G10" s="5" t="s">
        <v>90</v>
      </c>
      <c r="H10" s="14">
        <v>321.58</v>
      </c>
      <c r="I10" s="30" t="str">
        <f t="shared" si="0"/>
        <v>N/A</v>
      </c>
    </row>
    <row r="11" spans="1:9" x14ac:dyDescent="0.2">
      <c r="A11" s="59"/>
      <c r="B11" s="61"/>
      <c r="C11" s="64"/>
      <c r="D11" s="67"/>
      <c r="E11" s="70"/>
      <c r="F11" s="70"/>
      <c r="G11" s="5" t="s">
        <v>92</v>
      </c>
      <c r="H11" s="14">
        <v>364.7</v>
      </c>
      <c r="I11" s="30" t="str">
        <f t="shared" si="0"/>
        <v>N/A</v>
      </c>
    </row>
    <row r="12" spans="1:9" x14ac:dyDescent="0.2">
      <c r="A12" s="59"/>
      <c r="B12" s="61"/>
      <c r="C12" s="64"/>
      <c r="D12" s="67"/>
      <c r="E12" s="70"/>
      <c r="F12" s="70"/>
      <c r="G12" s="5" t="s">
        <v>117</v>
      </c>
      <c r="H12" s="14"/>
      <c r="I12" s="30" t="str">
        <f t="shared" si="0"/>
        <v/>
      </c>
    </row>
    <row r="13" spans="1:9" x14ac:dyDescent="0.2">
      <c r="A13" s="59"/>
      <c r="B13" s="61"/>
      <c r="C13" s="64"/>
      <c r="D13" s="67"/>
      <c r="E13" s="70"/>
      <c r="F13" s="70"/>
      <c r="G13" s="5" t="s">
        <v>118</v>
      </c>
      <c r="H13" s="14">
        <v>342.81</v>
      </c>
      <c r="I13" s="30" t="str">
        <f t="shared" si="0"/>
        <v>N/A</v>
      </c>
    </row>
    <row r="14" spans="1:9" x14ac:dyDescent="0.2">
      <c r="A14" s="59"/>
      <c r="B14" s="61"/>
      <c r="C14" s="64"/>
      <c r="D14" s="67"/>
      <c r="E14" s="70"/>
      <c r="F14" s="70"/>
      <c r="G14" s="5" t="s">
        <v>119</v>
      </c>
      <c r="H14" s="14">
        <v>408.94</v>
      </c>
      <c r="I14" s="30" t="str">
        <f t="shared" si="0"/>
        <v>N/A</v>
      </c>
    </row>
    <row r="15" spans="1:9" x14ac:dyDescent="0.2">
      <c r="A15" s="59"/>
      <c r="B15" s="61"/>
      <c r="C15" s="64"/>
      <c r="D15" s="67"/>
      <c r="E15" s="70"/>
      <c r="F15" s="70"/>
      <c r="G15" s="5" t="s">
        <v>120</v>
      </c>
      <c r="H15" s="14">
        <v>293.85000000000002</v>
      </c>
      <c r="I15" s="30" t="str">
        <f t="shared" si="0"/>
        <v>N/A</v>
      </c>
    </row>
    <row r="16" spans="1:9" x14ac:dyDescent="0.2">
      <c r="A16" s="59"/>
      <c r="B16" s="61"/>
      <c r="C16" s="64"/>
      <c r="D16" s="67"/>
      <c r="E16" s="70"/>
      <c r="F16" s="70"/>
      <c r="G16" s="5" t="s">
        <v>121</v>
      </c>
      <c r="H16" s="14">
        <v>343.86</v>
      </c>
      <c r="I16" s="30" t="str">
        <f t="shared" si="0"/>
        <v>N/A</v>
      </c>
    </row>
    <row r="17" spans="1:11" x14ac:dyDescent="0.2">
      <c r="A17" s="59"/>
      <c r="B17" s="62"/>
      <c r="C17" s="65"/>
      <c r="D17" s="68"/>
      <c r="E17" s="71"/>
      <c r="F17" s="71"/>
      <c r="G17" s="5" t="s">
        <v>123</v>
      </c>
      <c r="H17" s="14">
        <v>375.12</v>
      </c>
      <c r="I17" s="30" t="str">
        <f t="shared" si="0"/>
        <v>N/A</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79.634328839203235</v>
      </c>
      <c r="B20" s="20">
        <f>COUNT(H3:H17)</f>
        <v>14</v>
      </c>
      <c r="C20" s="21">
        <f>IF(B20&lt;2,"N/A",(A20/D20))</f>
        <v>0.2193481031240965</v>
      </c>
      <c r="D20" s="22">
        <f>ROUND(AVERAGE(H3:H17),2)</f>
        <v>363.05</v>
      </c>
      <c r="E20" s="23" t="str">
        <f>IFERROR(ROUND(IF(B20&lt;2,"N/A",(IF(C20&lt;=25%,"N/A",AVERAGE(I3:I17)))),2),"N/A")</f>
        <v>N/A</v>
      </c>
      <c r="F20" s="23">
        <f>ROUND(MEDIAN(H3:H17),2)</f>
        <v>343.34</v>
      </c>
      <c r="G20" s="24" t="str">
        <f>INDEX(G3:G17,MATCH(H20,H3:H17,0))</f>
        <v>JORGE LUIZ DE GUSMAO BUARQUE EIRELI</v>
      </c>
      <c r="H20" s="25">
        <f>MIN(H3:H17)</f>
        <v>280.19</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363.05</v>
      </c>
    </row>
    <row r="23" spans="1:11" x14ac:dyDescent="0.2">
      <c r="B23" s="33"/>
      <c r="C23" s="33"/>
      <c r="D23" s="80"/>
      <c r="E23" s="80"/>
      <c r="F23" s="37"/>
      <c r="G23" s="28" t="s">
        <v>9</v>
      </c>
      <c r="H23" s="29">
        <f>ROUND(H22,2)*D3</f>
        <v>54457.5</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51</v>
      </c>
      <c r="B2" s="31" t="s">
        <v>24</v>
      </c>
      <c r="C2" s="31" t="s">
        <v>1</v>
      </c>
      <c r="D2" s="31" t="s">
        <v>2</v>
      </c>
      <c r="E2" s="15" t="s">
        <v>32</v>
      </c>
      <c r="F2" s="15" t="s">
        <v>33</v>
      </c>
      <c r="G2" s="31" t="s">
        <v>3</v>
      </c>
      <c r="H2" s="16" t="s">
        <v>4</v>
      </c>
      <c r="I2" s="17" t="s">
        <v>10</v>
      </c>
    </row>
    <row r="3" spans="1:9" ht="12.75" customHeight="1" x14ac:dyDescent="0.2">
      <c r="A3" s="59"/>
      <c r="B3" s="60" t="s">
        <v>136</v>
      </c>
      <c r="C3" s="63" t="s">
        <v>8</v>
      </c>
      <c r="D3" s="66">
        <v>60</v>
      </c>
      <c r="E3" s="69">
        <f>IF(C20&lt;=25%,D20,MIN(E20:F20))</f>
        <v>99.27</v>
      </c>
      <c r="F3" s="69">
        <f>MIN(H3:H17)</f>
        <v>84.9</v>
      </c>
      <c r="G3" s="5" t="s">
        <v>132</v>
      </c>
      <c r="H3" s="14">
        <v>140</v>
      </c>
      <c r="I3" s="30" t="str">
        <f>IF(H3="","",(IF($C$20&lt;25%,"N/A",IF(H3&lt;=($D$20+$A$20),H3,"Descartado"))))</f>
        <v>Descartado</v>
      </c>
    </row>
    <row r="4" spans="1:9" x14ac:dyDescent="0.2">
      <c r="A4" s="59"/>
      <c r="B4" s="61"/>
      <c r="C4" s="64"/>
      <c r="D4" s="67"/>
      <c r="E4" s="70"/>
      <c r="F4" s="70"/>
      <c r="G4" s="5" t="s">
        <v>133</v>
      </c>
      <c r="H4" s="14">
        <v>85.9</v>
      </c>
      <c r="I4" s="30">
        <f t="shared" ref="I4:I17" si="0">IF(H4="","",(IF($C$20&lt;25%,"N/A",IF(H4&lt;=($D$20+$A$20),H4,"Descartado"))))</f>
        <v>85.9</v>
      </c>
    </row>
    <row r="5" spans="1:9" x14ac:dyDescent="0.2">
      <c r="A5" s="59"/>
      <c r="B5" s="61"/>
      <c r="C5" s="64"/>
      <c r="D5" s="67"/>
      <c r="E5" s="70"/>
      <c r="F5" s="70"/>
      <c r="G5" s="5" t="s">
        <v>134</v>
      </c>
      <c r="H5" s="14">
        <v>127</v>
      </c>
      <c r="I5" s="30">
        <f t="shared" si="0"/>
        <v>127</v>
      </c>
    </row>
    <row r="6" spans="1:9" x14ac:dyDescent="0.2">
      <c r="A6" s="59"/>
      <c r="B6" s="61"/>
      <c r="C6" s="64"/>
      <c r="D6" s="67"/>
      <c r="E6" s="70"/>
      <c r="F6" s="70"/>
      <c r="G6" s="5" t="s">
        <v>135</v>
      </c>
      <c r="H6" s="14">
        <v>84.9</v>
      </c>
      <c r="I6" s="30">
        <f t="shared" si="0"/>
        <v>84.9</v>
      </c>
    </row>
    <row r="7" spans="1:9" x14ac:dyDescent="0.2">
      <c r="A7" s="59"/>
      <c r="B7" s="61"/>
      <c r="C7" s="64"/>
      <c r="D7" s="67"/>
      <c r="E7" s="70"/>
      <c r="F7" s="70"/>
      <c r="G7" s="5"/>
      <c r="H7" s="14"/>
      <c r="I7" s="30" t="str">
        <f t="shared" si="0"/>
        <v/>
      </c>
    </row>
    <row r="8" spans="1:9" x14ac:dyDescent="0.2">
      <c r="A8" s="59"/>
      <c r="B8" s="61"/>
      <c r="C8" s="64"/>
      <c r="D8" s="67"/>
      <c r="E8" s="70"/>
      <c r="F8" s="70"/>
      <c r="G8" s="5"/>
      <c r="H8" s="14"/>
      <c r="I8" s="30" t="str">
        <f t="shared" si="0"/>
        <v/>
      </c>
    </row>
    <row r="9" spans="1:9" x14ac:dyDescent="0.2">
      <c r="A9" s="59"/>
      <c r="B9" s="61"/>
      <c r="C9" s="64"/>
      <c r="D9" s="67"/>
      <c r="E9" s="70"/>
      <c r="F9" s="70"/>
      <c r="G9" s="5"/>
      <c r="H9" s="14"/>
      <c r="I9" s="30" t="str">
        <f t="shared" si="0"/>
        <v/>
      </c>
    </row>
    <row r="10" spans="1:9" x14ac:dyDescent="0.2">
      <c r="A10" s="59"/>
      <c r="B10" s="61"/>
      <c r="C10" s="64"/>
      <c r="D10" s="67"/>
      <c r="E10" s="70"/>
      <c r="F10" s="70"/>
      <c r="G10" s="5"/>
      <c r="H10" s="14"/>
      <c r="I10" s="30" t="str">
        <f t="shared" si="0"/>
        <v/>
      </c>
    </row>
    <row r="11" spans="1:9" x14ac:dyDescent="0.2">
      <c r="A11" s="59"/>
      <c r="B11" s="61"/>
      <c r="C11" s="64"/>
      <c r="D11" s="67"/>
      <c r="E11" s="70"/>
      <c r="F11" s="70"/>
      <c r="G11" s="5"/>
      <c r="H11" s="14"/>
      <c r="I11" s="30" t="str">
        <f t="shared" si="0"/>
        <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28.276079407631272</v>
      </c>
      <c r="B20" s="20">
        <f>COUNT(H3:H17)</f>
        <v>4</v>
      </c>
      <c r="C20" s="21">
        <f>IF(B20&lt;2,"N/A",(A20/D20))</f>
        <v>0.25834700235387181</v>
      </c>
      <c r="D20" s="22">
        <f>ROUND(AVERAGE(H3:H17),2)</f>
        <v>109.45</v>
      </c>
      <c r="E20" s="23">
        <f>IFERROR(ROUND(IF(B20&lt;2,"N/A",(IF(C20&lt;=25%,"N/A",AVERAGE(I3:I17)))),2),"N/A")</f>
        <v>99.27</v>
      </c>
      <c r="F20" s="23">
        <f>ROUND(MEDIAN(H3:H17),2)</f>
        <v>106.45</v>
      </c>
      <c r="G20" s="24" t="str">
        <f>INDEX(G3:G17,MATCH(H20,H3:H17,0))</f>
        <v>AMERICANAS</v>
      </c>
      <c r="H20" s="25">
        <f>MIN(H3:H17)</f>
        <v>84.9</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99.27</v>
      </c>
    </row>
    <row r="23" spans="1:11" x14ac:dyDescent="0.2">
      <c r="B23" s="33"/>
      <c r="C23" s="33"/>
      <c r="D23" s="80"/>
      <c r="E23" s="80"/>
      <c r="F23" s="37"/>
      <c r="G23" s="28" t="s">
        <v>9</v>
      </c>
      <c r="H23" s="29">
        <f>ROUND(H22,2)*D3</f>
        <v>5956.2</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52</v>
      </c>
      <c r="B2" s="31" t="s">
        <v>24</v>
      </c>
      <c r="C2" s="31" t="s">
        <v>1</v>
      </c>
      <c r="D2" s="31" t="s">
        <v>2</v>
      </c>
      <c r="E2" s="15" t="s">
        <v>32</v>
      </c>
      <c r="F2" s="15" t="s">
        <v>33</v>
      </c>
      <c r="G2" s="31" t="s">
        <v>3</v>
      </c>
      <c r="H2" s="16" t="s">
        <v>4</v>
      </c>
      <c r="I2" s="17" t="s">
        <v>10</v>
      </c>
    </row>
    <row r="3" spans="1:9" ht="12.75" customHeight="1" x14ac:dyDescent="0.2">
      <c r="A3" s="59"/>
      <c r="B3" s="60" t="s">
        <v>71</v>
      </c>
      <c r="C3" s="63" t="s">
        <v>8</v>
      </c>
      <c r="D3" s="66">
        <v>60</v>
      </c>
      <c r="E3" s="69">
        <f>IF(C20&lt;=25%,D20,MIN(E20:F20))</f>
        <v>823.86</v>
      </c>
      <c r="F3" s="69">
        <f>MIN(H3:H17)</f>
        <v>823.85</v>
      </c>
      <c r="G3" s="5" t="s">
        <v>128</v>
      </c>
      <c r="H3" s="14">
        <v>823.85</v>
      </c>
      <c r="I3" s="30">
        <f>IF(H3="","",(IF($C$20&lt;25%,"N/A",IF(H3&lt;=($D$20+$A$20),H3,"Descartado"))))</f>
        <v>823.85</v>
      </c>
    </row>
    <row r="4" spans="1:9" x14ac:dyDescent="0.2">
      <c r="A4" s="59"/>
      <c r="B4" s="61"/>
      <c r="C4" s="64"/>
      <c r="D4" s="67"/>
      <c r="E4" s="70"/>
      <c r="F4" s="70"/>
      <c r="G4" s="5" t="s">
        <v>129</v>
      </c>
      <c r="H4" s="14">
        <v>823.86</v>
      </c>
      <c r="I4" s="30">
        <f t="shared" ref="I4:I17" si="0">IF(H4="","",(IF($C$20&lt;25%,"N/A",IF(H4&lt;=($D$20+$A$20),H4,"Descartado"))))</f>
        <v>823.86</v>
      </c>
    </row>
    <row r="5" spans="1:9" x14ac:dyDescent="0.2">
      <c r="A5" s="59"/>
      <c r="B5" s="61"/>
      <c r="C5" s="64"/>
      <c r="D5" s="67"/>
      <c r="E5" s="70"/>
      <c r="F5" s="70"/>
      <c r="G5" s="5" t="s">
        <v>130</v>
      </c>
      <c r="H5" s="14">
        <v>823.86</v>
      </c>
      <c r="I5" s="30">
        <f t="shared" si="0"/>
        <v>823.86</v>
      </c>
    </row>
    <row r="6" spans="1:9" x14ac:dyDescent="0.2">
      <c r="A6" s="59"/>
      <c r="B6" s="61"/>
      <c r="C6" s="64"/>
      <c r="D6" s="67"/>
      <c r="E6" s="70"/>
      <c r="F6" s="70"/>
      <c r="G6" s="5" t="s">
        <v>131</v>
      </c>
      <c r="H6" s="14">
        <v>2059.65</v>
      </c>
      <c r="I6" s="30" t="str">
        <f t="shared" si="0"/>
        <v>Descartado</v>
      </c>
    </row>
    <row r="7" spans="1:9" x14ac:dyDescent="0.2">
      <c r="A7" s="59"/>
      <c r="B7" s="61"/>
      <c r="C7" s="64"/>
      <c r="D7" s="67"/>
      <c r="E7" s="70"/>
      <c r="F7" s="70"/>
      <c r="G7" s="5"/>
      <c r="H7" s="14"/>
      <c r="I7" s="30" t="str">
        <f t="shared" si="0"/>
        <v/>
      </c>
    </row>
    <row r="8" spans="1:9" x14ac:dyDescent="0.2">
      <c r="A8" s="59"/>
      <c r="B8" s="61"/>
      <c r="C8" s="64"/>
      <c r="D8" s="67"/>
      <c r="E8" s="70"/>
      <c r="F8" s="70"/>
      <c r="G8" s="5"/>
      <c r="H8" s="14"/>
      <c r="I8" s="30" t="str">
        <f t="shared" si="0"/>
        <v/>
      </c>
    </row>
    <row r="9" spans="1:9" x14ac:dyDescent="0.2">
      <c r="A9" s="59"/>
      <c r="B9" s="61"/>
      <c r="C9" s="64"/>
      <c r="D9" s="67"/>
      <c r="E9" s="70"/>
      <c r="F9" s="70"/>
      <c r="G9" s="5"/>
      <c r="H9" s="14"/>
      <c r="I9" s="30" t="str">
        <f t="shared" si="0"/>
        <v/>
      </c>
    </row>
    <row r="10" spans="1:9" x14ac:dyDescent="0.2">
      <c r="A10" s="59"/>
      <c r="B10" s="61"/>
      <c r="C10" s="64"/>
      <c r="D10" s="67"/>
      <c r="E10" s="70"/>
      <c r="F10" s="70"/>
      <c r="G10" s="5"/>
      <c r="H10" s="14"/>
      <c r="I10" s="30" t="str">
        <f t="shared" si="0"/>
        <v/>
      </c>
    </row>
    <row r="11" spans="1:9" x14ac:dyDescent="0.2">
      <c r="A11" s="59"/>
      <c r="B11" s="61"/>
      <c r="C11" s="64"/>
      <c r="D11" s="67"/>
      <c r="E11" s="70"/>
      <c r="F11" s="70"/>
      <c r="G11" s="5"/>
      <c r="H11" s="14"/>
      <c r="I11" s="30" t="str">
        <f t="shared" si="0"/>
        <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617.89666668464861</v>
      </c>
      <c r="B20" s="20">
        <f>COUNT(H3:H17)</f>
        <v>4</v>
      </c>
      <c r="C20" s="21">
        <f>IF(B20&lt;2,"N/A",(A20/D20))</f>
        <v>0.54545481297362186</v>
      </c>
      <c r="D20" s="22">
        <f>ROUND(AVERAGE(H3:H17),2)</f>
        <v>1132.81</v>
      </c>
      <c r="E20" s="23">
        <f>IFERROR(ROUND(IF(B20&lt;2,"N/A",(IF(C20&lt;=25%,"N/A",AVERAGE(I3:I17)))),2),"N/A")</f>
        <v>823.86</v>
      </c>
      <c r="F20" s="23">
        <f>ROUND(MEDIAN(H3:H17),2)</f>
        <v>823.86</v>
      </c>
      <c r="G20" s="24" t="str">
        <f>INDEX(G3:G17,MATCH(H20,H3:H17,0))</f>
        <v>LAJA LTDA</v>
      </c>
      <c r="H20" s="25">
        <f>MIN(H3:H17)</f>
        <v>823.85</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823.86</v>
      </c>
    </row>
    <row r="23" spans="1:11" x14ac:dyDescent="0.2">
      <c r="B23" s="33"/>
      <c r="C23" s="33"/>
      <c r="D23" s="80"/>
      <c r="E23" s="80"/>
      <c r="F23" s="37"/>
      <c r="G23" s="28" t="s">
        <v>9</v>
      </c>
      <c r="H23" s="29">
        <f>ROUND(H22,2)*D3</f>
        <v>49431.6</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53</v>
      </c>
      <c r="B2" s="31" t="s">
        <v>24</v>
      </c>
      <c r="C2" s="31" t="s">
        <v>1</v>
      </c>
      <c r="D2" s="31" t="s">
        <v>2</v>
      </c>
      <c r="E2" s="15" t="s">
        <v>32</v>
      </c>
      <c r="F2" s="15" t="s">
        <v>33</v>
      </c>
      <c r="G2" s="31" t="s">
        <v>3</v>
      </c>
      <c r="H2" s="16" t="s">
        <v>4</v>
      </c>
      <c r="I2" s="17" t="s">
        <v>10</v>
      </c>
    </row>
    <row r="3" spans="1:9" ht="12.75" customHeight="1" x14ac:dyDescent="0.2">
      <c r="A3" s="59"/>
      <c r="B3" s="60" t="s">
        <v>139</v>
      </c>
      <c r="C3" s="63" t="s">
        <v>8</v>
      </c>
      <c r="D3" s="66">
        <v>10</v>
      </c>
      <c r="E3" s="69">
        <f>IF(C20&lt;=25%,D20,MIN(E20:F20))</f>
        <v>570.41</v>
      </c>
      <c r="F3" s="69">
        <f>MIN(H3:H17)</f>
        <v>489</v>
      </c>
      <c r="G3" s="5" t="s">
        <v>141</v>
      </c>
      <c r="H3" s="14">
        <v>523.23</v>
      </c>
      <c r="I3" s="30" t="str">
        <f>IF(H3="","",(IF($C$20&lt;25%,"N/A",IF(H3&lt;=($D$20+$A$20),H3,"Descartado"))))</f>
        <v>N/A</v>
      </c>
    </row>
    <row r="4" spans="1:9" x14ac:dyDescent="0.2">
      <c r="A4" s="59"/>
      <c r="B4" s="61"/>
      <c r="C4" s="64"/>
      <c r="D4" s="67"/>
      <c r="E4" s="70"/>
      <c r="F4" s="70"/>
      <c r="G4" s="5" t="s">
        <v>142</v>
      </c>
      <c r="H4" s="14">
        <v>489</v>
      </c>
      <c r="I4" s="30" t="str">
        <f t="shared" ref="I4:I17" si="0">IF(H4="","",(IF($C$20&lt;25%,"N/A",IF(H4&lt;=($D$20+$A$20),H4,"Descartado"))))</f>
        <v>N/A</v>
      </c>
    </row>
    <row r="5" spans="1:9" x14ac:dyDescent="0.2">
      <c r="A5" s="59"/>
      <c r="B5" s="61"/>
      <c r="C5" s="64"/>
      <c r="D5" s="67"/>
      <c r="E5" s="70"/>
      <c r="F5" s="70"/>
      <c r="G5" s="5" t="s">
        <v>143</v>
      </c>
      <c r="H5" s="14">
        <v>699</v>
      </c>
      <c r="I5" s="30" t="str">
        <f t="shared" si="0"/>
        <v>N/A</v>
      </c>
    </row>
    <row r="6" spans="1:9" x14ac:dyDescent="0.2">
      <c r="A6" s="59"/>
      <c r="B6" s="61"/>
      <c r="C6" s="64"/>
      <c r="D6" s="67"/>
      <c r="E6" s="70"/>
      <c r="F6" s="70"/>
      <c r="G6" s="5"/>
      <c r="H6" s="14"/>
      <c r="I6" s="30" t="str">
        <f t="shared" si="0"/>
        <v/>
      </c>
    </row>
    <row r="7" spans="1:9" x14ac:dyDescent="0.2">
      <c r="A7" s="59"/>
      <c r="B7" s="61"/>
      <c r="C7" s="64"/>
      <c r="D7" s="67"/>
      <c r="E7" s="70"/>
      <c r="F7" s="70"/>
      <c r="G7" s="5"/>
      <c r="H7" s="14"/>
      <c r="I7" s="30" t="str">
        <f t="shared" si="0"/>
        <v/>
      </c>
    </row>
    <row r="8" spans="1:9" x14ac:dyDescent="0.2">
      <c r="A8" s="59"/>
      <c r="B8" s="61"/>
      <c r="C8" s="64"/>
      <c r="D8" s="67"/>
      <c r="E8" s="70"/>
      <c r="F8" s="70"/>
      <c r="G8" s="5"/>
      <c r="H8" s="14"/>
      <c r="I8" s="30" t="str">
        <f t="shared" si="0"/>
        <v/>
      </c>
    </row>
    <row r="9" spans="1:9" x14ac:dyDescent="0.2">
      <c r="A9" s="59"/>
      <c r="B9" s="61"/>
      <c r="C9" s="64"/>
      <c r="D9" s="67"/>
      <c r="E9" s="70"/>
      <c r="F9" s="70"/>
      <c r="G9" s="5"/>
      <c r="H9" s="14"/>
      <c r="I9" s="30" t="str">
        <f t="shared" si="0"/>
        <v/>
      </c>
    </row>
    <row r="10" spans="1:9" x14ac:dyDescent="0.2">
      <c r="A10" s="59"/>
      <c r="B10" s="61"/>
      <c r="C10" s="64"/>
      <c r="D10" s="67"/>
      <c r="E10" s="70"/>
      <c r="F10" s="70"/>
      <c r="G10" s="5"/>
      <c r="H10" s="14"/>
      <c r="I10" s="30" t="str">
        <f t="shared" si="0"/>
        <v/>
      </c>
    </row>
    <row r="11" spans="1:9" x14ac:dyDescent="0.2">
      <c r="A11" s="59"/>
      <c r="B11" s="61"/>
      <c r="C11" s="64"/>
      <c r="D11" s="67"/>
      <c r="E11" s="70"/>
      <c r="F11" s="70"/>
      <c r="G11" s="5"/>
      <c r="H11" s="14"/>
      <c r="I11" s="30" t="str">
        <f t="shared" si="0"/>
        <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112.66971332172658</v>
      </c>
      <c r="B20" s="20">
        <f>COUNT(H3:H17)</f>
        <v>3</v>
      </c>
      <c r="C20" s="21">
        <f>IF(B20&lt;2,"N/A",(A20/D20))</f>
        <v>0.19752408499452426</v>
      </c>
      <c r="D20" s="22">
        <f>ROUND(AVERAGE(H3:H17),2)</f>
        <v>570.41</v>
      </c>
      <c r="E20" s="23" t="str">
        <f>IFERROR(ROUND(IF(B20&lt;2,"N/A",(IF(C20&lt;=25%,"N/A",AVERAGE(I3:I17)))),2),"N/A")</f>
        <v>N/A</v>
      </c>
      <c r="F20" s="23">
        <f>ROUND(MEDIAN(H3:H17),2)</f>
        <v>523.23</v>
      </c>
      <c r="G20" s="24" t="str">
        <f>INDEX(G3:G17,MATCH(H20,H3:H17,0))</f>
        <v>SUPER INFO</v>
      </c>
      <c r="H20" s="25">
        <f>MIN(H3:H17)</f>
        <v>489</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570.41</v>
      </c>
    </row>
    <row r="23" spans="1:11" x14ac:dyDescent="0.2">
      <c r="B23" s="33"/>
      <c r="C23" s="33"/>
      <c r="D23" s="80"/>
      <c r="E23" s="80"/>
      <c r="F23" s="37"/>
      <c r="G23" s="28" t="s">
        <v>9</v>
      </c>
      <c r="H23" s="29">
        <f>ROUND(H22,2)*D3</f>
        <v>5704.0999999999995</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54</v>
      </c>
      <c r="B2" s="49" t="s">
        <v>24</v>
      </c>
      <c r="C2" s="49" t="s">
        <v>1</v>
      </c>
      <c r="D2" s="49" t="s">
        <v>2</v>
      </c>
      <c r="E2" s="15" t="s">
        <v>32</v>
      </c>
      <c r="F2" s="15" t="s">
        <v>33</v>
      </c>
      <c r="G2" s="49" t="s">
        <v>3</v>
      </c>
      <c r="H2" s="16" t="s">
        <v>4</v>
      </c>
      <c r="I2" s="17" t="s">
        <v>10</v>
      </c>
    </row>
    <row r="3" spans="1:9" ht="12.75" customHeight="1" x14ac:dyDescent="0.2">
      <c r="A3" s="59"/>
      <c r="B3" s="60" t="s">
        <v>72</v>
      </c>
      <c r="C3" s="63" t="s">
        <v>8</v>
      </c>
      <c r="D3" s="66">
        <v>20</v>
      </c>
      <c r="E3" s="69">
        <f>IF(C20&lt;=25%,D20,MIN(E20:F20))</f>
        <v>802.4</v>
      </c>
      <c r="F3" s="69">
        <f>MIN(H3:H17)</f>
        <v>676.79</v>
      </c>
      <c r="G3" s="5" t="s">
        <v>80</v>
      </c>
      <c r="H3" s="14">
        <v>1667.22</v>
      </c>
      <c r="I3" s="30" t="str">
        <f>IF(H3="","",(IF($C$20&lt;25%,"N/A",IF(H3&lt;=($D$20+$A$20),H3,"Descartado"))))</f>
        <v>Descartado</v>
      </c>
    </row>
    <row r="4" spans="1:9" x14ac:dyDescent="0.2">
      <c r="A4" s="59"/>
      <c r="B4" s="61"/>
      <c r="C4" s="64"/>
      <c r="D4" s="67"/>
      <c r="E4" s="70"/>
      <c r="F4" s="70"/>
      <c r="G4" s="5" t="s">
        <v>102</v>
      </c>
      <c r="H4" s="14">
        <v>802.4</v>
      </c>
      <c r="I4" s="30">
        <f t="shared" ref="I4:I17" si="0">IF(H4="","",(IF($C$20&lt;25%,"N/A",IF(H4&lt;=($D$20+$A$20),H4,"Descartado"))))</f>
        <v>802.4</v>
      </c>
    </row>
    <row r="5" spans="1:9" x14ac:dyDescent="0.2">
      <c r="A5" s="59"/>
      <c r="B5" s="61"/>
      <c r="C5" s="64"/>
      <c r="D5" s="67"/>
      <c r="E5" s="70"/>
      <c r="F5" s="70"/>
      <c r="G5" s="5" t="s">
        <v>119</v>
      </c>
      <c r="H5" s="14">
        <v>730.53</v>
      </c>
      <c r="I5" s="30">
        <f t="shared" si="0"/>
        <v>730.53</v>
      </c>
    </row>
    <row r="6" spans="1:9" x14ac:dyDescent="0.2">
      <c r="A6" s="59"/>
      <c r="B6" s="61"/>
      <c r="C6" s="64"/>
      <c r="D6" s="67"/>
      <c r="E6" s="70"/>
      <c r="F6" s="70"/>
      <c r="G6" s="5" t="s">
        <v>120</v>
      </c>
      <c r="H6" s="14">
        <v>1208.73</v>
      </c>
      <c r="I6" s="30">
        <f t="shared" si="0"/>
        <v>1208.73</v>
      </c>
    </row>
    <row r="7" spans="1:9" x14ac:dyDescent="0.2">
      <c r="A7" s="59"/>
      <c r="B7" s="61"/>
      <c r="C7" s="64"/>
      <c r="D7" s="67"/>
      <c r="E7" s="70"/>
      <c r="F7" s="70"/>
      <c r="G7" s="5" t="s">
        <v>121</v>
      </c>
      <c r="H7" s="14">
        <v>677.31</v>
      </c>
      <c r="I7" s="30">
        <f t="shared" si="0"/>
        <v>677.31</v>
      </c>
    </row>
    <row r="8" spans="1:9" x14ac:dyDescent="0.2">
      <c r="A8" s="59"/>
      <c r="B8" s="61"/>
      <c r="C8" s="64"/>
      <c r="D8" s="67"/>
      <c r="E8" s="70"/>
      <c r="F8" s="70"/>
      <c r="G8" s="5" t="s">
        <v>122</v>
      </c>
      <c r="H8" s="14">
        <v>801.31</v>
      </c>
      <c r="I8" s="30">
        <f t="shared" si="0"/>
        <v>801.31</v>
      </c>
    </row>
    <row r="9" spans="1:9" x14ac:dyDescent="0.2">
      <c r="A9" s="59"/>
      <c r="B9" s="61"/>
      <c r="C9" s="64"/>
      <c r="D9" s="67"/>
      <c r="E9" s="70"/>
      <c r="F9" s="70"/>
      <c r="G9" s="5" t="s">
        <v>124</v>
      </c>
      <c r="H9" s="14">
        <v>676.79</v>
      </c>
      <c r="I9" s="30">
        <f t="shared" si="0"/>
        <v>676.79</v>
      </c>
    </row>
    <row r="10" spans="1:9" x14ac:dyDescent="0.2">
      <c r="A10" s="59"/>
      <c r="B10" s="61"/>
      <c r="C10" s="64"/>
      <c r="D10" s="67"/>
      <c r="E10" s="70"/>
      <c r="F10" s="70"/>
      <c r="G10" s="5" t="s">
        <v>125</v>
      </c>
      <c r="H10" s="14">
        <v>1042.01</v>
      </c>
      <c r="I10" s="30">
        <f t="shared" si="0"/>
        <v>1042.01</v>
      </c>
    </row>
    <row r="11" spans="1:9" x14ac:dyDescent="0.2">
      <c r="A11" s="59"/>
      <c r="B11" s="61"/>
      <c r="C11" s="64"/>
      <c r="D11" s="67"/>
      <c r="E11" s="70"/>
      <c r="F11" s="70"/>
      <c r="G11" s="5" t="s">
        <v>126</v>
      </c>
      <c r="H11" s="14">
        <v>1563.02</v>
      </c>
      <c r="I11" s="30" t="str">
        <f t="shared" si="0"/>
        <v>Descartado</v>
      </c>
    </row>
    <row r="12" spans="1:9" x14ac:dyDescent="0.2">
      <c r="A12" s="59"/>
      <c r="B12" s="61"/>
      <c r="C12" s="64"/>
      <c r="D12" s="67"/>
      <c r="E12" s="70"/>
      <c r="F12" s="70"/>
      <c r="G12" s="5" t="s">
        <v>127</v>
      </c>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381.4532614554509</v>
      </c>
      <c r="B20" s="20">
        <f>COUNT(H3:H17)</f>
        <v>9</v>
      </c>
      <c r="C20" s="21">
        <f>IF(B20&lt;2,"N/A",(A20/D20))</f>
        <v>0.37441059810509408</v>
      </c>
      <c r="D20" s="22">
        <f>ROUND(AVERAGE(H3:H17),2)</f>
        <v>1018.81</v>
      </c>
      <c r="E20" s="23">
        <f>IFERROR(ROUND(IF(B20&lt;2,"N/A",(IF(C20&lt;=25%,"N/A",AVERAGE(I3:I17)))),2),"N/A")</f>
        <v>848.44</v>
      </c>
      <c r="F20" s="23">
        <f>ROUND(MEDIAN(H3:H17),2)</f>
        <v>802.4</v>
      </c>
      <c r="G20" s="24" t="str">
        <f>INDEX(G3:G17,MATCH(H20,H3:H17,0))</f>
        <v>JOAO LOPES DE LIMA JUNIOR 01063046408</v>
      </c>
      <c r="H20" s="25">
        <f>MIN(H3:H17)</f>
        <v>676.79</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802.4</v>
      </c>
    </row>
    <row r="23" spans="1:11" x14ac:dyDescent="0.2">
      <c r="B23" s="33"/>
      <c r="C23" s="33"/>
      <c r="D23" s="80"/>
      <c r="E23" s="80"/>
      <c r="F23" s="37"/>
      <c r="G23" s="28" t="s">
        <v>9</v>
      </c>
      <c r="H23" s="29">
        <f>ROUND(H22,2)*D3</f>
        <v>16048</v>
      </c>
    </row>
    <row r="24" spans="1:11" x14ac:dyDescent="0.2">
      <c r="B24" s="50"/>
      <c r="C24" s="50"/>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55</v>
      </c>
      <c r="B2" s="31" t="s">
        <v>24</v>
      </c>
      <c r="C2" s="31" t="s">
        <v>1</v>
      </c>
      <c r="D2" s="31" t="s">
        <v>2</v>
      </c>
      <c r="E2" s="15" t="s">
        <v>32</v>
      </c>
      <c r="F2" s="15" t="s">
        <v>33</v>
      </c>
      <c r="G2" s="31" t="s">
        <v>3</v>
      </c>
      <c r="H2" s="16" t="s">
        <v>4</v>
      </c>
      <c r="I2" s="17" t="s">
        <v>10</v>
      </c>
    </row>
    <row r="3" spans="1:9" ht="12.75" customHeight="1" x14ac:dyDescent="0.2">
      <c r="A3" s="59"/>
      <c r="B3" s="60" t="s">
        <v>73</v>
      </c>
      <c r="C3" s="63" t="s">
        <v>8</v>
      </c>
      <c r="D3" s="66">
        <v>20</v>
      </c>
      <c r="E3" s="69">
        <f>IF(C20&lt;=25%,D20,MIN(E20:F20))</f>
        <v>1423.31</v>
      </c>
      <c r="F3" s="69">
        <f>MIN(H3:H17)</f>
        <v>901.34</v>
      </c>
      <c r="G3" s="5" t="s">
        <v>80</v>
      </c>
      <c r="H3" s="14">
        <v>2709.23</v>
      </c>
      <c r="I3" s="30" t="str">
        <f>IF(H3="","",(IF($C$20&lt;25%,"N/A",IF(H3&lt;=($D$20+$A$20),H3,"Descartado"))))</f>
        <v>Descartado</v>
      </c>
    </row>
    <row r="4" spans="1:9" x14ac:dyDescent="0.2">
      <c r="A4" s="59"/>
      <c r="B4" s="61"/>
      <c r="C4" s="64"/>
      <c r="D4" s="67"/>
      <c r="E4" s="70"/>
      <c r="F4" s="70"/>
      <c r="G4" s="5" t="s">
        <v>104</v>
      </c>
      <c r="H4" s="14">
        <v>3126.04</v>
      </c>
      <c r="I4" s="30" t="str">
        <f t="shared" ref="I4:I17" si="0">IF(H4="","",(IF($C$20&lt;25%,"N/A",IF(H4&lt;=($D$20+$A$20),H4,"Descartado"))))</f>
        <v>Descartado</v>
      </c>
    </row>
    <row r="5" spans="1:9" x14ac:dyDescent="0.2">
      <c r="A5" s="59"/>
      <c r="B5" s="61"/>
      <c r="C5" s="64"/>
      <c r="D5" s="67"/>
      <c r="E5" s="70"/>
      <c r="F5" s="70"/>
      <c r="G5" s="5" t="s">
        <v>119</v>
      </c>
      <c r="H5" s="14">
        <v>915.36</v>
      </c>
      <c r="I5" s="30">
        <f t="shared" si="0"/>
        <v>915.36</v>
      </c>
    </row>
    <row r="6" spans="1:9" x14ac:dyDescent="0.2">
      <c r="A6" s="59"/>
      <c r="B6" s="61"/>
      <c r="C6" s="64"/>
      <c r="D6" s="67"/>
      <c r="E6" s="70"/>
      <c r="F6" s="70"/>
      <c r="G6" s="5" t="s">
        <v>120</v>
      </c>
      <c r="H6" s="14">
        <v>1802.68</v>
      </c>
      <c r="I6" s="30">
        <f t="shared" si="0"/>
        <v>1802.68</v>
      </c>
    </row>
    <row r="7" spans="1:9" x14ac:dyDescent="0.2">
      <c r="A7" s="59"/>
      <c r="B7" s="61"/>
      <c r="C7" s="64"/>
      <c r="D7" s="67"/>
      <c r="E7" s="70"/>
      <c r="F7" s="70"/>
      <c r="G7" s="5" t="s">
        <v>121</v>
      </c>
      <c r="H7" s="14">
        <v>901.34</v>
      </c>
      <c r="I7" s="30">
        <f t="shared" si="0"/>
        <v>901.34</v>
      </c>
    </row>
    <row r="8" spans="1:9" x14ac:dyDescent="0.2">
      <c r="A8" s="59"/>
      <c r="B8" s="61"/>
      <c r="C8" s="64"/>
      <c r="D8" s="67"/>
      <c r="E8" s="70"/>
      <c r="F8" s="70"/>
      <c r="G8" s="5" t="s">
        <v>122</v>
      </c>
      <c r="H8" s="14">
        <v>1270.21</v>
      </c>
      <c r="I8" s="30">
        <f t="shared" si="0"/>
        <v>1270.21</v>
      </c>
    </row>
    <row r="9" spans="1:9" x14ac:dyDescent="0.2">
      <c r="A9" s="59"/>
      <c r="B9" s="61"/>
      <c r="C9" s="64"/>
      <c r="D9" s="67"/>
      <c r="E9" s="70"/>
      <c r="F9" s="70"/>
      <c r="G9" s="5" t="s">
        <v>124</v>
      </c>
      <c r="H9" s="14">
        <v>905.51</v>
      </c>
      <c r="I9" s="30">
        <f t="shared" si="0"/>
        <v>905.51</v>
      </c>
    </row>
    <row r="10" spans="1:9" x14ac:dyDescent="0.2">
      <c r="A10" s="59"/>
      <c r="B10" s="61"/>
      <c r="C10" s="64"/>
      <c r="D10" s="67"/>
      <c r="E10" s="70"/>
      <c r="F10" s="70"/>
      <c r="G10" s="5" t="s">
        <v>125</v>
      </c>
      <c r="H10" s="14">
        <v>1563.02</v>
      </c>
      <c r="I10" s="30">
        <f t="shared" si="0"/>
        <v>1563.02</v>
      </c>
    </row>
    <row r="11" spans="1:9" x14ac:dyDescent="0.2">
      <c r="A11" s="59"/>
      <c r="B11" s="61"/>
      <c r="C11" s="64"/>
      <c r="D11" s="67"/>
      <c r="E11" s="70"/>
      <c r="F11" s="70"/>
      <c r="G11" s="5" t="s">
        <v>126</v>
      </c>
      <c r="H11" s="14">
        <v>2605.0300000000002</v>
      </c>
      <c r="I11" s="30">
        <f t="shared" si="0"/>
        <v>2605.0300000000002</v>
      </c>
    </row>
    <row r="12" spans="1:9" x14ac:dyDescent="0.2">
      <c r="A12" s="59"/>
      <c r="B12" s="61"/>
      <c r="C12" s="64"/>
      <c r="D12" s="67"/>
      <c r="E12" s="70"/>
      <c r="F12" s="70"/>
      <c r="G12" s="5" t="s">
        <v>127</v>
      </c>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861.8563038581309</v>
      </c>
      <c r="B20" s="20">
        <f>COUNT(H3:H17)</f>
        <v>9</v>
      </c>
      <c r="C20" s="21">
        <f>IF(B20&lt;2,"N/A",(A20/D20))</f>
        <v>0.49097990398553637</v>
      </c>
      <c r="D20" s="22">
        <f>ROUND(AVERAGE(H3:H17),2)</f>
        <v>1755.38</v>
      </c>
      <c r="E20" s="23">
        <f>IFERROR(ROUND(IF(B20&lt;2,"N/A",(IF(C20&lt;=25%,"N/A",AVERAGE(I3:I17)))),2),"N/A")</f>
        <v>1423.31</v>
      </c>
      <c r="F20" s="23">
        <f>ROUND(MEDIAN(H3:H17),2)</f>
        <v>1563.02</v>
      </c>
      <c r="G20" s="24" t="str">
        <f>INDEX(G3:G17,MATCH(H20,H3:H17,0))</f>
        <v>CERCATO EMER INDUSTRIA DE MOVEIS EIRELI</v>
      </c>
      <c r="H20" s="25">
        <f>MIN(H3:H17)</f>
        <v>901.34</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1423.31</v>
      </c>
    </row>
    <row r="23" spans="1:11" x14ac:dyDescent="0.2">
      <c r="B23" s="33"/>
      <c r="C23" s="33"/>
      <c r="D23" s="80"/>
      <c r="E23" s="80"/>
      <c r="F23" s="37"/>
      <c r="G23" s="28" t="s">
        <v>9</v>
      </c>
      <c r="H23" s="29">
        <f>ROUND(H22,2)*D3</f>
        <v>28466.199999999997</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2"/>
  <sheetViews>
    <sheetView view="pageBreakPreview" topLeftCell="F1"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38</v>
      </c>
      <c r="B2" s="31" t="s">
        <v>24</v>
      </c>
      <c r="C2" s="31" t="s">
        <v>1</v>
      </c>
      <c r="D2" s="31" t="s">
        <v>2</v>
      </c>
      <c r="E2" s="15" t="s">
        <v>32</v>
      </c>
      <c r="F2" s="15" t="s">
        <v>33</v>
      </c>
      <c r="G2" s="31" t="s">
        <v>3</v>
      </c>
      <c r="H2" s="16" t="s">
        <v>4</v>
      </c>
      <c r="I2" s="17" t="s">
        <v>10</v>
      </c>
    </row>
    <row r="3" spans="1:9" ht="12.75" customHeight="1" x14ac:dyDescent="0.2">
      <c r="A3" s="59"/>
      <c r="B3" s="60" t="s">
        <v>59</v>
      </c>
      <c r="C3" s="63" t="s">
        <v>8</v>
      </c>
      <c r="D3" s="66">
        <v>200</v>
      </c>
      <c r="E3" s="69">
        <f>IF(C20&lt;=25%,D20,MIN(E20:F20))</f>
        <v>307.72000000000003</v>
      </c>
      <c r="F3" s="69">
        <f>MIN(H3:H17)</f>
        <v>201.42</v>
      </c>
      <c r="G3" s="5" t="s">
        <v>75</v>
      </c>
      <c r="H3" s="14">
        <v>201.51</v>
      </c>
      <c r="I3" s="30">
        <f>IF(H3="","",(IF($C$20&lt;25%,"N/A",IF(H3&lt;=($D$20+$A$20),H3,"Descartado"))))</f>
        <v>201.51</v>
      </c>
    </row>
    <row r="4" spans="1:9" x14ac:dyDescent="0.2">
      <c r="A4" s="59"/>
      <c r="B4" s="61"/>
      <c r="C4" s="64"/>
      <c r="D4" s="67"/>
      <c r="E4" s="70"/>
      <c r="F4" s="70"/>
      <c r="G4" s="5" t="s">
        <v>76</v>
      </c>
      <c r="H4" s="14">
        <v>398.26</v>
      </c>
      <c r="I4" s="30">
        <f t="shared" ref="I4:I17" si="0">IF(H4="","",(IF($C$20&lt;25%,"N/A",IF(H4&lt;=($D$20+$A$20),H4,"Descartado"))))</f>
        <v>398.26</v>
      </c>
    </row>
    <row r="5" spans="1:9" x14ac:dyDescent="0.2">
      <c r="A5" s="59"/>
      <c r="B5" s="61"/>
      <c r="C5" s="64"/>
      <c r="D5" s="67"/>
      <c r="E5" s="70"/>
      <c r="F5" s="70"/>
      <c r="G5" s="5" t="s">
        <v>77</v>
      </c>
      <c r="H5" s="14">
        <v>201.76</v>
      </c>
      <c r="I5" s="30">
        <f t="shared" si="0"/>
        <v>201.76</v>
      </c>
    </row>
    <row r="6" spans="1:9" x14ac:dyDescent="0.2">
      <c r="A6" s="59"/>
      <c r="B6" s="61"/>
      <c r="C6" s="64"/>
      <c r="D6" s="67"/>
      <c r="E6" s="70"/>
      <c r="F6" s="70"/>
      <c r="G6" s="5" t="s">
        <v>78</v>
      </c>
      <c r="H6" s="14">
        <v>201.42</v>
      </c>
      <c r="I6" s="30">
        <f t="shared" si="0"/>
        <v>201.42</v>
      </c>
    </row>
    <row r="7" spans="1:9" x14ac:dyDescent="0.2">
      <c r="A7" s="59"/>
      <c r="B7" s="61"/>
      <c r="C7" s="64"/>
      <c r="D7" s="67"/>
      <c r="E7" s="70"/>
      <c r="F7" s="70"/>
      <c r="G7" s="5" t="s">
        <v>79</v>
      </c>
      <c r="H7" s="14">
        <v>713.78</v>
      </c>
      <c r="I7" s="30" t="str">
        <f t="shared" si="0"/>
        <v>Descartado</v>
      </c>
    </row>
    <row r="8" spans="1:9" x14ac:dyDescent="0.2">
      <c r="A8" s="59"/>
      <c r="B8" s="61"/>
      <c r="C8" s="64"/>
      <c r="D8" s="67"/>
      <c r="E8" s="70"/>
      <c r="F8" s="70"/>
      <c r="G8" s="5" t="s">
        <v>80</v>
      </c>
      <c r="H8" s="14">
        <v>364.7</v>
      </c>
      <c r="I8" s="30">
        <f t="shared" si="0"/>
        <v>364.7</v>
      </c>
    </row>
    <row r="9" spans="1:9" x14ac:dyDescent="0.2">
      <c r="A9" s="59"/>
      <c r="B9" s="61"/>
      <c r="C9" s="64"/>
      <c r="D9" s="67"/>
      <c r="E9" s="70"/>
      <c r="F9" s="70"/>
      <c r="G9" s="5" t="s">
        <v>81</v>
      </c>
      <c r="H9" s="14">
        <v>229.23</v>
      </c>
      <c r="I9" s="30">
        <f t="shared" si="0"/>
        <v>229.23</v>
      </c>
    </row>
    <row r="10" spans="1:9" x14ac:dyDescent="0.2">
      <c r="A10" s="59"/>
      <c r="B10" s="61"/>
      <c r="C10" s="64"/>
      <c r="D10" s="67"/>
      <c r="E10" s="70"/>
      <c r="F10" s="70"/>
      <c r="G10" s="5" t="s">
        <v>82</v>
      </c>
      <c r="H10" s="14">
        <v>729.41</v>
      </c>
      <c r="I10" s="30" t="str">
        <f t="shared" si="0"/>
        <v>Descartado</v>
      </c>
    </row>
    <row r="11" spans="1:9" x14ac:dyDescent="0.2">
      <c r="A11" s="59"/>
      <c r="B11" s="61"/>
      <c r="C11" s="64"/>
      <c r="D11" s="67"/>
      <c r="E11" s="70"/>
      <c r="F11" s="70"/>
      <c r="G11" s="5" t="s">
        <v>83</v>
      </c>
      <c r="H11" s="14">
        <v>343.86</v>
      </c>
      <c r="I11" s="30">
        <f t="shared" si="0"/>
        <v>343.86</v>
      </c>
    </row>
    <row r="12" spans="1:9" x14ac:dyDescent="0.2">
      <c r="A12" s="59"/>
      <c r="B12" s="61"/>
      <c r="C12" s="64"/>
      <c r="D12" s="67"/>
      <c r="E12" s="70"/>
      <c r="F12" s="70"/>
      <c r="G12" s="5" t="s">
        <v>84</v>
      </c>
      <c r="H12" s="14"/>
      <c r="I12" s="30" t="str">
        <f t="shared" si="0"/>
        <v/>
      </c>
    </row>
    <row r="13" spans="1:9" x14ac:dyDescent="0.2">
      <c r="A13" s="59"/>
      <c r="B13" s="61"/>
      <c r="C13" s="64"/>
      <c r="D13" s="67"/>
      <c r="E13" s="70"/>
      <c r="F13" s="70"/>
      <c r="G13" s="5" t="s">
        <v>85</v>
      </c>
      <c r="H13" s="14">
        <v>521.01</v>
      </c>
      <c r="I13" s="30">
        <f t="shared" si="0"/>
        <v>521.01</v>
      </c>
    </row>
    <row r="14" spans="1:9" x14ac:dyDescent="0.2">
      <c r="A14" s="59"/>
      <c r="B14" s="61"/>
      <c r="C14" s="64"/>
      <c r="D14" s="67"/>
      <c r="E14" s="70"/>
      <c r="F14" s="70"/>
      <c r="G14" s="5" t="s">
        <v>86</v>
      </c>
      <c r="H14" s="14">
        <v>833.61</v>
      </c>
      <c r="I14" s="30" t="str">
        <f t="shared" si="0"/>
        <v>Descartado</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234.71362278704291</v>
      </c>
      <c r="B20" s="20">
        <f>COUNT(H3:H17)</f>
        <v>11</v>
      </c>
      <c r="C20" s="21">
        <f>IF(B20&lt;2,"N/A",(A20/D20))</f>
        <v>0.5448572886091344</v>
      </c>
      <c r="D20" s="22">
        <f>ROUND(AVERAGE(H3:H17),2)</f>
        <v>430.78</v>
      </c>
      <c r="E20" s="23">
        <f>IFERROR(ROUND(IF(B20&lt;2,"N/A",(IF(C20&lt;=25%,"N/A",AVERAGE(I3:I17)))),2),"N/A")</f>
        <v>307.72000000000003</v>
      </c>
      <c r="F20" s="23">
        <f>ROUND(MEDIAN(H3:H17),2)</f>
        <v>364.7</v>
      </c>
      <c r="G20" s="24" t="str">
        <f>INDEX(G3:G17,MATCH(H20,H3:H17,0))</f>
        <v>ITALBRAS INDUSTRIA E COMERCIO DE MOVEIS DE ACO LTDA</v>
      </c>
      <c r="H20" s="25">
        <f>MIN(H3:H17)</f>
        <v>201.42</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307.72000000000003</v>
      </c>
    </row>
    <row r="23" spans="1:11" x14ac:dyDescent="0.2">
      <c r="B23" s="33"/>
      <c r="C23" s="33"/>
      <c r="D23" s="80"/>
      <c r="E23" s="80"/>
      <c r="F23" s="37"/>
      <c r="G23" s="28" t="s">
        <v>9</v>
      </c>
      <c r="H23" s="29">
        <f>ROUND(H22,2)*D3</f>
        <v>61544.000000000007</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56</v>
      </c>
      <c r="B2" s="31" t="s">
        <v>24</v>
      </c>
      <c r="C2" s="31" t="s">
        <v>1</v>
      </c>
      <c r="D2" s="31" t="s">
        <v>2</v>
      </c>
      <c r="E2" s="15" t="s">
        <v>32</v>
      </c>
      <c r="F2" s="15" t="s">
        <v>33</v>
      </c>
      <c r="G2" s="31" t="s">
        <v>3</v>
      </c>
      <c r="H2" s="16" t="s">
        <v>4</v>
      </c>
      <c r="I2" s="17" t="s">
        <v>10</v>
      </c>
    </row>
    <row r="3" spans="1:9" ht="12.75" customHeight="1" x14ac:dyDescent="0.2">
      <c r="A3" s="59"/>
      <c r="B3" s="60" t="s">
        <v>74</v>
      </c>
      <c r="C3" s="63" t="s">
        <v>8</v>
      </c>
      <c r="D3" s="66">
        <v>20</v>
      </c>
      <c r="E3" s="69">
        <f>IF(C20&lt;=25%,D20,MIN(E20:F20))</f>
        <v>1530.72</v>
      </c>
      <c r="F3" s="69">
        <f>MIN(H3:H17)</f>
        <v>1281.68</v>
      </c>
      <c r="G3" s="5" t="s">
        <v>127</v>
      </c>
      <c r="H3" s="14">
        <v>1771.42</v>
      </c>
      <c r="I3" s="30">
        <f>IF(H3="","",(IF($C$20&lt;25%,"N/A",IF(H3&lt;=($D$20+$A$20),H3,"Descartado"))))</f>
        <v>1771.42</v>
      </c>
    </row>
    <row r="4" spans="1:9" x14ac:dyDescent="0.2">
      <c r="A4" s="59"/>
      <c r="B4" s="61"/>
      <c r="C4" s="64"/>
      <c r="D4" s="67"/>
      <c r="E4" s="70"/>
      <c r="F4" s="70"/>
      <c r="G4" s="5" t="s">
        <v>102</v>
      </c>
      <c r="H4" s="14">
        <v>1412.41</v>
      </c>
      <c r="I4" s="30">
        <f t="shared" ref="I4:I17" si="0">IF(H4="","",(IF($C$20&lt;25%,"N/A",IF(H4&lt;=($D$20+$A$20),H4,"Descartado"))))</f>
        <v>1412.41</v>
      </c>
    </row>
    <row r="5" spans="1:9" x14ac:dyDescent="0.2">
      <c r="A5" s="59"/>
      <c r="B5" s="61"/>
      <c r="C5" s="64"/>
      <c r="D5" s="67"/>
      <c r="E5" s="70"/>
      <c r="F5" s="70"/>
      <c r="G5" s="5" t="s">
        <v>119</v>
      </c>
      <c r="H5" s="14">
        <v>1312.37</v>
      </c>
      <c r="I5" s="30">
        <f t="shared" si="0"/>
        <v>1312.37</v>
      </c>
    </row>
    <row r="6" spans="1:9" x14ac:dyDescent="0.2">
      <c r="A6" s="59"/>
      <c r="B6" s="61"/>
      <c r="C6" s="64"/>
      <c r="D6" s="67"/>
      <c r="E6" s="70"/>
      <c r="F6" s="70"/>
      <c r="G6" s="5" t="s">
        <v>120</v>
      </c>
      <c r="H6" s="14">
        <v>2287.2199999999998</v>
      </c>
      <c r="I6" s="30">
        <f t="shared" si="0"/>
        <v>2287.2199999999998</v>
      </c>
    </row>
    <row r="7" spans="1:9" x14ac:dyDescent="0.2">
      <c r="A7" s="59"/>
      <c r="B7" s="61"/>
      <c r="C7" s="64"/>
      <c r="D7" s="67"/>
      <c r="E7" s="70"/>
      <c r="F7" s="70"/>
      <c r="G7" s="5" t="s">
        <v>121</v>
      </c>
      <c r="H7" s="14">
        <v>1281.68</v>
      </c>
      <c r="I7" s="30">
        <f t="shared" si="0"/>
        <v>1281.68</v>
      </c>
    </row>
    <row r="8" spans="1:9" x14ac:dyDescent="0.2">
      <c r="A8" s="59"/>
      <c r="B8" s="61"/>
      <c r="C8" s="64"/>
      <c r="D8" s="67"/>
      <c r="E8" s="70"/>
      <c r="F8" s="70"/>
      <c r="G8" s="5" t="s">
        <v>122</v>
      </c>
      <c r="H8" s="14">
        <v>1530.72</v>
      </c>
      <c r="I8" s="30">
        <f t="shared" si="0"/>
        <v>1530.72</v>
      </c>
    </row>
    <row r="9" spans="1:9" x14ac:dyDescent="0.2">
      <c r="A9" s="59"/>
      <c r="B9" s="61"/>
      <c r="C9" s="64"/>
      <c r="D9" s="67"/>
      <c r="E9" s="70"/>
      <c r="F9" s="70"/>
      <c r="G9" s="5" t="s">
        <v>124</v>
      </c>
      <c r="H9" s="14">
        <v>1291.05</v>
      </c>
      <c r="I9" s="30">
        <f t="shared" si="0"/>
        <v>1291.05</v>
      </c>
    </row>
    <row r="10" spans="1:9" x14ac:dyDescent="0.2">
      <c r="A10" s="59"/>
      <c r="B10" s="61"/>
      <c r="C10" s="64"/>
      <c r="D10" s="67"/>
      <c r="E10" s="70"/>
      <c r="F10" s="70"/>
      <c r="G10" s="5" t="s">
        <v>125</v>
      </c>
      <c r="H10" s="14">
        <v>2084.02</v>
      </c>
      <c r="I10" s="30">
        <f t="shared" si="0"/>
        <v>2084.02</v>
      </c>
    </row>
    <row r="11" spans="1:9" x14ac:dyDescent="0.2">
      <c r="A11" s="59"/>
      <c r="B11" s="61"/>
      <c r="C11" s="64"/>
      <c r="D11" s="67"/>
      <c r="E11" s="70"/>
      <c r="F11" s="70"/>
      <c r="G11" s="5" t="s">
        <v>126</v>
      </c>
      <c r="H11" s="14">
        <v>3126.04</v>
      </c>
      <c r="I11" s="30" t="str">
        <f t="shared" si="0"/>
        <v>Descartado</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618.89777776256744</v>
      </c>
      <c r="B20" s="20">
        <f>COUNT(H3:H17)</f>
        <v>9</v>
      </c>
      <c r="C20" s="21">
        <f>IF(B20&lt;2,"N/A",(A20/D20))</f>
        <v>0.34603325473851304</v>
      </c>
      <c r="D20" s="22">
        <f>ROUND(AVERAGE(H3:H17),2)</f>
        <v>1788.55</v>
      </c>
      <c r="E20" s="23">
        <f>IFERROR(ROUND(IF(B20&lt;2,"N/A",(IF(C20&lt;=25%,"N/A",AVERAGE(I3:I17)))),2),"N/A")</f>
        <v>1621.36</v>
      </c>
      <c r="F20" s="23">
        <f>ROUND(MEDIAN(H3:H17),2)</f>
        <v>1530.72</v>
      </c>
      <c r="G20" s="24" t="str">
        <f>INDEX(G3:G17,MATCH(H20,H3:H17,0))</f>
        <v>CERCATO EMER INDUSTRIA DE MOVEIS EIRELI</v>
      </c>
      <c r="H20" s="25">
        <f>MIN(H3:H17)</f>
        <v>1281.68</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1530.72</v>
      </c>
    </row>
    <row r="23" spans="1:11" x14ac:dyDescent="0.2">
      <c r="B23" s="33"/>
      <c r="C23" s="33"/>
      <c r="D23" s="80"/>
      <c r="E23" s="80"/>
      <c r="F23" s="37"/>
      <c r="G23" s="28" t="s">
        <v>9</v>
      </c>
      <c r="H23" s="29">
        <f>ROUND(H22,2)*D3</f>
        <v>30614.400000000001</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57</v>
      </c>
      <c r="B2" s="47" t="s">
        <v>24</v>
      </c>
      <c r="C2" s="47" t="s">
        <v>1</v>
      </c>
      <c r="D2" s="47" t="s">
        <v>2</v>
      </c>
      <c r="E2" s="15" t="s">
        <v>32</v>
      </c>
      <c r="F2" s="15" t="s">
        <v>33</v>
      </c>
      <c r="G2" s="47" t="s">
        <v>3</v>
      </c>
      <c r="H2" s="16" t="s">
        <v>4</v>
      </c>
      <c r="I2" s="17" t="s">
        <v>10</v>
      </c>
    </row>
    <row r="3" spans="1:9" ht="12.75" customHeight="1" x14ac:dyDescent="0.2">
      <c r="A3" s="59"/>
      <c r="B3" s="60" t="s">
        <v>64</v>
      </c>
      <c r="C3" s="63" t="s">
        <v>8</v>
      </c>
      <c r="D3" s="66">
        <v>300</v>
      </c>
      <c r="E3" s="69">
        <f>IF(C20&lt;=25%,D20,MIN(E20:F20))</f>
        <v>316</v>
      </c>
      <c r="F3" s="69">
        <f>MIN(H3:H17)</f>
        <v>262.62</v>
      </c>
      <c r="G3" s="5" t="s">
        <v>80</v>
      </c>
      <c r="H3" s="14">
        <v>416.8</v>
      </c>
      <c r="I3" s="30" t="str">
        <f>IF(H3="","",(IF($C$20&lt;25%,"N/A",IF(H3&lt;=($D$20+$A$20),H3,"Descartado"))))</f>
        <v>N/A</v>
      </c>
    </row>
    <row r="4" spans="1:9" x14ac:dyDescent="0.2">
      <c r="A4" s="59"/>
      <c r="B4" s="61"/>
      <c r="C4" s="64"/>
      <c r="D4" s="67"/>
      <c r="E4" s="70"/>
      <c r="F4" s="70"/>
      <c r="G4" s="5" t="s">
        <v>95</v>
      </c>
      <c r="H4" s="14">
        <v>262.62</v>
      </c>
      <c r="I4" s="30" t="str">
        <f t="shared" ref="I4:I17" si="0">IF(H4="","",(IF($C$20&lt;25%,"N/A",IF(H4&lt;=($D$20+$A$20),H4,"Descartado"))))</f>
        <v>N/A</v>
      </c>
    </row>
    <row r="5" spans="1:9" x14ac:dyDescent="0.2">
      <c r="A5" s="59"/>
      <c r="B5" s="61"/>
      <c r="C5" s="64"/>
      <c r="D5" s="67"/>
      <c r="E5" s="70"/>
      <c r="F5" s="70"/>
      <c r="G5" s="5" t="s">
        <v>96</v>
      </c>
      <c r="H5" s="14">
        <v>310.52</v>
      </c>
      <c r="I5" s="30" t="str">
        <f t="shared" si="0"/>
        <v>N/A</v>
      </c>
    </row>
    <row r="6" spans="1:9" x14ac:dyDescent="0.2">
      <c r="A6" s="59"/>
      <c r="B6" s="61"/>
      <c r="C6" s="64"/>
      <c r="D6" s="67"/>
      <c r="E6" s="70"/>
      <c r="F6" s="70"/>
      <c r="G6" s="5" t="s">
        <v>100</v>
      </c>
      <c r="H6" s="14">
        <v>272.63</v>
      </c>
      <c r="I6" s="30" t="str">
        <f t="shared" si="0"/>
        <v>N/A</v>
      </c>
    </row>
    <row r="7" spans="1:9" x14ac:dyDescent="0.2">
      <c r="A7" s="59"/>
      <c r="B7" s="61"/>
      <c r="C7" s="64"/>
      <c r="D7" s="67"/>
      <c r="E7" s="70"/>
      <c r="F7" s="70"/>
      <c r="G7" s="5" t="s">
        <v>101</v>
      </c>
      <c r="H7" s="14">
        <v>262.64</v>
      </c>
      <c r="I7" s="30" t="str">
        <f t="shared" si="0"/>
        <v>N/A</v>
      </c>
    </row>
    <row r="8" spans="1:9" x14ac:dyDescent="0.2">
      <c r="A8" s="59"/>
      <c r="B8" s="61"/>
      <c r="C8" s="64"/>
      <c r="D8" s="67"/>
      <c r="E8" s="70"/>
      <c r="F8" s="70"/>
      <c r="G8" s="5" t="s">
        <v>102</v>
      </c>
      <c r="H8" s="14">
        <v>270.92</v>
      </c>
      <c r="I8" s="30" t="str">
        <f t="shared" si="0"/>
        <v>N/A</v>
      </c>
    </row>
    <row r="9" spans="1:9" x14ac:dyDescent="0.2">
      <c r="A9" s="59"/>
      <c r="B9" s="61"/>
      <c r="C9" s="64"/>
      <c r="D9" s="67"/>
      <c r="E9" s="70"/>
      <c r="F9" s="70"/>
      <c r="G9" s="5" t="s">
        <v>103</v>
      </c>
      <c r="H9" s="14">
        <v>415.87</v>
      </c>
      <c r="I9" s="30" t="str">
        <f t="shared" si="0"/>
        <v>N/A</v>
      </c>
    </row>
    <row r="10" spans="1:9" x14ac:dyDescent="0.2">
      <c r="A10" s="59"/>
      <c r="B10" s="61"/>
      <c r="C10" s="64"/>
      <c r="D10" s="67"/>
      <c r="E10" s="70"/>
      <c r="F10" s="70"/>
      <c r="G10" s="5"/>
      <c r="H10" s="14"/>
      <c r="I10" s="30" t="str">
        <f t="shared" si="0"/>
        <v/>
      </c>
    </row>
    <row r="11" spans="1:9" x14ac:dyDescent="0.2">
      <c r="A11" s="59"/>
      <c r="B11" s="61"/>
      <c r="C11" s="64"/>
      <c r="D11" s="67"/>
      <c r="E11" s="70"/>
      <c r="F11" s="70"/>
      <c r="G11" s="5"/>
      <c r="H11" s="14"/>
      <c r="I11" s="30" t="str">
        <f t="shared" si="0"/>
        <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70.44449895721695</v>
      </c>
      <c r="B20" s="20">
        <f>COUNT(H3:H17)</f>
        <v>7</v>
      </c>
      <c r="C20" s="21">
        <f>IF(B20&lt;2,"N/A",(A20/D20))</f>
        <v>0.22292562961144605</v>
      </c>
      <c r="D20" s="22">
        <f>ROUND(AVERAGE(H3:H17),2)</f>
        <v>316</v>
      </c>
      <c r="E20" s="23" t="str">
        <f>IFERROR(ROUND(IF(B20&lt;2,"N/A",(IF(C20&lt;=25%,"N/A",AVERAGE(I3:I17)))),2),"N/A")</f>
        <v>N/A</v>
      </c>
      <c r="F20" s="23">
        <f>ROUND(MEDIAN(H3:H17),2)</f>
        <v>272.63</v>
      </c>
      <c r="G20" s="24" t="str">
        <f>INDEX(G3:G17,MATCH(H20,H3:H17,0))</f>
        <v>SIS COMERCIO DE MATERIAIS E EQUIPAMENTOS LTDA</v>
      </c>
      <c r="H20" s="25">
        <f>MIN(H3:H17)</f>
        <v>262.62</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316</v>
      </c>
    </row>
    <row r="23" spans="1:11" x14ac:dyDescent="0.2">
      <c r="B23" s="33"/>
      <c r="C23" s="33"/>
      <c r="D23" s="80"/>
      <c r="E23" s="80"/>
      <c r="F23" s="37"/>
      <c r="G23" s="28" t="s">
        <v>9</v>
      </c>
      <c r="H23" s="29">
        <f>ROUND(H22,2)*D3</f>
        <v>94800</v>
      </c>
    </row>
    <row r="24" spans="1:11" x14ac:dyDescent="0.2">
      <c r="B24" s="48"/>
      <c r="C24" s="4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N26"/>
  <sheetViews>
    <sheetView tabSelected="1" view="pageBreakPreview" topLeftCell="A24" zoomScaleNormal="100" zoomScaleSheetLayoutView="100" workbookViewId="0">
      <selection activeCell="H12" sqref="H12"/>
    </sheetView>
  </sheetViews>
  <sheetFormatPr defaultRowHeight="12.75" x14ac:dyDescent="0.2"/>
  <cols>
    <col min="1" max="1" width="9.140625" style="1"/>
    <col min="2" max="2" width="86.85546875" style="1" customWidth="1"/>
    <col min="3" max="4" width="13.28515625" style="1" customWidth="1"/>
    <col min="5" max="5" width="19.28515625" style="1" bestFit="1" customWidth="1"/>
    <col min="6" max="6" width="15.5703125" style="1" bestFit="1" customWidth="1"/>
    <col min="7" max="14" width="9.140625" style="2"/>
    <col min="15" max="16384" width="9.140625" style="1"/>
  </cols>
  <sheetData>
    <row r="1" spans="1:7" ht="15.75" x14ac:dyDescent="0.25">
      <c r="A1" s="81" t="s">
        <v>14</v>
      </c>
      <c r="B1" s="81"/>
      <c r="C1" s="81"/>
      <c r="D1" s="81"/>
      <c r="E1" s="81"/>
      <c r="F1" s="81"/>
    </row>
    <row r="2" spans="1:7" ht="25.5" x14ac:dyDescent="0.2">
      <c r="A2" s="41" t="s">
        <v>15</v>
      </c>
      <c r="B2" s="41" t="s">
        <v>16</v>
      </c>
      <c r="C2" s="41" t="s">
        <v>17</v>
      </c>
      <c r="D2" s="41" t="s">
        <v>18</v>
      </c>
      <c r="E2" s="41" t="s">
        <v>13</v>
      </c>
      <c r="F2" s="41" t="s">
        <v>19</v>
      </c>
    </row>
    <row r="3" spans="1:7" ht="197.25" customHeight="1" x14ac:dyDescent="0.2">
      <c r="A3" s="42">
        <v>1</v>
      </c>
      <c r="B3" s="43" t="str">
        <f>Item1!B3</f>
        <v>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3" s="42" t="str">
        <f>Item1!C3</f>
        <v>unidade</v>
      </c>
      <c r="D3" s="42">
        <f>Item1!D3</f>
        <v>200</v>
      </c>
      <c r="E3" s="43">
        <f>Item1!E3</f>
        <v>343.86</v>
      </c>
      <c r="F3" s="44">
        <f t="shared" ref="F3:F25" si="0">(ROUND(E3,2)*D3)</f>
        <v>68772</v>
      </c>
      <c r="G3" s="3" t="str">
        <f>IF(F3&gt;80000,"necessária a subdivisão deste item em cotas!","")</f>
        <v/>
      </c>
    </row>
    <row r="4" spans="1:7" ht="224.25" customHeight="1" x14ac:dyDescent="0.2">
      <c r="A4" s="42">
        <v>2</v>
      </c>
      <c r="B4" s="43" t="str">
        <f>Item2!B3</f>
        <v>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4" s="42" t="str">
        <f>Item2!C3</f>
        <v>unidade</v>
      </c>
      <c r="D4" s="42">
        <f>Item2!D3</f>
        <v>200</v>
      </c>
      <c r="E4" s="42">
        <f>Item2!E3</f>
        <v>307.72000000000003</v>
      </c>
      <c r="F4" s="44">
        <f t="shared" si="0"/>
        <v>61544.000000000007</v>
      </c>
    </row>
    <row r="5" spans="1:7" ht="220.5" customHeight="1" x14ac:dyDescent="0.2">
      <c r="A5" s="42">
        <v>3</v>
      </c>
      <c r="B5" s="43" t="str">
        <f>Item3!B3</f>
        <v>ARMÁRIO EM AÇO, com as Seguintes especificações:
 Dimensões externas: 920 mm x 450mm x 1.980mm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v>
      </c>
      <c r="C5" s="42" t="str">
        <f>Item3!C3</f>
        <v>unidade</v>
      </c>
      <c r="D5" s="42">
        <f>Item3!D3</f>
        <v>50</v>
      </c>
      <c r="E5" s="43">
        <f>Item3!E3</f>
        <v>591.87</v>
      </c>
      <c r="F5" s="44">
        <f t="shared" si="0"/>
        <v>29593.5</v>
      </c>
    </row>
    <row r="6" spans="1:7" ht="240.75" customHeight="1" x14ac:dyDescent="0.2">
      <c r="A6" s="42">
        <v>4</v>
      </c>
      <c r="B6" s="43" t="str">
        <f>Item4!B3</f>
        <v>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mm(lxpxh), admitidas variações de +100 mm para
largura, de ±50 mm para profundidade e de ±5mm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v>
      </c>
      <c r="C6" s="42" t="str">
        <f>Item4!C3</f>
        <v>unidade</v>
      </c>
      <c r="D6" s="42">
        <f>Item4!D3</f>
        <v>200</v>
      </c>
      <c r="E6" s="43">
        <f>Item4!E3</f>
        <v>278.74</v>
      </c>
      <c r="F6" s="44">
        <f t="shared" si="0"/>
        <v>55748</v>
      </c>
    </row>
    <row r="7" spans="1:7" ht="165.75" x14ac:dyDescent="0.2">
      <c r="A7" s="42">
        <v>5</v>
      </c>
      <c r="B7" s="43" t="str">
        <f>Item5!B3</f>
        <v>MESA PARA IMPRESSORA, com as seguintes especificações:
 Tampo único (sem abertura para formulário) em MDP ou MDF com, no mínimo, 20 mm de espessura, admitindo-se variação de ± 5 mm;
 Dimensões: 600 mm x 400 mm x 740 mm(lxpxh),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v>
      </c>
      <c r="C7" s="42" t="str">
        <f>Item5!C3</f>
        <v>unidade</v>
      </c>
      <c r="D7" s="42">
        <f>Item5!D3</f>
        <v>120</v>
      </c>
      <c r="E7" s="43">
        <f>Item5!E3</f>
        <v>208.4</v>
      </c>
      <c r="F7" s="44">
        <f t="shared" si="0"/>
        <v>25008</v>
      </c>
    </row>
    <row r="8" spans="1:7" ht="64.5" customHeight="1" x14ac:dyDescent="0.2">
      <c r="A8" s="42">
        <v>6</v>
      </c>
      <c r="B8" s="43" t="str">
        <f>Item6!B3</f>
        <v>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v>
      </c>
      <c r="C8" s="42" t="str">
        <f>Item6!C3</f>
        <v>unidade</v>
      </c>
      <c r="D8" s="42">
        <f>Item6!D3</f>
        <v>200</v>
      </c>
      <c r="E8" s="43">
        <f>Item6!E3</f>
        <v>87.77</v>
      </c>
      <c r="F8" s="44">
        <f t="shared" si="0"/>
        <v>17554</v>
      </c>
    </row>
    <row r="9" spans="1:7" ht="204" x14ac:dyDescent="0.2">
      <c r="A9" s="42">
        <v>7</v>
      </c>
      <c r="B9" s="43" t="str">
        <f>Item7!B3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C9" s="42" t="str">
        <f>Item7!C3</f>
        <v>unidade</v>
      </c>
      <c r="D9" s="42">
        <f>Item7!D3</f>
        <v>100</v>
      </c>
      <c r="E9" s="43">
        <f>Item7!E3</f>
        <v>316</v>
      </c>
      <c r="F9" s="44">
        <f t="shared" si="0"/>
        <v>31600</v>
      </c>
    </row>
    <row r="10" spans="1:7" ht="102" x14ac:dyDescent="0.2">
      <c r="A10" s="42">
        <v>8</v>
      </c>
      <c r="B10" s="43" t="str">
        <f>Item8!B3</f>
        <v>APOIO ERGONÔMICO PARA OS PÉS, com as seguintes especificações:
 Base (apoio para os pés) confeccionada em plástico de alta resistência e antiderrapante;
 Cor preta;
 O apoio para os pés não devem apresentar quinas vivas;
 Estrutura tubular metálica com pés e/ou sapatas antiderrapantes;
 Dimensões da base podendo variar: 400 a 510mm (largura) e 280 a 420 mm (profundidade);
 Inclinação ajustável;
 Em conformidade com a NR17.</v>
      </c>
      <c r="C10" s="42" t="str">
        <f>Item8!C3</f>
        <v>unidade</v>
      </c>
      <c r="D10" s="42">
        <f>Item8!D3</f>
        <v>400</v>
      </c>
      <c r="E10" s="43">
        <f>Item8!E3</f>
        <v>57.31</v>
      </c>
      <c r="F10" s="44">
        <f t="shared" si="0"/>
        <v>22924</v>
      </c>
    </row>
    <row r="11" spans="1:7" ht="165.75" x14ac:dyDescent="0.2">
      <c r="A11" s="42">
        <v>9</v>
      </c>
      <c r="B11" s="43" t="str">
        <f>Item9!B3</f>
        <v>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v>
      </c>
      <c r="C11" s="42" t="str">
        <f>Item9!C3</f>
        <v>unidade</v>
      </c>
      <c r="D11" s="42">
        <f>Item9!D3</f>
        <v>30</v>
      </c>
      <c r="E11" s="43">
        <f>Item9!E3</f>
        <v>1118.23</v>
      </c>
      <c r="F11" s="44">
        <f t="shared" si="0"/>
        <v>33546.9</v>
      </c>
    </row>
    <row r="12" spans="1:7" ht="178.5" x14ac:dyDescent="0.2">
      <c r="A12" s="42">
        <v>10</v>
      </c>
      <c r="B12" s="43" t="str">
        <f>Item10!B3</f>
        <v>ARMÁRIO DE AÇO P/ VESTIÁRIO, 8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v>
      </c>
      <c r="C12" s="42" t="str">
        <f>Item10!C3</f>
        <v>unidade</v>
      </c>
      <c r="D12" s="42">
        <f>Item10!D3</f>
        <v>30</v>
      </c>
      <c r="E12" s="43">
        <f>Item10!E3</f>
        <v>975.32</v>
      </c>
      <c r="F12" s="44">
        <f t="shared" si="0"/>
        <v>29259.600000000002</v>
      </c>
    </row>
    <row r="13" spans="1:7" ht="153" x14ac:dyDescent="0.2">
      <c r="A13" s="42">
        <v>11</v>
      </c>
      <c r="B13" s="43" t="str">
        <f>Item11!B3</f>
        <v xml:space="preserve">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
 Todas as características e dimensões de acordo com a norma NBR 16308-1.
</v>
      </c>
      <c r="C13" s="42" t="str">
        <f>Item11!C3</f>
        <v>unidade</v>
      </c>
      <c r="D13" s="42">
        <f>Item11!D3</f>
        <v>60</v>
      </c>
      <c r="E13" s="43">
        <f>Item11!E3</f>
        <v>189</v>
      </c>
      <c r="F13" s="44">
        <f t="shared" si="0"/>
        <v>11340</v>
      </c>
    </row>
    <row r="14" spans="1:7" ht="119.25" customHeight="1" x14ac:dyDescent="0.2">
      <c r="A14" s="42">
        <v>12</v>
      </c>
      <c r="B14" s="43" t="str">
        <f>Item12!B3</f>
        <v>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Resistente à carga
estática de no mínimo 140 kg.</v>
      </c>
      <c r="C14" s="42" t="str">
        <f>Item12!C3</f>
        <v>unidade</v>
      </c>
      <c r="D14" s="42">
        <f>Item12!D3</f>
        <v>150</v>
      </c>
      <c r="E14" s="43">
        <f>Item12!E3</f>
        <v>113.13</v>
      </c>
      <c r="F14" s="44">
        <f t="shared" si="0"/>
        <v>16969.5</v>
      </c>
    </row>
    <row r="15" spans="1:7" ht="165.75" x14ac:dyDescent="0.2">
      <c r="A15" s="42">
        <v>13</v>
      </c>
      <c r="B15" s="43" t="str">
        <f>Item13!B3</f>
        <v>MESA PARA REFEITORIO PARA 4
LUGARES
 Tampo confeccionado de MDF com engrosso na
borda de 30 a 40 mm. Revestimento em metalaminico branco de alta resistência.
 Dimensões do tampo: Comprimento 1,20 m e
largura 0,70 m
 Sustentação em duas colunas tubulares verticais em alumínio polido de ø76 mm (± 5 mm) x
espessuras no mínimo de 2,0 mm unificada horizontalmente por meio de um tubo ø63 mm (± 5 mm) x espessura de no mínimo 2,0 mm em
alumínio polido.
 Altura da mesa de 720 a 750 mm
 Base em alumínio, de 700 a 720 mm formado por um conjunto de duas hastes em cada coluna
e com 4 niveladores ajustáveis anti-risco nas extremidades.</v>
      </c>
      <c r="C15" s="42" t="str">
        <f>Item13!C3</f>
        <v>unidade</v>
      </c>
      <c r="D15" s="42">
        <f>Item13!D3</f>
        <v>30</v>
      </c>
      <c r="E15" s="43">
        <f>Item13!E3</f>
        <v>920.07</v>
      </c>
      <c r="F15" s="44">
        <f t="shared" si="0"/>
        <v>27602.100000000002</v>
      </c>
    </row>
    <row r="16" spans="1:7" ht="204" x14ac:dyDescent="0.2">
      <c r="A16" s="42">
        <v>14</v>
      </c>
      <c r="B16" s="43" t="str">
        <f>Item14!B3</f>
        <v>CADEIRA UNIVERSITARIA DIRETOR
ESTOFADA COM PRANCHETA
ESCAMOTEÁVEL (REBATÍVEL)
 Assento e encosto feito de madeira compensada
multilaminada com espessura de 15 mm (±4mm) revestida por espuma.  Assento e encosto revestidos em couro
ecológico na cor preta.
 Estrutura tubular fixa em aço com tratamento anticorrosivo e pintura epóxi.
 União entre encosto e assento em lamina de aço
 Prancheta em MDF revestida em
laminado melamínico na cor branca ou cinza.
 Resistente à carga estática de no mínimo 140 kg.
 Dimensões:
Medindo 46 cm (comprimento), 48 cm (largura) altura até o assento 45cm admitindo-se variações de ±3 cm no comprimento e na largura
e ±4 cm na altura</v>
      </c>
      <c r="C16" s="42" t="str">
        <f>Item14!C3</f>
        <v>unidade</v>
      </c>
      <c r="D16" s="42">
        <f>Item14!D3</f>
        <v>150</v>
      </c>
      <c r="E16" s="43">
        <f>Item14!E3</f>
        <v>363.05</v>
      </c>
      <c r="F16" s="44">
        <f t="shared" si="0"/>
        <v>54457.5</v>
      </c>
    </row>
    <row r="17" spans="1:6" ht="95.25" customHeight="1" x14ac:dyDescent="0.2">
      <c r="A17" s="42">
        <v>15</v>
      </c>
      <c r="B17" s="43" t="str">
        <f>Item15!B3</f>
        <v>CADEIRA FIXA SEM BRAÇO
 Assento e encosto estofados, cor preta, com no mínimo 30 mm de espuma.
 Estrutura fixa de 4 pernas em aço na cor preta, com tratamento anticorrosivo e com pés e/ou
sapatas antiderrapantes.
 Resistente à carga estática de no mínimo 120kg.
 Altura até o assento entre 420-480 mm e altura até encosto entre 740-820 mm.
 Largura do assento entre 420-500 mm e profundidade 450-500 mm.</v>
      </c>
      <c r="C17" s="42" t="str">
        <f>Item15!C3</f>
        <v>unidade</v>
      </c>
      <c r="D17" s="42">
        <f>Item15!D3</f>
        <v>60</v>
      </c>
      <c r="E17" s="43">
        <f>Item15!E3</f>
        <v>99.27</v>
      </c>
      <c r="F17" s="44">
        <f t="shared" si="0"/>
        <v>5956.2</v>
      </c>
    </row>
    <row r="18" spans="1:6" ht="191.25" x14ac:dyDescent="0.2">
      <c r="A18" s="42">
        <v>16</v>
      </c>
      <c r="B18" s="43" t="str">
        <f>Item16!B3</f>
        <v>BANCADA DE TESTE DE URNA
 Dimensões: 2.200 mm x 750 mm x 850 mm (LxPxH), admitidas variações de 10 mm;
 Estrutura em aço e pintura epóxi-pó na cor preta, com reforço transversal e longitudinal na
base;
 Tampo em MDF, revestido com papel metalaminico na cor bege, com espessura de 30mm (variação de 5 mm);
 Duto de aço, instalado acima do tampo para passagem de cabos de 0,25 mm2, perfil retangular ou quadrado com largura de 50 mm,
dimensões de 2.100 mm x 550 mm (LxH), pintura em epóxi-pó na cor preta, fixado diretamente na estrutura de aço da mesa
trespassando o tampo, sendo a parte superior do duto removível;
 com 9 tomadas (NBR 14136:2002) instaladas e conectadas com cabo flexível PP 2x0,25 mm2, de 4,8m de comprimento, sendo 1,5 externo
com plugue macho (NBR 14136:2002) conectado na extremidade;
 Todas as especificações acima devem atender ao projeto constante dos anexos A1 E A2</v>
      </c>
      <c r="C18" s="42" t="str">
        <f>Item16!C3</f>
        <v>unidade</v>
      </c>
      <c r="D18" s="42">
        <f>Item16!D3</f>
        <v>60</v>
      </c>
      <c r="E18" s="43">
        <f>Item16!E3</f>
        <v>823.86</v>
      </c>
      <c r="F18" s="44">
        <f t="shared" si="0"/>
        <v>49431.6</v>
      </c>
    </row>
    <row r="19" spans="1:6" ht="51" x14ac:dyDescent="0.2">
      <c r="A19" s="42">
        <v>17</v>
      </c>
      <c r="B19" s="43" t="str">
        <f>Item17!B3</f>
        <v>CAMA DOBRÁVEL DE CAMPANHA EM AÇO, COM COLCHONETE D-20
 Capacidade mínima de 120Kg;
 Medidas da Estrutura no mínimo de: 1,94 x 0,71 x 0,26m;
 Medidas do colchonete no mínimo de: 1,90 x 0,70 x 0,08m.</v>
      </c>
      <c r="C19" s="42" t="str">
        <f>Item17!C3</f>
        <v>unidade</v>
      </c>
      <c r="D19" s="42">
        <f>Item17!D3</f>
        <v>10</v>
      </c>
      <c r="E19" s="43">
        <f>Item17!E3</f>
        <v>570.41</v>
      </c>
      <c r="F19" s="44">
        <f t="shared" si="0"/>
        <v>5704.0999999999995</v>
      </c>
    </row>
    <row r="20" spans="1:6" ht="18.75" customHeight="1" x14ac:dyDescent="0.2">
      <c r="A20" s="88" t="s">
        <v>140</v>
      </c>
      <c r="B20" s="89"/>
      <c r="C20" s="89"/>
      <c r="D20" s="89"/>
      <c r="E20" s="89"/>
      <c r="F20" s="55"/>
    </row>
    <row r="21" spans="1:6" ht="191.25" x14ac:dyDescent="0.2">
      <c r="A21" s="42">
        <v>18</v>
      </c>
      <c r="B21" s="43" t="str">
        <f>Item18!B3</f>
        <v xml:space="preserve">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
</v>
      </c>
      <c r="C21" s="42" t="str">
        <f>Item18!C3</f>
        <v>unidade</v>
      </c>
      <c r="D21" s="42">
        <f>Item18!D3</f>
        <v>20</v>
      </c>
      <c r="E21" s="43">
        <f>Item18!E3</f>
        <v>802.4</v>
      </c>
      <c r="F21" s="44">
        <f t="shared" si="0"/>
        <v>16048</v>
      </c>
    </row>
    <row r="22" spans="1:6" ht="165.75" x14ac:dyDescent="0.2">
      <c r="A22" s="42">
        <v>19</v>
      </c>
      <c r="B22" s="43" t="str">
        <f>Item19!B3</f>
        <v>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v>
      </c>
      <c r="C22" s="42" t="str">
        <f>Item19!C3</f>
        <v>unidade</v>
      </c>
      <c r="D22" s="42">
        <f>Item19!D3</f>
        <v>20</v>
      </c>
      <c r="E22" s="43">
        <f>Item19!E3</f>
        <v>1423.31</v>
      </c>
      <c r="F22" s="44">
        <f t="shared" si="0"/>
        <v>28466.199999999997</v>
      </c>
    </row>
    <row r="23" spans="1:6" ht="165.75" x14ac:dyDescent="0.2">
      <c r="A23" s="42">
        <v>20</v>
      </c>
      <c r="B23" s="43" t="str">
        <f>Item20!B3</f>
        <v>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v>
      </c>
      <c r="C23" s="42" t="str">
        <f>Item20!C3</f>
        <v>unidade</v>
      </c>
      <c r="D23" s="42">
        <f>Item20!D3</f>
        <v>20</v>
      </c>
      <c r="E23" s="43">
        <f>Item20!E3</f>
        <v>1530.72</v>
      </c>
      <c r="F23" s="44">
        <f t="shared" si="0"/>
        <v>30614.400000000001</v>
      </c>
    </row>
    <row r="24" spans="1:6" ht="21" x14ac:dyDescent="0.2">
      <c r="A24" s="85" t="s">
        <v>137</v>
      </c>
      <c r="B24" s="86"/>
      <c r="C24" s="86"/>
      <c r="D24" s="87"/>
      <c r="E24" s="54">
        <f>SUM(F21:F23)</f>
        <v>75128.600000000006</v>
      </c>
      <c r="F24" s="53"/>
    </row>
    <row r="25" spans="1:6" ht="216" customHeight="1" x14ac:dyDescent="0.2">
      <c r="A25" s="42">
        <v>21</v>
      </c>
      <c r="B25" s="43" t="str">
        <f>Item21!B3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C25" s="42" t="str">
        <f>Item21!C3</f>
        <v>unidade</v>
      </c>
      <c r="D25" s="42">
        <f>Item21!D3</f>
        <v>300</v>
      </c>
      <c r="E25" s="43">
        <f>Item21!H22</f>
        <v>316</v>
      </c>
      <c r="F25" s="44">
        <f t="shared" si="0"/>
        <v>94800</v>
      </c>
    </row>
    <row r="26" spans="1:6" ht="15.75" x14ac:dyDescent="0.25">
      <c r="A26" s="39"/>
      <c r="B26" s="39"/>
      <c r="C26" s="82" t="s">
        <v>20</v>
      </c>
      <c r="D26" s="83"/>
      <c r="E26" s="84"/>
      <c r="F26" s="40">
        <f>SUM(F3:F25)</f>
        <v>716939.6</v>
      </c>
    </row>
  </sheetData>
  <mergeCells count="4">
    <mergeCell ref="A1:F1"/>
    <mergeCell ref="C26:E26"/>
    <mergeCell ref="A24:D24"/>
    <mergeCell ref="A20:E20"/>
  </mergeCells>
  <pageMargins left="0.51181102362204722" right="0.51181102362204722" top="0.78740157480314965" bottom="0.78740157480314965" header="0.31496062992125984" footer="0.31496062992125984"/>
  <pageSetup paperSize="9" scale="59" fitToHeight="0" orientation="portrait" r:id="rId1"/>
  <rowBreaks count="2" manualBreakCount="2">
    <brk id="14" max="5" man="1"/>
    <brk id="19" max="5"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N45"/>
  <sheetViews>
    <sheetView view="pageBreakPreview" topLeftCell="A25" zoomScaleNormal="100" zoomScaleSheetLayoutView="100" workbookViewId="0">
      <selection activeCell="H12" sqref="H12"/>
    </sheetView>
  </sheetViews>
  <sheetFormatPr defaultRowHeight="12.75" x14ac:dyDescent="0.2"/>
  <cols>
    <col min="1" max="1" width="9.140625" style="1"/>
    <col min="2" max="2" width="86.85546875" style="1" customWidth="1"/>
    <col min="3" max="4" width="13.28515625" style="46" customWidth="1"/>
    <col min="5" max="5" width="13.28515625" style="1" customWidth="1"/>
    <col min="6" max="6" width="15.5703125" style="1" bestFit="1" customWidth="1"/>
    <col min="7" max="14" width="9.140625" style="2"/>
    <col min="15" max="16384" width="9.140625" style="1"/>
  </cols>
  <sheetData>
    <row r="1" spans="1:6" s="2" customFormat="1" ht="15.75" x14ac:dyDescent="0.25">
      <c r="A1" s="81" t="s">
        <v>21</v>
      </c>
      <c r="B1" s="81"/>
      <c r="C1" s="81"/>
      <c r="D1" s="81"/>
      <c r="E1" s="81"/>
      <c r="F1" s="81"/>
    </row>
    <row r="2" spans="1:6" s="2" customFormat="1" ht="25.5" x14ac:dyDescent="0.2">
      <c r="A2" s="41" t="s">
        <v>15</v>
      </c>
      <c r="B2" s="41" t="s">
        <v>16</v>
      </c>
      <c r="C2" s="41" t="s">
        <v>17</v>
      </c>
      <c r="D2" s="41" t="s">
        <v>18</v>
      </c>
      <c r="E2" s="41" t="s">
        <v>13</v>
      </c>
      <c r="F2" s="41" t="s">
        <v>19</v>
      </c>
    </row>
    <row r="3" spans="1:6" s="2" customFormat="1" ht="17.25" x14ac:dyDescent="0.2">
      <c r="A3" s="45" t="s">
        <v>22</v>
      </c>
      <c r="B3" s="90" t="str">
        <f>Item1!G20</f>
        <v>ATEND TUDO COMERCIO E SERVICOS LTDA</v>
      </c>
      <c r="C3" s="91"/>
      <c r="D3" s="91"/>
      <c r="E3" s="91"/>
      <c r="F3" s="92"/>
    </row>
    <row r="4" spans="1:6" s="2" customFormat="1" ht="204" x14ac:dyDescent="0.2">
      <c r="A4" s="42">
        <v>1</v>
      </c>
      <c r="B4" s="43" t="str">
        <f>Item1!B3</f>
        <v>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4" s="42" t="str">
        <f>Item1!C3</f>
        <v>unidade</v>
      </c>
      <c r="D4" s="42">
        <f>Item1!D3</f>
        <v>200</v>
      </c>
      <c r="E4" s="44">
        <f>Item1!F3</f>
        <v>231.33</v>
      </c>
      <c r="F4" s="44">
        <f>(ROUND(E4,2)*D4)</f>
        <v>46266</v>
      </c>
    </row>
    <row r="5" spans="1:6" s="2" customFormat="1" ht="17.25" x14ac:dyDescent="0.2">
      <c r="A5" s="45" t="s">
        <v>22</v>
      </c>
      <c r="B5" s="90" t="str">
        <f>Item2!G20</f>
        <v>ITALBRAS INDUSTRIA E COMERCIO DE MOVEIS DE ACO LTDA</v>
      </c>
      <c r="C5" s="91"/>
      <c r="D5" s="91"/>
      <c r="E5" s="91"/>
      <c r="F5" s="92"/>
    </row>
    <row r="6" spans="1:6" ht="127.5" customHeight="1" x14ac:dyDescent="0.2">
      <c r="A6" s="42">
        <v>2</v>
      </c>
      <c r="B6" s="43" t="str">
        <f>Item2!B3</f>
        <v>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6" s="42" t="str">
        <f>Item2!C3</f>
        <v>unidade</v>
      </c>
      <c r="D6" s="42">
        <f>Item2!D3</f>
        <v>200</v>
      </c>
      <c r="E6" s="44">
        <f>Item2!F3</f>
        <v>201.42</v>
      </c>
      <c r="F6" s="44">
        <f>(ROUND(E6,2)*D6)</f>
        <v>40284</v>
      </c>
    </row>
    <row r="7" spans="1:6" ht="17.25" x14ac:dyDescent="0.2">
      <c r="A7" s="45" t="s">
        <v>22</v>
      </c>
      <c r="B7" s="93" t="str">
        <f>Item3!G20</f>
        <v>ITALBRAS INDUSTRIA E COMERCIO DE MOVEIS DE ACO LTDA</v>
      </c>
      <c r="C7" s="94"/>
      <c r="D7" s="94"/>
      <c r="E7" s="94"/>
      <c r="F7" s="95"/>
    </row>
    <row r="8" spans="1:6" ht="127.5" customHeight="1" x14ac:dyDescent="0.2">
      <c r="A8" s="42">
        <v>3</v>
      </c>
      <c r="B8" s="43" t="str">
        <f>Item3!B3</f>
        <v>ARMÁRIO EM AÇO, com as Seguintes especificações:
 Dimensões externas: 920 mm x 450mm x 1.980mm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v>
      </c>
      <c r="C8" s="42" t="str">
        <f>Item3!C3</f>
        <v>unidade</v>
      </c>
      <c r="D8" s="42">
        <f>Item3!D3</f>
        <v>50</v>
      </c>
      <c r="E8" s="44">
        <f>Item3!F3</f>
        <v>551.22</v>
      </c>
      <c r="F8" s="44">
        <f>(ROUND(E8,2)*D8)</f>
        <v>27561</v>
      </c>
    </row>
    <row r="9" spans="1:6" ht="12.75" customHeight="1" x14ac:dyDescent="0.2">
      <c r="A9" s="45" t="s">
        <v>22</v>
      </c>
      <c r="B9" s="93" t="str">
        <f>Item4!G20</f>
        <v>JORGE LUIZ DE GUSMAO BUARQUE EIRELI</v>
      </c>
      <c r="C9" s="94"/>
      <c r="D9" s="94"/>
      <c r="E9" s="94"/>
      <c r="F9" s="95"/>
    </row>
    <row r="10" spans="1:6" ht="231" customHeight="1" x14ac:dyDescent="0.2">
      <c r="A10" s="42">
        <v>4</v>
      </c>
      <c r="B10" s="43" t="str">
        <f>Item4!B3</f>
        <v>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mm(lxpxh), admitidas variações de +100 mm para
largura, de ±50 mm para profundidade e de ±5mm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v>
      </c>
      <c r="C10" s="42" t="str">
        <f>Item4!C3</f>
        <v>unidade</v>
      </c>
      <c r="D10" s="42">
        <f>Item4!D3</f>
        <v>200</v>
      </c>
      <c r="E10" s="44">
        <f>Item4!F3</f>
        <v>227.36</v>
      </c>
      <c r="F10" s="44">
        <f>(ROUND(E10,2)*D10)</f>
        <v>45472</v>
      </c>
    </row>
    <row r="11" spans="1:6" ht="17.25" x14ac:dyDescent="0.2">
      <c r="A11" s="45" t="s">
        <v>22</v>
      </c>
      <c r="B11" s="90" t="str">
        <f>Item5!G20</f>
        <v>JORGE LUIZ DE GUSMAO BUARQUE EIRELI</v>
      </c>
      <c r="C11" s="91"/>
      <c r="D11" s="91"/>
      <c r="E11" s="91"/>
      <c r="F11" s="92"/>
    </row>
    <row r="12" spans="1:6" ht="165.75" x14ac:dyDescent="0.2">
      <c r="A12" s="42">
        <v>5</v>
      </c>
      <c r="B12" s="43" t="str">
        <f>Item5!B3</f>
        <v>MESA PARA IMPRESSORA, com as seguintes especificações:
 Tampo único (sem abertura para formulário) em MDP ou MDF com, no mínimo, 20 mm de espessura, admitindo-se variação de ± 5 mm;
 Dimensões: 600 mm x 400 mm x 740 mm(lxpxh),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v>
      </c>
      <c r="C12" s="42" t="str">
        <f>Item5!C3</f>
        <v>unidade</v>
      </c>
      <c r="D12" s="42">
        <f>Item5!D3</f>
        <v>120</v>
      </c>
      <c r="E12" s="44">
        <f>Item5!F3</f>
        <v>152.12</v>
      </c>
      <c r="F12" s="44">
        <f>(ROUND(E12,2)*D12)</f>
        <v>18254.400000000001</v>
      </c>
    </row>
    <row r="13" spans="1:6" ht="17.25" x14ac:dyDescent="0.2">
      <c r="A13" s="45" t="s">
        <v>22</v>
      </c>
      <c r="B13" s="90" t="str">
        <f>Item6!G20</f>
        <v>FERNANDO CORNELIO DO NASCIMENTO</v>
      </c>
      <c r="C13" s="91"/>
      <c r="D13" s="91"/>
      <c r="E13" s="91"/>
      <c r="F13" s="92"/>
    </row>
    <row r="14" spans="1:6" ht="61.5" customHeight="1" x14ac:dyDescent="0.2">
      <c r="A14" s="42">
        <v>6</v>
      </c>
      <c r="B14" s="43" t="str">
        <f>Item6!B3</f>
        <v>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v>
      </c>
      <c r="C14" s="42" t="str">
        <f>Item6!C3</f>
        <v>unidade</v>
      </c>
      <c r="D14" s="42">
        <f>Item6!D3</f>
        <v>200</v>
      </c>
      <c r="E14" s="44">
        <f>Item6!F3</f>
        <v>79.39</v>
      </c>
      <c r="F14" s="44">
        <f>(ROUND(E14,2)*D14)</f>
        <v>15878</v>
      </c>
    </row>
    <row r="15" spans="1:6" ht="17.25" x14ac:dyDescent="0.2">
      <c r="A15" s="45" t="s">
        <v>22</v>
      </c>
      <c r="B15" s="90" t="str">
        <f>Item7!G20</f>
        <v>SIS COMERCIO DE MATERIAIS E EQUIPAMENTOS LTDA</v>
      </c>
      <c r="C15" s="91"/>
      <c r="D15" s="91"/>
      <c r="E15" s="91"/>
      <c r="F15" s="92"/>
    </row>
    <row r="16" spans="1:6" ht="204" x14ac:dyDescent="0.2">
      <c r="A16" s="42">
        <v>7</v>
      </c>
      <c r="B16" s="43" t="str">
        <f>Item7!B3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C16" s="42" t="str">
        <f>Item7!C3</f>
        <v>unidade</v>
      </c>
      <c r="D16" s="42">
        <f>Item7!D3</f>
        <v>100</v>
      </c>
      <c r="E16" s="44">
        <f>Item7!F3</f>
        <v>262.62</v>
      </c>
      <c r="F16" s="44">
        <f>(ROUND(E16,2)*D16)</f>
        <v>26262</v>
      </c>
    </row>
    <row r="17" spans="1:6" ht="17.25" x14ac:dyDescent="0.2">
      <c r="A17" s="45" t="s">
        <v>22</v>
      </c>
      <c r="B17" s="90" t="str">
        <f>Item8!G20</f>
        <v>ADILSON SOUZA ROCHA 92633463568</v>
      </c>
      <c r="C17" s="91"/>
      <c r="D17" s="91"/>
      <c r="E17" s="91"/>
      <c r="F17" s="92"/>
    </row>
    <row r="18" spans="1:6" ht="102" x14ac:dyDescent="0.2">
      <c r="A18" s="42">
        <v>8</v>
      </c>
      <c r="B18" s="43" t="str">
        <f>Item8!B3</f>
        <v>APOIO ERGONÔMICO PARA OS PÉS, com as seguintes especificações:
 Base (apoio para os pés) confeccionada em plástico de alta resistência e antiderrapante;
 Cor preta;
 O apoio para os pés não devem apresentar quinas vivas;
 Estrutura tubular metálica com pés e/ou sapatas antiderrapantes;
 Dimensões da base podendo variar: 400 a 510mm (largura) e 280 a 420 mm (profundidade);
 Inclinação ajustável;
 Em conformidade com a NR17.</v>
      </c>
      <c r="C18" s="42" t="str">
        <f>Item8!C3</f>
        <v>unidade</v>
      </c>
      <c r="D18" s="42">
        <f>Item8!D3</f>
        <v>400</v>
      </c>
      <c r="E18" s="44">
        <f>Item8!F3</f>
        <v>46.86</v>
      </c>
      <c r="F18" s="44">
        <f>(ROUND(E18,2)*D18)</f>
        <v>18744</v>
      </c>
    </row>
    <row r="19" spans="1:6" ht="17.25" x14ac:dyDescent="0.2">
      <c r="A19" s="45" t="s">
        <v>22</v>
      </c>
      <c r="B19" s="90" t="str">
        <f>Item9!G20</f>
        <v>MED LIFE INDUSTRIA E COMERCIO DE MOVEIS EIRELI</v>
      </c>
      <c r="C19" s="91"/>
      <c r="D19" s="91"/>
      <c r="E19" s="91"/>
      <c r="F19" s="92"/>
    </row>
    <row r="20" spans="1:6" ht="165.75" x14ac:dyDescent="0.2">
      <c r="A20" s="42">
        <v>9</v>
      </c>
      <c r="B20" s="43" t="str">
        <f>Item9!B3</f>
        <v>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v>
      </c>
      <c r="C20" s="42" t="str">
        <f>Item9!C3</f>
        <v>unidade</v>
      </c>
      <c r="D20" s="42">
        <f>Item9!D3</f>
        <v>30</v>
      </c>
      <c r="E20" s="44">
        <f>Item9!F3</f>
        <v>1011.79</v>
      </c>
      <c r="F20" s="44">
        <f>(ROUND(E20,2)*D20)</f>
        <v>30353.699999999997</v>
      </c>
    </row>
    <row r="21" spans="1:6" ht="17.25" x14ac:dyDescent="0.2">
      <c r="A21" s="45" t="s">
        <v>22</v>
      </c>
      <c r="B21" s="90" t="str">
        <f>Item10!G20</f>
        <v>JORGE LUIZ DE GUSMAO BUARQUE EIRELI</v>
      </c>
      <c r="C21" s="91"/>
      <c r="D21" s="91"/>
      <c r="E21" s="91"/>
      <c r="F21" s="92"/>
    </row>
    <row r="22" spans="1:6" ht="178.5" x14ac:dyDescent="0.2">
      <c r="A22" s="42">
        <v>10</v>
      </c>
      <c r="B22" s="43" t="str">
        <f>Item10!B3</f>
        <v>ARMÁRIO DE AÇO P/ VESTIÁRIO, 8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v>
      </c>
      <c r="C22" s="42" t="str">
        <f>Item10!C3</f>
        <v>unidade</v>
      </c>
      <c r="D22" s="42">
        <f>Item10!D3</f>
        <v>30</v>
      </c>
      <c r="E22" s="44">
        <f>Item10!F3</f>
        <v>859.49</v>
      </c>
      <c r="F22" s="44">
        <f>(ROUND(E22,2)*D22)</f>
        <v>25784.7</v>
      </c>
    </row>
    <row r="23" spans="1:6" ht="17.25" x14ac:dyDescent="0.2">
      <c r="A23" s="45" t="s">
        <v>22</v>
      </c>
      <c r="B23" s="90" t="str">
        <f>Item11!G20</f>
        <v>G C C COMERCIAL E SERVICOS P/ ESCRITORIOS EIRELI</v>
      </c>
      <c r="C23" s="91"/>
      <c r="D23" s="91"/>
      <c r="E23" s="91"/>
      <c r="F23" s="92"/>
    </row>
    <row r="24" spans="1:6" ht="153" x14ac:dyDescent="0.2">
      <c r="A24" s="42">
        <v>11</v>
      </c>
      <c r="B24" s="43" t="str">
        <f>Item11!B3</f>
        <v xml:space="preserve">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
 Todas as características e dimensões de acordo com a norma NBR 16308-1.
</v>
      </c>
      <c r="C24" s="42" t="str">
        <f>Item11!C3</f>
        <v>unidade</v>
      </c>
      <c r="D24" s="42">
        <f>Item11!D3</f>
        <v>60</v>
      </c>
      <c r="E24" s="44">
        <f>Item11!F3</f>
        <v>188.55</v>
      </c>
      <c r="F24" s="44">
        <f>(ROUND(E24,2)*D24)</f>
        <v>11313</v>
      </c>
    </row>
    <row r="25" spans="1:6" ht="17.25" x14ac:dyDescent="0.2">
      <c r="A25" s="45" t="s">
        <v>22</v>
      </c>
      <c r="B25" s="90" t="str">
        <f>Item12!G20</f>
        <v>JORGE LUIZ DE GUSMAO BUARQUE EIRELI</v>
      </c>
      <c r="C25" s="91"/>
      <c r="D25" s="91"/>
      <c r="E25" s="91"/>
      <c r="F25" s="92"/>
    </row>
    <row r="26" spans="1:6" ht="121.5" customHeight="1" x14ac:dyDescent="0.2">
      <c r="A26" s="42">
        <v>12</v>
      </c>
      <c r="B26" s="43" t="str">
        <f>Item12!B3</f>
        <v>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Resistente à carga
estática de no mínimo 140 kg.</v>
      </c>
      <c r="C26" s="42" t="str">
        <f>Item12!C3</f>
        <v>unidade</v>
      </c>
      <c r="D26" s="42">
        <f>Item12!D3</f>
        <v>150</v>
      </c>
      <c r="E26" s="44">
        <f>Item12!F3</f>
        <v>72.08</v>
      </c>
      <c r="F26" s="44">
        <f>(ROUND(E26,2)*D26)</f>
        <v>10812</v>
      </c>
    </row>
    <row r="27" spans="1:6" ht="17.25" x14ac:dyDescent="0.2">
      <c r="A27" s="45" t="s">
        <v>22</v>
      </c>
      <c r="B27" s="90" t="str">
        <f>Item13!G20</f>
        <v>ATEND TUDO COMERCIO E SERVICOS LTDA</v>
      </c>
      <c r="C27" s="91"/>
      <c r="D27" s="91"/>
      <c r="E27" s="91"/>
      <c r="F27" s="92"/>
    </row>
    <row r="28" spans="1:6" ht="165.75" x14ac:dyDescent="0.2">
      <c r="A28" s="42">
        <v>13</v>
      </c>
      <c r="B28" s="43" t="str">
        <f>Item13!B3</f>
        <v>MESA PARA REFEITORIO PARA 4
LUGARES
 Tampo confeccionado de MDF com engrosso na
borda de 30 a 40 mm. Revestimento em metalaminico branco de alta resistência.
 Dimensões do tampo: Comprimento 1,20 m e
largura 0,70 m
 Sustentação em duas colunas tubulares verticais em alumínio polido de ø76 mm (± 5 mm) x
espessuras no mínimo de 2,0 mm unificada horizontalmente por meio de um tubo ø63 mm (± 5 mm) x espessura de no mínimo 2,0 mm em
alumínio polido.
 Altura da mesa de 720 a 750 mm
 Base em alumínio, de 700 a 720 mm formado por um conjunto de duas hastes em cada coluna
e com 4 niveladores ajustáveis anti-risco nas extremidades.</v>
      </c>
      <c r="C28" s="42" t="str">
        <f>Item13!C3</f>
        <v>unidade</v>
      </c>
      <c r="D28" s="42">
        <f>Item13!D3</f>
        <v>30</v>
      </c>
      <c r="E28" s="44">
        <f>Item13!F3</f>
        <v>489.75</v>
      </c>
      <c r="F28" s="44">
        <f>(ROUND(E28,2)*D28)</f>
        <v>14692.5</v>
      </c>
    </row>
    <row r="29" spans="1:6" ht="17.25" x14ac:dyDescent="0.2">
      <c r="A29" s="45" t="s">
        <v>22</v>
      </c>
      <c r="B29" s="90" t="str">
        <f>Item14!G20</f>
        <v>JORGE LUIZ DE GUSMAO BUARQUE EIRELI</v>
      </c>
      <c r="C29" s="91"/>
      <c r="D29" s="91"/>
      <c r="E29" s="91"/>
      <c r="F29" s="92"/>
    </row>
    <row r="30" spans="1:6" ht="204" x14ac:dyDescent="0.2">
      <c r="A30" s="42">
        <v>14</v>
      </c>
      <c r="B30" s="43" t="str">
        <f>Item14!B3</f>
        <v>CADEIRA UNIVERSITARIA DIRETOR
ESTOFADA COM PRANCHETA
ESCAMOTEÁVEL (REBATÍVEL)
 Assento e encosto feito de madeira compensada
multilaminada com espessura de 15 mm (±4mm) revestida por espuma.  Assento e encosto revestidos em couro
ecológico na cor preta.
 Estrutura tubular fixa em aço com tratamento anticorrosivo e pintura epóxi.
 União entre encosto e assento em lamina de aço
 Prancheta em MDF revestida em
laminado melamínico na cor branca ou cinza.
 Resistente à carga estática de no mínimo 140 kg.
 Dimensões:
Medindo 46 cm (comprimento), 48 cm (largura) altura até o assento 45cm admitindo-se variações de ±3 cm no comprimento e na largura
e ±4 cm na altura</v>
      </c>
      <c r="C30" s="42" t="str">
        <f>Item14!C3</f>
        <v>unidade</v>
      </c>
      <c r="D30" s="42">
        <f>Item14!D3</f>
        <v>150</v>
      </c>
      <c r="E30" s="44">
        <f>Item14!F3</f>
        <v>280.19</v>
      </c>
      <c r="F30" s="44">
        <f>(ROUND(E30,2)*D30)</f>
        <v>42028.5</v>
      </c>
    </row>
    <row r="31" spans="1:6" ht="17.25" x14ac:dyDescent="0.2">
      <c r="A31" s="45" t="s">
        <v>22</v>
      </c>
      <c r="B31" s="90" t="str">
        <f>Item15!G20</f>
        <v>AMERICANAS</v>
      </c>
      <c r="C31" s="91"/>
      <c r="D31" s="91"/>
      <c r="E31" s="91"/>
      <c r="F31" s="92"/>
    </row>
    <row r="32" spans="1:6" ht="97.5" customHeight="1" x14ac:dyDescent="0.2">
      <c r="A32" s="42">
        <v>15</v>
      </c>
      <c r="B32" s="43" t="str">
        <f>Item15!B3</f>
        <v>CADEIRA FIXA SEM BRAÇO
 Assento e encosto estofados, cor preta, com no mínimo 30 mm de espuma.
 Estrutura fixa de 4 pernas em aço na cor preta, com tratamento anticorrosivo e com pés e/ou
sapatas antiderrapantes.
 Resistente à carga estática de no mínimo 120kg.
 Altura até o assento entre 420-480 mm e altura até encosto entre 740-820 mm.
 Largura do assento entre 420-500 mm e profundidade 450-500 mm.</v>
      </c>
      <c r="C32" s="42" t="str">
        <f>Item15!C3</f>
        <v>unidade</v>
      </c>
      <c r="D32" s="42">
        <f>Item15!D3</f>
        <v>60</v>
      </c>
      <c r="E32" s="44">
        <f>Item15!F3</f>
        <v>84.9</v>
      </c>
      <c r="F32" s="44">
        <f>(ROUND(E32,2)*D32)</f>
        <v>5094</v>
      </c>
    </row>
    <row r="33" spans="1:6" ht="17.25" x14ac:dyDescent="0.2">
      <c r="A33" s="45" t="s">
        <v>22</v>
      </c>
      <c r="B33" s="90" t="str">
        <f>Item16!G20</f>
        <v>LAJA LTDA</v>
      </c>
      <c r="C33" s="91"/>
      <c r="D33" s="91"/>
      <c r="E33" s="91"/>
      <c r="F33" s="92"/>
    </row>
    <row r="34" spans="1:6" ht="191.25" x14ac:dyDescent="0.2">
      <c r="A34" s="42">
        <v>16</v>
      </c>
      <c r="B34" s="43" t="str">
        <f>Item16!B3</f>
        <v>BANCADA DE TESTE DE URNA
 Dimensões: 2.200 mm x 750 mm x 850 mm (LxPxH), admitidas variações de 10 mm;
 Estrutura em aço e pintura epóxi-pó na cor preta, com reforço transversal e longitudinal na
base;
 Tampo em MDF, revestido com papel metalaminico na cor bege, com espessura de 30mm (variação de 5 mm);
 Duto de aço, instalado acima do tampo para passagem de cabos de 0,25 mm2, perfil retangular ou quadrado com largura de 50 mm,
dimensões de 2.100 mm x 550 mm (LxH), pintura em epóxi-pó na cor preta, fixado diretamente na estrutura de aço da mesa
trespassando o tampo, sendo a parte superior do duto removível;
 com 9 tomadas (NBR 14136:2002) instaladas e conectadas com cabo flexível PP 2x0,25 mm2, de 4,8m de comprimento, sendo 1,5 externo
com plugue macho (NBR 14136:2002) conectado na extremidade;
 Todas as especificações acima devem atender ao projeto constante dos anexos A1 E A2</v>
      </c>
      <c r="C34" s="42" t="str">
        <f>Item16!C3</f>
        <v>unidade</v>
      </c>
      <c r="D34" s="42">
        <f>Item16!D3</f>
        <v>60</v>
      </c>
      <c r="E34" s="44">
        <f>Item16!F3</f>
        <v>823.85</v>
      </c>
      <c r="F34" s="44">
        <f>(ROUND(E34,2)*D34)</f>
        <v>49431</v>
      </c>
    </row>
    <row r="35" spans="1:6" ht="17.25" x14ac:dyDescent="0.2">
      <c r="A35" s="45" t="s">
        <v>22</v>
      </c>
      <c r="B35" s="90" t="str">
        <f>Item17!G20</f>
        <v>SUPER INFO</v>
      </c>
      <c r="C35" s="91"/>
      <c r="D35" s="91"/>
      <c r="E35" s="91"/>
      <c r="F35" s="92"/>
    </row>
    <row r="36" spans="1:6" ht="51" x14ac:dyDescent="0.2">
      <c r="A36" s="42">
        <v>17</v>
      </c>
      <c r="B36" s="43" t="str">
        <f>Item17!B3</f>
        <v>CAMA DOBRÁVEL DE CAMPANHA EM AÇO, COM COLCHONETE D-20
 Capacidade mínima de 120Kg;
 Medidas da Estrutura no mínimo de: 1,94 x 0,71 x 0,26m;
 Medidas do colchonete no mínimo de: 1,90 x 0,70 x 0,08m.</v>
      </c>
      <c r="C36" s="42" t="str">
        <f>Item17!C3</f>
        <v>unidade</v>
      </c>
      <c r="D36" s="42">
        <f>Item17!D3</f>
        <v>10</v>
      </c>
      <c r="E36" s="44">
        <f>Item17!F3</f>
        <v>489</v>
      </c>
      <c r="F36" s="44">
        <f>(ROUND(E36,2)*D36)</f>
        <v>4890</v>
      </c>
    </row>
    <row r="37" spans="1:6" ht="17.25" x14ac:dyDescent="0.2">
      <c r="A37" s="45" t="s">
        <v>22</v>
      </c>
      <c r="B37" s="90" t="str">
        <f>Item18!G20</f>
        <v>JOAO LOPES DE LIMA JUNIOR 01063046408</v>
      </c>
      <c r="C37" s="91"/>
      <c r="D37" s="91"/>
      <c r="E37" s="91"/>
      <c r="F37" s="92"/>
    </row>
    <row r="38" spans="1:6" ht="191.25" x14ac:dyDescent="0.2">
      <c r="A38" s="42">
        <v>18</v>
      </c>
      <c r="B38" s="43" t="str">
        <f>Item18!B3</f>
        <v xml:space="preserve">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
</v>
      </c>
      <c r="C38" s="42" t="str">
        <f>Item18!C3</f>
        <v>unidade</v>
      </c>
      <c r="D38" s="42">
        <f>Item18!D3</f>
        <v>20</v>
      </c>
      <c r="E38" s="44">
        <f>Item18!F3</f>
        <v>676.79</v>
      </c>
      <c r="F38" s="44">
        <f>(ROUND(E38,2)*D38)</f>
        <v>13535.8</v>
      </c>
    </row>
    <row r="39" spans="1:6" ht="17.25" x14ac:dyDescent="0.2">
      <c r="A39" s="45" t="s">
        <v>22</v>
      </c>
      <c r="B39" s="90" t="str">
        <f>Item19!G20</f>
        <v>CERCATO EMER INDUSTRIA DE MOVEIS EIRELI</v>
      </c>
      <c r="C39" s="91"/>
      <c r="D39" s="91"/>
      <c r="E39" s="91"/>
      <c r="F39" s="92"/>
    </row>
    <row r="40" spans="1:6" ht="165.75" x14ac:dyDescent="0.2">
      <c r="A40" s="42">
        <v>19</v>
      </c>
      <c r="B40" s="43" t="str">
        <f>Item19!B3</f>
        <v>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v>
      </c>
      <c r="C40" s="42" t="str">
        <f>Item19!C3</f>
        <v>unidade</v>
      </c>
      <c r="D40" s="42">
        <f>Item19!D3</f>
        <v>20</v>
      </c>
      <c r="E40" s="44">
        <f>Item19!F3</f>
        <v>901.34</v>
      </c>
      <c r="F40" s="44">
        <f>(ROUND(E40,2)*D40)</f>
        <v>18026.8</v>
      </c>
    </row>
    <row r="41" spans="1:6" ht="17.25" x14ac:dyDescent="0.2">
      <c r="A41" s="45" t="s">
        <v>22</v>
      </c>
      <c r="B41" s="90" t="str">
        <f>Item20!G20</f>
        <v>CERCATO EMER INDUSTRIA DE MOVEIS EIRELI</v>
      </c>
      <c r="C41" s="91"/>
      <c r="D41" s="91"/>
      <c r="E41" s="91"/>
      <c r="F41" s="92"/>
    </row>
    <row r="42" spans="1:6" ht="170.25" customHeight="1" x14ac:dyDescent="0.2">
      <c r="A42" s="51">
        <v>20</v>
      </c>
      <c r="B42" s="52" t="str">
        <f>Item20!B3</f>
        <v>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v>
      </c>
      <c r="C42" s="42" t="str">
        <f>Item20!C3</f>
        <v>unidade</v>
      </c>
      <c r="D42" s="42">
        <f>Item20!D3</f>
        <v>20</v>
      </c>
      <c r="E42" s="44">
        <f>Item20!F3</f>
        <v>1281.68</v>
      </c>
      <c r="F42" s="44">
        <f>(ROUND(E42,2)*D42)</f>
        <v>25633.600000000002</v>
      </c>
    </row>
    <row r="43" spans="1:6" ht="17.25" x14ac:dyDescent="0.2">
      <c r="A43" s="45" t="s">
        <v>22</v>
      </c>
      <c r="B43" s="90" t="str">
        <f>Item21!G20</f>
        <v>SIS COMERCIO DE MATERIAIS E EQUIPAMENTOS LTDA</v>
      </c>
      <c r="C43" s="91"/>
      <c r="D43" s="91"/>
      <c r="E43" s="91"/>
      <c r="F43" s="92"/>
    </row>
    <row r="44" spans="1:6" ht="204" x14ac:dyDescent="0.2">
      <c r="A44" s="51">
        <v>21</v>
      </c>
      <c r="B44" s="52" t="str">
        <f>Item21!B3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C44" s="42" t="str">
        <f>Item21!C3</f>
        <v>unidade</v>
      </c>
      <c r="D44" s="42">
        <f>Item21!D3</f>
        <v>300</v>
      </c>
      <c r="E44" s="44">
        <f>Item21!F3</f>
        <v>262.62</v>
      </c>
      <c r="F44" s="44">
        <f>(ROUND(E44,2)*D44)</f>
        <v>78786</v>
      </c>
    </row>
    <row r="45" spans="1:6" ht="15.75" x14ac:dyDescent="0.25">
      <c r="A45" s="39"/>
      <c r="B45" s="39"/>
      <c r="C45" s="82" t="s">
        <v>23</v>
      </c>
      <c r="D45" s="83"/>
      <c r="E45" s="84"/>
      <c r="F45" s="40">
        <f>SUM(F4:F44)</f>
        <v>569103</v>
      </c>
    </row>
  </sheetData>
  <mergeCells count="23">
    <mergeCell ref="A1:F1"/>
    <mergeCell ref="B3:F3"/>
    <mergeCell ref="B39:F39"/>
    <mergeCell ref="B21:F21"/>
    <mergeCell ref="B23:F23"/>
    <mergeCell ref="B25:F25"/>
    <mergeCell ref="B27:F27"/>
    <mergeCell ref="B29:F29"/>
    <mergeCell ref="B31:F31"/>
    <mergeCell ref="B33:F33"/>
    <mergeCell ref="B35:F35"/>
    <mergeCell ref="B37:F37"/>
    <mergeCell ref="C45:E45"/>
    <mergeCell ref="B5:F5"/>
    <mergeCell ref="B7:F7"/>
    <mergeCell ref="B9:F9"/>
    <mergeCell ref="B11:F11"/>
    <mergeCell ref="B13:F13"/>
    <mergeCell ref="B15:F15"/>
    <mergeCell ref="B17:F17"/>
    <mergeCell ref="B19:F19"/>
    <mergeCell ref="B41:F41"/>
    <mergeCell ref="B43:F43"/>
  </mergeCells>
  <pageMargins left="0.51181102362204722" right="0.51181102362204722" top="0.78740157480314965" bottom="0.78740157480314965" header="0.31496062992125984" footer="0.31496062992125984"/>
  <pageSetup paperSize="9" scale="62" fitToHeight="0" orientation="portrait" r:id="rId1"/>
  <rowBreaks count="3" manualBreakCount="3">
    <brk id="14" max="5" man="1"/>
    <brk id="24" max="5" man="1"/>
    <brk id="36"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2"/>
  <sheetViews>
    <sheetView view="pageBreakPreview" topLeftCell="F1"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39</v>
      </c>
      <c r="B2" s="31" t="s">
        <v>24</v>
      </c>
      <c r="C2" s="31" t="s">
        <v>1</v>
      </c>
      <c r="D2" s="31" t="s">
        <v>2</v>
      </c>
      <c r="E2" s="15" t="s">
        <v>32</v>
      </c>
      <c r="F2" s="15" t="s">
        <v>33</v>
      </c>
      <c r="G2" s="31" t="s">
        <v>3</v>
      </c>
      <c r="H2" s="16" t="s">
        <v>4</v>
      </c>
      <c r="I2" s="17" t="s">
        <v>10</v>
      </c>
    </row>
    <row r="3" spans="1:9" ht="12.75" customHeight="1" x14ac:dyDescent="0.2">
      <c r="A3" s="59"/>
      <c r="B3" s="60" t="s">
        <v>60</v>
      </c>
      <c r="C3" s="63" t="s">
        <v>8</v>
      </c>
      <c r="D3" s="66">
        <v>50</v>
      </c>
      <c r="E3" s="69">
        <f>IF(C20&lt;=25%,D20,MIN(E20:F20))</f>
        <v>591.87</v>
      </c>
      <c r="F3" s="69">
        <f>MIN(H3:H17)</f>
        <v>551.22</v>
      </c>
      <c r="G3" s="5" t="s">
        <v>75</v>
      </c>
      <c r="H3" s="14">
        <v>552.26</v>
      </c>
      <c r="I3" s="30">
        <f>IF(H3="","",(IF($C$20&lt;25%,"N/A",IF(H3&lt;=($D$20+$A$20),H3,"Descartado"))))</f>
        <v>552.26</v>
      </c>
    </row>
    <row r="4" spans="1:9" x14ac:dyDescent="0.2">
      <c r="A4" s="59"/>
      <c r="B4" s="61"/>
      <c r="C4" s="64"/>
      <c r="D4" s="67"/>
      <c r="E4" s="70"/>
      <c r="F4" s="70"/>
      <c r="G4" s="5" t="s">
        <v>76</v>
      </c>
      <c r="H4" s="14">
        <v>1036.28</v>
      </c>
      <c r="I4" s="30" t="str">
        <f t="shared" ref="I4:I17" si="0">IF(H4="","",(IF($C$20&lt;25%,"N/A",IF(H4&lt;=($D$20+$A$20),H4,"Descartado"))))</f>
        <v>Descartado</v>
      </c>
    </row>
    <row r="5" spans="1:9" x14ac:dyDescent="0.2">
      <c r="A5" s="59"/>
      <c r="B5" s="61"/>
      <c r="C5" s="64"/>
      <c r="D5" s="67"/>
      <c r="E5" s="70"/>
      <c r="F5" s="70"/>
      <c r="G5" s="5" t="s">
        <v>77</v>
      </c>
      <c r="H5" s="14">
        <v>584.57000000000005</v>
      </c>
      <c r="I5" s="30">
        <f t="shared" si="0"/>
        <v>584.57000000000005</v>
      </c>
    </row>
    <row r="6" spans="1:9" x14ac:dyDescent="0.2">
      <c r="A6" s="59"/>
      <c r="B6" s="61"/>
      <c r="C6" s="64"/>
      <c r="D6" s="67"/>
      <c r="E6" s="70"/>
      <c r="F6" s="70"/>
      <c r="G6" s="5" t="s">
        <v>78</v>
      </c>
      <c r="H6" s="14">
        <v>551.22</v>
      </c>
      <c r="I6" s="30">
        <f t="shared" si="0"/>
        <v>551.22</v>
      </c>
    </row>
    <row r="7" spans="1:9" x14ac:dyDescent="0.2">
      <c r="A7" s="59"/>
      <c r="B7" s="61"/>
      <c r="C7" s="64"/>
      <c r="D7" s="67"/>
      <c r="E7" s="70"/>
      <c r="F7" s="70"/>
      <c r="G7" s="5" t="s">
        <v>79</v>
      </c>
      <c r="H7" s="14">
        <v>599.16</v>
      </c>
      <c r="I7" s="30">
        <f t="shared" si="0"/>
        <v>599.16</v>
      </c>
    </row>
    <row r="8" spans="1:9" x14ac:dyDescent="0.2">
      <c r="A8" s="59"/>
      <c r="B8" s="61"/>
      <c r="C8" s="64"/>
      <c r="D8" s="67"/>
      <c r="E8" s="70"/>
      <c r="F8" s="70"/>
      <c r="G8" s="5" t="s">
        <v>80</v>
      </c>
      <c r="H8" s="14">
        <v>812.77</v>
      </c>
      <c r="I8" s="30">
        <f t="shared" si="0"/>
        <v>812.77</v>
      </c>
    </row>
    <row r="9" spans="1:9" x14ac:dyDescent="0.2">
      <c r="A9" s="59"/>
      <c r="B9" s="61"/>
      <c r="C9" s="64"/>
      <c r="D9" s="67"/>
      <c r="E9" s="70"/>
      <c r="F9" s="70"/>
      <c r="G9" s="5" t="s">
        <v>81</v>
      </c>
      <c r="H9" s="14">
        <v>573.11</v>
      </c>
      <c r="I9" s="30">
        <f t="shared" si="0"/>
        <v>573.11</v>
      </c>
    </row>
    <row r="10" spans="1:9" x14ac:dyDescent="0.2">
      <c r="A10" s="59"/>
      <c r="B10" s="61"/>
      <c r="C10" s="64"/>
      <c r="D10" s="67"/>
      <c r="E10" s="70"/>
      <c r="F10" s="70"/>
      <c r="G10" s="5" t="s">
        <v>84</v>
      </c>
      <c r="H10" s="14">
        <v>760.04</v>
      </c>
      <c r="I10" s="30">
        <f t="shared" si="0"/>
        <v>760.04</v>
      </c>
    </row>
    <row r="11" spans="1:9" x14ac:dyDescent="0.2">
      <c r="A11" s="59"/>
      <c r="B11" s="61"/>
      <c r="C11" s="64"/>
      <c r="D11" s="67"/>
      <c r="E11" s="70"/>
      <c r="F11" s="70"/>
      <c r="G11" s="5"/>
      <c r="H11" s="14"/>
      <c r="I11" s="30" t="str">
        <f t="shared" si="0"/>
        <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173.54738051589433</v>
      </c>
      <c r="B20" s="20">
        <f>COUNT(H3:H17)</f>
        <v>8</v>
      </c>
      <c r="C20" s="21">
        <f>IF(B20&lt;2,"N/A",(A20/D20))</f>
        <v>0.25384299747819788</v>
      </c>
      <c r="D20" s="22">
        <f>ROUND(AVERAGE(H3:H17),2)</f>
        <v>683.68</v>
      </c>
      <c r="E20" s="23">
        <f>IFERROR(ROUND(IF(B20&lt;2,"N/A",(IF(C20&lt;=25%,"N/A",AVERAGE(I3:I17)))),2),"N/A")</f>
        <v>633.29999999999995</v>
      </c>
      <c r="F20" s="23">
        <f>ROUND(MEDIAN(H3:H17),2)</f>
        <v>591.87</v>
      </c>
      <c r="G20" s="24" t="str">
        <f>INDEX(G3:G17,MATCH(H20,H3:H17,0))</f>
        <v>ITALBRAS INDUSTRIA E COMERCIO DE MOVEIS DE ACO LTDA</v>
      </c>
      <c r="H20" s="25">
        <f>MIN(H3:H17)</f>
        <v>551.22</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591.87</v>
      </c>
    </row>
    <row r="23" spans="1:11" x14ac:dyDescent="0.2">
      <c r="B23" s="33"/>
      <c r="C23" s="33"/>
      <c r="D23" s="80"/>
      <c r="E23" s="80"/>
      <c r="F23" s="37"/>
      <c r="G23" s="28" t="s">
        <v>9</v>
      </c>
      <c r="H23" s="29">
        <f>ROUND(H22,2)*D3</f>
        <v>29593.5</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40</v>
      </c>
      <c r="B2" s="31" t="s">
        <v>24</v>
      </c>
      <c r="C2" s="31" t="s">
        <v>1</v>
      </c>
      <c r="D2" s="31" t="s">
        <v>2</v>
      </c>
      <c r="E2" s="15" t="s">
        <v>32</v>
      </c>
      <c r="F2" s="15" t="s">
        <v>33</v>
      </c>
      <c r="G2" s="31" t="s">
        <v>3</v>
      </c>
      <c r="H2" s="16" t="s">
        <v>4</v>
      </c>
      <c r="I2" s="17" t="s">
        <v>10</v>
      </c>
    </row>
    <row r="3" spans="1:9" ht="12.75" customHeight="1" x14ac:dyDescent="0.2">
      <c r="A3" s="59"/>
      <c r="B3" s="60" t="s">
        <v>61</v>
      </c>
      <c r="C3" s="63" t="s">
        <v>8</v>
      </c>
      <c r="D3" s="66">
        <v>200</v>
      </c>
      <c r="E3" s="69">
        <f>IF(C20&lt;=25%,D20,MIN(E20:F20))</f>
        <v>278.74</v>
      </c>
      <c r="F3" s="69">
        <f>MIN(H3:H17)</f>
        <v>227.36</v>
      </c>
      <c r="G3" s="5" t="s">
        <v>75</v>
      </c>
      <c r="H3" s="14">
        <v>227.36</v>
      </c>
      <c r="I3" s="30">
        <f>IF(H3="","",(IF($C$20&lt;25%,"N/A",IF(H3&lt;=($D$20+$A$20),H3,"Descartado"))))</f>
        <v>227.36</v>
      </c>
    </row>
    <row r="4" spans="1:9" x14ac:dyDescent="0.2">
      <c r="A4" s="59"/>
      <c r="B4" s="61"/>
      <c r="C4" s="64"/>
      <c r="D4" s="67"/>
      <c r="E4" s="70"/>
      <c r="F4" s="70"/>
      <c r="G4" s="5" t="s">
        <v>76</v>
      </c>
      <c r="H4" s="14">
        <v>421.29</v>
      </c>
      <c r="I4" s="30">
        <f t="shared" ref="I4:I17" si="0">IF(H4="","",(IF($C$20&lt;25%,"N/A",IF(H4&lt;=($D$20+$A$20),H4,"Descartado"))))</f>
        <v>421.29</v>
      </c>
    </row>
    <row r="5" spans="1:9" x14ac:dyDescent="0.2">
      <c r="A5" s="59"/>
      <c r="B5" s="61"/>
      <c r="C5" s="64"/>
      <c r="D5" s="67"/>
      <c r="E5" s="70"/>
      <c r="F5" s="70"/>
      <c r="G5" s="5" t="s">
        <v>77</v>
      </c>
      <c r="H5" s="14">
        <v>244.87</v>
      </c>
      <c r="I5" s="30">
        <f t="shared" si="0"/>
        <v>244.87</v>
      </c>
    </row>
    <row r="6" spans="1:9" x14ac:dyDescent="0.2">
      <c r="A6" s="59"/>
      <c r="B6" s="61"/>
      <c r="C6" s="64"/>
      <c r="D6" s="67"/>
      <c r="E6" s="70"/>
      <c r="F6" s="70"/>
      <c r="G6" s="5" t="s">
        <v>80</v>
      </c>
      <c r="H6" s="14">
        <v>937.81</v>
      </c>
      <c r="I6" s="30" t="str">
        <f t="shared" si="0"/>
        <v>Descartado</v>
      </c>
    </row>
    <row r="7" spans="1:9" x14ac:dyDescent="0.2">
      <c r="A7" s="59"/>
      <c r="B7" s="61"/>
      <c r="C7" s="64"/>
      <c r="D7" s="67"/>
      <c r="E7" s="70"/>
      <c r="F7" s="70"/>
      <c r="G7" s="5" t="s">
        <v>81</v>
      </c>
      <c r="H7" s="14">
        <v>242.78</v>
      </c>
      <c r="I7" s="30">
        <f t="shared" si="0"/>
        <v>242.78</v>
      </c>
    </row>
    <row r="8" spans="1:9" x14ac:dyDescent="0.2">
      <c r="A8" s="59"/>
      <c r="B8" s="61"/>
      <c r="C8" s="64"/>
      <c r="D8" s="67"/>
      <c r="E8" s="70"/>
      <c r="F8" s="70"/>
      <c r="G8" s="5" t="s">
        <v>85</v>
      </c>
      <c r="H8" s="14">
        <v>521.01</v>
      </c>
      <c r="I8" s="30">
        <f t="shared" si="0"/>
        <v>521.01</v>
      </c>
    </row>
    <row r="9" spans="1:9" x14ac:dyDescent="0.2">
      <c r="A9" s="59"/>
      <c r="B9" s="61"/>
      <c r="C9" s="64"/>
      <c r="D9" s="67"/>
      <c r="E9" s="70"/>
      <c r="F9" s="70"/>
      <c r="G9" s="5" t="s">
        <v>86</v>
      </c>
      <c r="H9" s="14">
        <v>468.91</v>
      </c>
      <c r="I9" s="30">
        <f t="shared" si="0"/>
        <v>468.91</v>
      </c>
    </row>
    <row r="10" spans="1:9" x14ac:dyDescent="0.2">
      <c r="A10" s="59"/>
      <c r="B10" s="61"/>
      <c r="C10" s="64"/>
      <c r="D10" s="67"/>
      <c r="E10" s="70"/>
      <c r="F10" s="70"/>
      <c r="G10" s="5" t="s">
        <v>87</v>
      </c>
      <c r="H10" s="14">
        <v>227.37</v>
      </c>
      <c r="I10" s="30">
        <f t="shared" si="0"/>
        <v>227.37</v>
      </c>
    </row>
    <row r="11" spans="1:9" x14ac:dyDescent="0.2">
      <c r="A11" s="59"/>
      <c r="B11" s="61"/>
      <c r="C11" s="64"/>
      <c r="D11" s="67"/>
      <c r="E11" s="70"/>
      <c r="F11" s="70"/>
      <c r="G11" s="5" t="s">
        <v>88</v>
      </c>
      <c r="H11" s="14">
        <v>228.67</v>
      </c>
      <c r="I11" s="30">
        <f t="shared" si="0"/>
        <v>228.67</v>
      </c>
    </row>
    <row r="12" spans="1:9" x14ac:dyDescent="0.2">
      <c r="A12" s="59"/>
      <c r="B12" s="61"/>
      <c r="C12" s="64"/>
      <c r="D12" s="67"/>
      <c r="E12" s="70"/>
      <c r="F12" s="70"/>
      <c r="G12" s="5" t="s">
        <v>89</v>
      </c>
      <c r="H12" s="14"/>
      <c r="I12" s="30" t="str">
        <f t="shared" si="0"/>
        <v/>
      </c>
    </row>
    <row r="13" spans="1:9" x14ac:dyDescent="0.2">
      <c r="A13" s="59"/>
      <c r="B13" s="61"/>
      <c r="C13" s="64"/>
      <c r="D13" s="67"/>
      <c r="E13" s="70"/>
      <c r="F13" s="70"/>
      <c r="G13" s="5" t="s">
        <v>90</v>
      </c>
      <c r="H13" s="14">
        <v>229.24</v>
      </c>
      <c r="I13" s="30">
        <f t="shared" si="0"/>
        <v>229.24</v>
      </c>
    </row>
    <row r="14" spans="1:9" x14ac:dyDescent="0.2">
      <c r="A14" s="59"/>
      <c r="B14" s="61"/>
      <c r="C14" s="64"/>
      <c r="D14" s="67"/>
      <c r="E14" s="70"/>
      <c r="F14" s="70"/>
      <c r="G14" s="5" t="s">
        <v>91</v>
      </c>
      <c r="H14" s="14">
        <v>238.62</v>
      </c>
      <c r="I14" s="30">
        <f t="shared" si="0"/>
        <v>238.62</v>
      </c>
    </row>
    <row r="15" spans="1:9" x14ac:dyDescent="0.2">
      <c r="A15" s="59"/>
      <c r="B15" s="61"/>
      <c r="C15" s="64"/>
      <c r="D15" s="67"/>
      <c r="E15" s="70"/>
      <c r="F15" s="70"/>
      <c r="G15" s="5" t="s">
        <v>92</v>
      </c>
      <c r="H15" s="14">
        <v>364.7</v>
      </c>
      <c r="I15" s="30">
        <f t="shared" si="0"/>
        <v>364.7</v>
      </c>
    </row>
    <row r="16" spans="1:9" x14ac:dyDescent="0.2">
      <c r="A16" s="59"/>
      <c r="B16" s="61"/>
      <c r="C16" s="64"/>
      <c r="D16" s="67"/>
      <c r="E16" s="70"/>
      <c r="F16" s="70"/>
      <c r="G16" s="5" t="s">
        <v>93</v>
      </c>
      <c r="H16" s="14">
        <v>312.60000000000002</v>
      </c>
      <c r="I16" s="30">
        <f t="shared" si="0"/>
        <v>312.60000000000002</v>
      </c>
    </row>
    <row r="17" spans="1:11" x14ac:dyDescent="0.2">
      <c r="A17" s="59"/>
      <c r="B17" s="62"/>
      <c r="C17" s="65"/>
      <c r="D17" s="68"/>
      <c r="E17" s="71"/>
      <c r="F17" s="71"/>
      <c r="G17" s="5" t="s">
        <v>94</v>
      </c>
      <c r="H17" s="14">
        <v>416.8</v>
      </c>
      <c r="I17" s="30">
        <f t="shared" si="0"/>
        <v>416.8</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194.54755420950721</v>
      </c>
      <c r="B20" s="20">
        <f>COUNT(H3:H17)</f>
        <v>14</v>
      </c>
      <c r="C20" s="21">
        <f>IF(B20&lt;2,"N/A",(A20/D20))</f>
        <v>0.53594367550828437</v>
      </c>
      <c r="D20" s="22">
        <f>ROUND(AVERAGE(H3:H17),2)</f>
        <v>363</v>
      </c>
      <c r="E20" s="23">
        <f>IFERROR(ROUND(IF(B20&lt;2,"N/A",(IF(C20&lt;=25%,"N/A",AVERAGE(I3:I17)))),2),"N/A")</f>
        <v>318.79000000000002</v>
      </c>
      <c r="F20" s="23">
        <f>ROUND(MEDIAN(H3:H17),2)</f>
        <v>278.74</v>
      </c>
      <c r="G20" s="24" t="str">
        <f>INDEX(G3:G17,MATCH(H20,H3:H17,0))</f>
        <v>JORGE LUIZ DE GUSMAO BUARQUE EIRELI</v>
      </c>
      <c r="H20" s="25">
        <f>MIN(H3:H17)</f>
        <v>227.36</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278.74</v>
      </c>
    </row>
    <row r="23" spans="1:11" x14ac:dyDescent="0.2">
      <c r="B23" s="33"/>
      <c r="C23" s="33"/>
      <c r="D23" s="80"/>
      <c r="E23" s="80"/>
      <c r="F23" s="37"/>
      <c r="G23" s="28" t="s">
        <v>9</v>
      </c>
      <c r="H23" s="29">
        <f>ROUND(H22,2)*D3</f>
        <v>55748</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41</v>
      </c>
      <c r="B2" s="31" t="s">
        <v>24</v>
      </c>
      <c r="C2" s="31" t="s">
        <v>1</v>
      </c>
      <c r="D2" s="31" t="s">
        <v>2</v>
      </c>
      <c r="E2" s="15" t="s">
        <v>32</v>
      </c>
      <c r="F2" s="15" t="s">
        <v>33</v>
      </c>
      <c r="G2" s="31" t="s">
        <v>3</v>
      </c>
      <c r="H2" s="16" t="s">
        <v>4</v>
      </c>
      <c r="I2" s="17" t="s">
        <v>10</v>
      </c>
    </row>
    <row r="3" spans="1:9" ht="12.75" customHeight="1" x14ac:dyDescent="0.2">
      <c r="A3" s="59"/>
      <c r="B3" s="60" t="s">
        <v>62</v>
      </c>
      <c r="C3" s="63" t="s">
        <v>8</v>
      </c>
      <c r="D3" s="66">
        <v>120</v>
      </c>
      <c r="E3" s="69">
        <f>IF(C20&lt;=25%,D20,MIN(E20:F20))</f>
        <v>208.4</v>
      </c>
      <c r="F3" s="69">
        <f>MIN(H3:H17)</f>
        <v>152.12</v>
      </c>
      <c r="G3" s="5" t="s">
        <v>75</v>
      </c>
      <c r="H3" s="14">
        <v>152.12</v>
      </c>
      <c r="I3" s="30">
        <f>IF(H3="","",(IF($C$20&lt;25%,"N/A",IF(H3&lt;=($D$20+$A$20),H3,"Descartado"))))</f>
        <v>152.12</v>
      </c>
    </row>
    <row r="4" spans="1:9" x14ac:dyDescent="0.2">
      <c r="A4" s="59"/>
      <c r="B4" s="61"/>
      <c r="C4" s="64"/>
      <c r="D4" s="67"/>
      <c r="E4" s="70"/>
      <c r="F4" s="70"/>
      <c r="G4" s="5" t="s">
        <v>76</v>
      </c>
      <c r="H4" s="14">
        <v>341.36</v>
      </c>
      <c r="I4" s="30">
        <f t="shared" ref="I4:I17" si="0">IF(H4="","",(IF($C$20&lt;25%,"N/A",IF(H4&lt;=($D$20+$A$20),H4,"Descartado"))))</f>
        <v>341.36</v>
      </c>
    </row>
    <row r="5" spans="1:9" x14ac:dyDescent="0.2">
      <c r="A5" s="59"/>
      <c r="B5" s="61"/>
      <c r="C5" s="64"/>
      <c r="D5" s="67"/>
      <c r="E5" s="70"/>
      <c r="F5" s="70"/>
      <c r="G5" s="5" t="s">
        <v>77</v>
      </c>
      <c r="H5" s="14">
        <v>177.14</v>
      </c>
      <c r="I5" s="30">
        <f t="shared" si="0"/>
        <v>177.14</v>
      </c>
    </row>
    <row r="6" spans="1:9" x14ac:dyDescent="0.2">
      <c r="A6" s="59"/>
      <c r="B6" s="61"/>
      <c r="C6" s="64"/>
      <c r="D6" s="67"/>
      <c r="E6" s="70"/>
      <c r="F6" s="70"/>
      <c r="G6" s="5" t="s">
        <v>80</v>
      </c>
      <c r="H6" s="14">
        <v>166.72</v>
      </c>
      <c r="I6" s="30">
        <f t="shared" si="0"/>
        <v>166.72</v>
      </c>
    </row>
    <row r="7" spans="1:9" x14ac:dyDescent="0.2">
      <c r="A7" s="59"/>
      <c r="B7" s="61"/>
      <c r="C7" s="64"/>
      <c r="D7" s="67"/>
      <c r="E7" s="70"/>
      <c r="F7" s="70"/>
      <c r="G7" s="5" t="s">
        <v>81</v>
      </c>
      <c r="H7" s="14">
        <v>178.17</v>
      </c>
      <c r="I7" s="30">
        <f t="shared" si="0"/>
        <v>178.17</v>
      </c>
    </row>
    <row r="8" spans="1:9" x14ac:dyDescent="0.2">
      <c r="A8" s="59"/>
      <c r="B8" s="61"/>
      <c r="C8" s="64"/>
      <c r="D8" s="67"/>
      <c r="E8" s="70"/>
      <c r="F8" s="70"/>
      <c r="G8" s="5" t="s">
        <v>83</v>
      </c>
      <c r="H8" s="14">
        <v>677.31</v>
      </c>
      <c r="I8" s="30" t="str">
        <f t="shared" si="0"/>
        <v>Descartado</v>
      </c>
    </row>
    <row r="9" spans="1:9" x14ac:dyDescent="0.2">
      <c r="A9" s="59"/>
      <c r="B9" s="61"/>
      <c r="C9" s="64"/>
      <c r="D9" s="67"/>
      <c r="E9" s="70"/>
      <c r="F9" s="70"/>
      <c r="G9" s="5" t="s">
        <v>85</v>
      </c>
      <c r="H9" s="14">
        <v>521.01</v>
      </c>
      <c r="I9" s="30" t="str">
        <f t="shared" si="0"/>
        <v>Descartado</v>
      </c>
    </row>
    <row r="10" spans="1:9" x14ac:dyDescent="0.2">
      <c r="A10" s="59"/>
      <c r="B10" s="61"/>
      <c r="C10" s="64"/>
      <c r="D10" s="67"/>
      <c r="E10" s="70"/>
      <c r="F10" s="70"/>
      <c r="G10" s="5" t="s">
        <v>86</v>
      </c>
      <c r="H10" s="14">
        <v>364.7</v>
      </c>
      <c r="I10" s="30">
        <f t="shared" si="0"/>
        <v>364.7</v>
      </c>
    </row>
    <row r="11" spans="1:9" x14ac:dyDescent="0.2">
      <c r="A11" s="59"/>
      <c r="B11" s="61"/>
      <c r="C11" s="64"/>
      <c r="D11" s="67"/>
      <c r="E11" s="70"/>
      <c r="F11" s="70"/>
      <c r="G11" s="5" t="s">
        <v>89</v>
      </c>
      <c r="H11" s="14">
        <v>166.62</v>
      </c>
      <c r="I11" s="30">
        <f t="shared" si="0"/>
        <v>166.62</v>
      </c>
    </row>
    <row r="12" spans="1:9" x14ac:dyDescent="0.2">
      <c r="A12" s="59"/>
      <c r="B12" s="61"/>
      <c r="C12" s="64"/>
      <c r="D12" s="67"/>
      <c r="E12" s="70"/>
      <c r="F12" s="70"/>
      <c r="G12" s="5" t="s">
        <v>91</v>
      </c>
      <c r="H12" s="14"/>
      <c r="I12" s="30" t="str">
        <f t="shared" si="0"/>
        <v/>
      </c>
    </row>
    <row r="13" spans="1:9" x14ac:dyDescent="0.2">
      <c r="A13" s="59"/>
      <c r="B13" s="61"/>
      <c r="C13" s="64"/>
      <c r="D13" s="67"/>
      <c r="E13" s="70"/>
      <c r="F13" s="70"/>
      <c r="G13" s="5" t="s">
        <v>92</v>
      </c>
      <c r="H13" s="14">
        <v>208.4</v>
      </c>
      <c r="I13" s="30">
        <f t="shared" si="0"/>
        <v>208.4</v>
      </c>
    </row>
    <row r="14" spans="1:9" x14ac:dyDescent="0.2">
      <c r="A14" s="59"/>
      <c r="B14" s="61"/>
      <c r="C14" s="64"/>
      <c r="D14" s="67"/>
      <c r="E14" s="70"/>
      <c r="F14" s="70"/>
      <c r="G14" s="5" t="s">
        <v>93</v>
      </c>
      <c r="H14" s="14">
        <v>208.4</v>
      </c>
      <c r="I14" s="30">
        <f t="shared" si="0"/>
        <v>208.4</v>
      </c>
    </row>
    <row r="15" spans="1:9" x14ac:dyDescent="0.2">
      <c r="A15" s="59"/>
      <c r="B15" s="61"/>
      <c r="C15" s="64"/>
      <c r="D15" s="67"/>
      <c r="E15" s="70"/>
      <c r="F15" s="70"/>
      <c r="G15" s="5" t="s">
        <v>94</v>
      </c>
      <c r="H15" s="14">
        <v>312.60000000000002</v>
      </c>
      <c r="I15" s="30">
        <f t="shared" si="0"/>
        <v>312.60000000000002</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165.17010688479118</v>
      </c>
      <c r="B20" s="20">
        <f>COUNT(H3:H17)</f>
        <v>12</v>
      </c>
      <c r="C20" s="21">
        <f>IF(B20&lt;2,"N/A",(A20/D20))</f>
        <v>0.57043725396232492</v>
      </c>
      <c r="D20" s="22">
        <f>ROUND(AVERAGE(H3:H17),2)</f>
        <v>289.55</v>
      </c>
      <c r="E20" s="23">
        <f>IFERROR(ROUND(IF(B20&lt;2,"N/A",(IF(C20&lt;=25%,"N/A",AVERAGE(I3:I17)))),2),"N/A")</f>
        <v>227.62</v>
      </c>
      <c r="F20" s="23">
        <f>ROUND(MEDIAN(H3:H17),2)</f>
        <v>208.4</v>
      </c>
      <c r="G20" s="24" t="str">
        <f>INDEX(G3:G17,MATCH(H20,H3:H17,0))</f>
        <v>JORGE LUIZ DE GUSMAO BUARQUE EIRELI</v>
      </c>
      <c r="H20" s="25">
        <f>MIN(H3:H17)</f>
        <v>152.12</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208.4</v>
      </c>
    </row>
    <row r="23" spans="1:11" x14ac:dyDescent="0.2">
      <c r="B23" s="33"/>
      <c r="C23" s="33"/>
      <c r="D23" s="80"/>
      <c r="E23" s="80"/>
      <c r="F23" s="37"/>
      <c r="G23" s="28" t="s">
        <v>9</v>
      </c>
      <c r="H23" s="29">
        <f>ROUND(H22,2)*D3</f>
        <v>25008</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42</v>
      </c>
      <c r="B2" s="31" t="s">
        <v>24</v>
      </c>
      <c r="C2" s="31" t="s">
        <v>1</v>
      </c>
      <c r="D2" s="31" t="s">
        <v>2</v>
      </c>
      <c r="E2" s="15" t="s">
        <v>32</v>
      </c>
      <c r="F2" s="15" t="s">
        <v>33</v>
      </c>
      <c r="G2" s="31" t="s">
        <v>3</v>
      </c>
      <c r="H2" s="16" t="s">
        <v>4</v>
      </c>
      <c r="I2" s="17" t="s">
        <v>10</v>
      </c>
    </row>
    <row r="3" spans="1:9" ht="12.75" customHeight="1" x14ac:dyDescent="0.2">
      <c r="A3" s="59"/>
      <c r="B3" s="60" t="s">
        <v>63</v>
      </c>
      <c r="C3" s="63" t="s">
        <v>8</v>
      </c>
      <c r="D3" s="66">
        <v>200</v>
      </c>
      <c r="E3" s="69">
        <f>IF(C20&lt;=25%,D20,MIN(E20:F20))</f>
        <v>87.77</v>
      </c>
      <c r="F3" s="69">
        <f>MIN(H3:H17)</f>
        <v>79.39</v>
      </c>
      <c r="G3" s="5" t="s">
        <v>80</v>
      </c>
      <c r="H3" s="14">
        <v>312.60000000000002</v>
      </c>
      <c r="I3" s="30" t="str">
        <f>IF(H3="","",(IF($C$20&lt;25%,"N/A",IF(H3&lt;=($D$20+$A$20),H3,"Descartado"))))</f>
        <v>Descartado</v>
      </c>
    </row>
    <row r="4" spans="1:9" x14ac:dyDescent="0.2">
      <c r="A4" s="59"/>
      <c r="B4" s="61"/>
      <c r="C4" s="64"/>
      <c r="D4" s="67"/>
      <c r="E4" s="70"/>
      <c r="F4" s="70"/>
      <c r="G4" s="5" t="s">
        <v>84</v>
      </c>
      <c r="H4" s="14">
        <v>260.5</v>
      </c>
      <c r="I4" s="30" t="str">
        <f t="shared" ref="I4:I17" si="0">IF(H4="","",(IF($C$20&lt;25%,"N/A",IF(H4&lt;=($D$20+$A$20),H4,"Descartado"))))</f>
        <v>Descartado</v>
      </c>
    </row>
    <row r="5" spans="1:9" x14ac:dyDescent="0.2">
      <c r="A5" s="59"/>
      <c r="B5" s="61"/>
      <c r="C5" s="64"/>
      <c r="D5" s="67"/>
      <c r="E5" s="70"/>
      <c r="F5" s="70"/>
      <c r="G5" s="5" t="s">
        <v>93</v>
      </c>
      <c r="H5" s="14">
        <v>104.2</v>
      </c>
      <c r="I5" s="30">
        <f t="shared" si="0"/>
        <v>104.2</v>
      </c>
    </row>
    <row r="6" spans="1:9" x14ac:dyDescent="0.2">
      <c r="A6" s="59"/>
      <c r="B6" s="61"/>
      <c r="C6" s="64"/>
      <c r="D6" s="67"/>
      <c r="E6" s="70"/>
      <c r="F6" s="70"/>
      <c r="G6" s="5" t="s">
        <v>95</v>
      </c>
      <c r="H6" s="14">
        <v>81.96</v>
      </c>
      <c r="I6" s="30">
        <f t="shared" si="0"/>
        <v>81.96</v>
      </c>
    </row>
    <row r="7" spans="1:9" x14ac:dyDescent="0.2">
      <c r="A7" s="59"/>
      <c r="B7" s="61"/>
      <c r="C7" s="64"/>
      <c r="D7" s="67"/>
      <c r="E7" s="70"/>
      <c r="F7" s="70"/>
      <c r="G7" s="5" t="s">
        <v>96</v>
      </c>
      <c r="H7" s="14">
        <v>82.01</v>
      </c>
      <c r="I7" s="30">
        <f t="shared" si="0"/>
        <v>82.01</v>
      </c>
    </row>
    <row r="8" spans="1:9" x14ac:dyDescent="0.2">
      <c r="A8" s="59"/>
      <c r="B8" s="61"/>
      <c r="C8" s="64"/>
      <c r="D8" s="67"/>
      <c r="E8" s="70"/>
      <c r="F8" s="70"/>
      <c r="G8" s="5" t="s">
        <v>97</v>
      </c>
      <c r="H8" s="14">
        <v>87.86</v>
      </c>
      <c r="I8" s="30">
        <f t="shared" si="0"/>
        <v>87.86</v>
      </c>
    </row>
    <row r="9" spans="1:9" x14ac:dyDescent="0.2">
      <c r="A9" s="59"/>
      <c r="B9" s="61"/>
      <c r="C9" s="64"/>
      <c r="D9" s="67"/>
      <c r="E9" s="70"/>
      <c r="F9" s="70"/>
      <c r="G9" s="5" t="s">
        <v>98</v>
      </c>
      <c r="H9" s="14">
        <v>79.39</v>
      </c>
      <c r="I9" s="30">
        <f t="shared" si="0"/>
        <v>79.39</v>
      </c>
    </row>
    <row r="10" spans="1:9" x14ac:dyDescent="0.2">
      <c r="A10" s="59"/>
      <c r="B10" s="61"/>
      <c r="C10" s="64"/>
      <c r="D10" s="67"/>
      <c r="E10" s="70"/>
      <c r="F10" s="70"/>
      <c r="G10" s="5" t="s">
        <v>99</v>
      </c>
      <c r="H10" s="14">
        <v>87.87</v>
      </c>
      <c r="I10" s="30">
        <f t="shared" si="0"/>
        <v>87.87</v>
      </c>
    </row>
    <row r="11" spans="1:9" x14ac:dyDescent="0.2">
      <c r="A11" s="59"/>
      <c r="B11" s="61"/>
      <c r="C11" s="64"/>
      <c r="D11" s="67"/>
      <c r="E11" s="70"/>
      <c r="F11" s="70"/>
      <c r="G11" s="5" t="s">
        <v>100</v>
      </c>
      <c r="H11" s="14">
        <v>91.08</v>
      </c>
      <c r="I11" s="30">
        <f t="shared" si="0"/>
        <v>91.08</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88.91180706807792</v>
      </c>
      <c r="B20" s="20">
        <f>COUNT(H3:H17)</f>
        <v>9</v>
      </c>
      <c r="C20" s="21">
        <f>IF(B20&lt;2,"N/A",(A20/D20))</f>
        <v>0.6738806053363493</v>
      </c>
      <c r="D20" s="22">
        <f>ROUND(AVERAGE(H3:H17),2)</f>
        <v>131.94</v>
      </c>
      <c r="E20" s="23">
        <f>IFERROR(ROUND(IF(B20&lt;2,"N/A",(IF(C20&lt;=25%,"N/A",AVERAGE(I3:I17)))),2),"N/A")</f>
        <v>87.77</v>
      </c>
      <c r="F20" s="23">
        <f>ROUND(MEDIAN(H3:H17),2)</f>
        <v>87.87</v>
      </c>
      <c r="G20" s="24" t="str">
        <f>INDEX(G3:G17,MATCH(H20,H3:H17,0))</f>
        <v>FERNANDO CORNELIO DO NASCIMENTO</v>
      </c>
      <c r="H20" s="25">
        <f>MIN(H3:H17)</f>
        <v>79.39</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87.77</v>
      </c>
    </row>
    <row r="23" spans="1:11" x14ac:dyDescent="0.2">
      <c r="B23" s="33"/>
      <c r="C23" s="33"/>
      <c r="D23" s="80"/>
      <c r="E23" s="80"/>
      <c r="F23" s="37"/>
      <c r="G23" s="28" t="s">
        <v>9</v>
      </c>
      <c r="H23" s="29">
        <f>ROUND(H22,2)*D3</f>
        <v>17554</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43</v>
      </c>
      <c r="B2" s="31" t="s">
        <v>24</v>
      </c>
      <c r="C2" s="31" t="s">
        <v>1</v>
      </c>
      <c r="D2" s="31" t="s">
        <v>2</v>
      </c>
      <c r="E2" s="15" t="s">
        <v>32</v>
      </c>
      <c r="F2" s="15" t="s">
        <v>33</v>
      </c>
      <c r="G2" s="31" t="s">
        <v>3</v>
      </c>
      <c r="H2" s="16" t="s">
        <v>4</v>
      </c>
      <c r="I2" s="17" t="s">
        <v>10</v>
      </c>
    </row>
    <row r="3" spans="1:9" ht="12.75" customHeight="1" x14ac:dyDescent="0.2">
      <c r="A3" s="59"/>
      <c r="B3" s="60" t="s">
        <v>64</v>
      </c>
      <c r="C3" s="63" t="s">
        <v>8</v>
      </c>
      <c r="D3" s="66">
        <v>100</v>
      </c>
      <c r="E3" s="69">
        <f>IF(C20&lt;=25%,D20,MIN(E20:F20))</f>
        <v>316</v>
      </c>
      <c r="F3" s="69">
        <f>MIN(H3:H17)</f>
        <v>262.62</v>
      </c>
      <c r="G3" s="5" t="s">
        <v>80</v>
      </c>
      <c r="H3" s="14">
        <v>416.8</v>
      </c>
      <c r="I3" s="30" t="str">
        <f>IF(H3="","",(IF($C$20&lt;25%,"N/A",IF(H3&lt;=($D$20+$A$20),H3,"Descartado"))))</f>
        <v>N/A</v>
      </c>
    </row>
    <row r="4" spans="1:9" x14ac:dyDescent="0.2">
      <c r="A4" s="59"/>
      <c r="B4" s="61"/>
      <c r="C4" s="64"/>
      <c r="D4" s="67"/>
      <c r="E4" s="70"/>
      <c r="F4" s="70"/>
      <c r="G4" s="5" t="s">
        <v>95</v>
      </c>
      <c r="H4" s="14">
        <v>262.62</v>
      </c>
      <c r="I4" s="30" t="str">
        <f t="shared" ref="I4:I17" si="0">IF(H4="","",(IF($C$20&lt;25%,"N/A",IF(H4&lt;=($D$20+$A$20),H4,"Descartado"))))</f>
        <v>N/A</v>
      </c>
    </row>
    <row r="5" spans="1:9" x14ac:dyDescent="0.2">
      <c r="A5" s="59"/>
      <c r="B5" s="61"/>
      <c r="C5" s="64"/>
      <c r="D5" s="67"/>
      <c r="E5" s="70"/>
      <c r="F5" s="70"/>
      <c r="G5" s="5" t="s">
        <v>96</v>
      </c>
      <c r="H5" s="14">
        <v>310.52</v>
      </c>
      <c r="I5" s="30" t="str">
        <f t="shared" si="0"/>
        <v>N/A</v>
      </c>
    </row>
    <row r="6" spans="1:9" x14ac:dyDescent="0.2">
      <c r="A6" s="59"/>
      <c r="B6" s="61"/>
      <c r="C6" s="64"/>
      <c r="D6" s="67"/>
      <c r="E6" s="70"/>
      <c r="F6" s="70"/>
      <c r="G6" s="5" t="s">
        <v>100</v>
      </c>
      <c r="H6" s="14">
        <v>272.63</v>
      </c>
      <c r="I6" s="30" t="str">
        <f t="shared" si="0"/>
        <v>N/A</v>
      </c>
    </row>
    <row r="7" spans="1:9" x14ac:dyDescent="0.2">
      <c r="A7" s="59"/>
      <c r="B7" s="61"/>
      <c r="C7" s="64"/>
      <c r="D7" s="67"/>
      <c r="E7" s="70"/>
      <c r="F7" s="70"/>
      <c r="G7" s="5" t="s">
        <v>101</v>
      </c>
      <c r="H7" s="14">
        <v>262.64</v>
      </c>
      <c r="I7" s="30" t="str">
        <f t="shared" si="0"/>
        <v>N/A</v>
      </c>
    </row>
    <row r="8" spans="1:9" x14ac:dyDescent="0.2">
      <c r="A8" s="59"/>
      <c r="B8" s="61"/>
      <c r="C8" s="64"/>
      <c r="D8" s="67"/>
      <c r="E8" s="70"/>
      <c r="F8" s="70"/>
      <c r="G8" s="5" t="s">
        <v>102</v>
      </c>
      <c r="H8" s="14">
        <v>270.92</v>
      </c>
      <c r="I8" s="30" t="str">
        <f t="shared" si="0"/>
        <v>N/A</v>
      </c>
    </row>
    <row r="9" spans="1:9" x14ac:dyDescent="0.2">
      <c r="A9" s="59"/>
      <c r="B9" s="61"/>
      <c r="C9" s="64"/>
      <c r="D9" s="67"/>
      <c r="E9" s="70"/>
      <c r="F9" s="70"/>
      <c r="G9" s="5" t="s">
        <v>103</v>
      </c>
      <c r="H9" s="14">
        <v>415.87</v>
      </c>
      <c r="I9" s="30" t="str">
        <f t="shared" si="0"/>
        <v>N/A</v>
      </c>
    </row>
    <row r="10" spans="1:9" x14ac:dyDescent="0.2">
      <c r="A10" s="59"/>
      <c r="B10" s="61"/>
      <c r="C10" s="64"/>
      <c r="D10" s="67"/>
      <c r="E10" s="70"/>
      <c r="F10" s="70"/>
      <c r="G10" s="5"/>
      <c r="H10" s="14"/>
      <c r="I10" s="30" t="str">
        <f t="shared" si="0"/>
        <v/>
      </c>
    </row>
    <row r="11" spans="1:9" x14ac:dyDescent="0.2">
      <c r="A11" s="59"/>
      <c r="B11" s="61"/>
      <c r="C11" s="64"/>
      <c r="D11" s="67"/>
      <c r="E11" s="70"/>
      <c r="F11" s="70"/>
      <c r="G11" s="5"/>
      <c r="H11" s="14"/>
      <c r="I11" s="30" t="str">
        <f t="shared" si="0"/>
        <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70.44449895721695</v>
      </c>
      <c r="B20" s="20">
        <f>COUNT(H3:H17)</f>
        <v>7</v>
      </c>
      <c r="C20" s="21">
        <f>IF(B20&lt;2,"N/A",(A20/D20))</f>
        <v>0.22292562961144605</v>
      </c>
      <c r="D20" s="22">
        <f>ROUND(AVERAGE(H3:H17),2)</f>
        <v>316</v>
      </c>
      <c r="E20" s="23" t="str">
        <f>IFERROR(ROUND(IF(B20&lt;2,"N/A",(IF(C20&lt;=25%,"N/A",AVERAGE(I3:I17)))),2),"N/A")</f>
        <v>N/A</v>
      </c>
      <c r="F20" s="23">
        <f>ROUND(MEDIAN(H3:H17),2)</f>
        <v>272.63</v>
      </c>
      <c r="G20" s="24" t="str">
        <f>INDEX(G3:G17,MATCH(H20,H3:H17,0))</f>
        <v>SIS COMERCIO DE MATERIAIS E EQUIPAMENTOS LTDA</v>
      </c>
      <c r="H20" s="25">
        <f>MIN(H3:H17)</f>
        <v>262.62</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316</v>
      </c>
    </row>
    <row r="23" spans="1:11" x14ac:dyDescent="0.2">
      <c r="B23" s="33"/>
      <c r="C23" s="33"/>
      <c r="D23" s="80"/>
      <c r="E23" s="80"/>
      <c r="F23" s="37"/>
      <c r="G23" s="28" t="s">
        <v>9</v>
      </c>
      <c r="H23" s="29">
        <f>ROUND(H22,2)*D3</f>
        <v>31600</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44</v>
      </c>
      <c r="B2" s="31" t="s">
        <v>24</v>
      </c>
      <c r="C2" s="31" t="s">
        <v>1</v>
      </c>
      <c r="D2" s="31" t="s">
        <v>2</v>
      </c>
      <c r="E2" s="15" t="s">
        <v>32</v>
      </c>
      <c r="F2" s="15" t="s">
        <v>33</v>
      </c>
      <c r="G2" s="31" t="s">
        <v>3</v>
      </c>
      <c r="H2" s="16" t="s">
        <v>4</v>
      </c>
      <c r="I2" s="17" t="s">
        <v>10</v>
      </c>
    </row>
    <row r="3" spans="1:9" ht="12.75" customHeight="1" x14ac:dyDescent="0.2">
      <c r="A3" s="59"/>
      <c r="B3" s="60" t="s">
        <v>138</v>
      </c>
      <c r="C3" s="63" t="s">
        <v>8</v>
      </c>
      <c r="D3" s="66">
        <v>400</v>
      </c>
      <c r="E3" s="69">
        <f>IF(C20&lt;=25%,D20,MIN(E20:F20))</f>
        <v>57.31</v>
      </c>
      <c r="F3" s="69">
        <f>MIN(H3:H17)</f>
        <v>46.86</v>
      </c>
      <c r="G3" s="5" t="s">
        <v>75</v>
      </c>
      <c r="H3" s="14">
        <v>51.61</v>
      </c>
      <c r="I3" s="30">
        <f>IF(H3="","",(IF($C$20&lt;25%,"N/A",IF(H3&lt;=($D$20+$A$20),H3,"Descartado"))))</f>
        <v>51.61</v>
      </c>
    </row>
    <row r="4" spans="1:9" x14ac:dyDescent="0.2">
      <c r="A4" s="59"/>
      <c r="B4" s="61"/>
      <c r="C4" s="64"/>
      <c r="D4" s="67"/>
      <c r="E4" s="70"/>
      <c r="F4" s="70"/>
      <c r="G4" s="5" t="s">
        <v>77</v>
      </c>
      <c r="H4" s="14">
        <v>46.89</v>
      </c>
      <c r="I4" s="30">
        <f t="shared" ref="I4:I17" si="0">IF(H4="","",(IF($C$20&lt;25%,"N/A",IF(H4&lt;=($D$20+$A$20),H4,"Descartado"))))</f>
        <v>46.89</v>
      </c>
    </row>
    <row r="5" spans="1:9" x14ac:dyDescent="0.2">
      <c r="A5" s="59"/>
      <c r="B5" s="61"/>
      <c r="C5" s="64"/>
      <c r="D5" s="67"/>
      <c r="E5" s="70"/>
      <c r="F5" s="70"/>
      <c r="G5" s="5" t="s">
        <v>104</v>
      </c>
      <c r="H5" s="14">
        <v>208.4</v>
      </c>
      <c r="I5" s="30" t="str">
        <f t="shared" si="0"/>
        <v>Descartado</v>
      </c>
    </row>
    <row r="6" spans="1:9" x14ac:dyDescent="0.2">
      <c r="A6" s="59"/>
      <c r="B6" s="61"/>
      <c r="C6" s="64"/>
      <c r="D6" s="67"/>
      <c r="E6" s="70"/>
      <c r="F6" s="70"/>
      <c r="G6" s="5" t="s">
        <v>96</v>
      </c>
      <c r="H6" s="14">
        <v>53.92</v>
      </c>
      <c r="I6" s="30">
        <f t="shared" si="0"/>
        <v>53.92</v>
      </c>
    </row>
    <row r="7" spans="1:9" x14ac:dyDescent="0.2">
      <c r="A7" s="59"/>
      <c r="B7" s="61"/>
      <c r="C7" s="64"/>
      <c r="D7" s="67"/>
      <c r="E7" s="70"/>
      <c r="F7" s="70"/>
      <c r="G7" s="5" t="s">
        <v>105</v>
      </c>
      <c r="H7" s="14">
        <v>104.2</v>
      </c>
      <c r="I7" s="30">
        <f t="shared" si="0"/>
        <v>104.2</v>
      </c>
    </row>
    <row r="8" spans="1:9" x14ac:dyDescent="0.2">
      <c r="A8" s="59"/>
      <c r="B8" s="61"/>
      <c r="C8" s="64"/>
      <c r="D8" s="67"/>
      <c r="E8" s="70"/>
      <c r="F8" s="70"/>
      <c r="G8" s="5" t="s">
        <v>106</v>
      </c>
      <c r="H8" s="14">
        <v>46.86</v>
      </c>
      <c r="I8" s="30">
        <f t="shared" si="0"/>
        <v>46.86</v>
      </c>
    </row>
    <row r="9" spans="1:9" x14ac:dyDescent="0.2">
      <c r="A9" s="59"/>
      <c r="B9" s="61"/>
      <c r="C9" s="64"/>
      <c r="D9" s="67"/>
      <c r="E9" s="70"/>
      <c r="F9" s="70"/>
      <c r="G9" s="5" t="s">
        <v>107</v>
      </c>
      <c r="H9" s="14">
        <v>57.31</v>
      </c>
      <c r="I9" s="30">
        <f t="shared" si="0"/>
        <v>57.31</v>
      </c>
    </row>
    <row r="10" spans="1:9" x14ac:dyDescent="0.2">
      <c r="A10" s="59"/>
      <c r="B10" s="61"/>
      <c r="C10" s="64"/>
      <c r="D10" s="67"/>
      <c r="E10" s="70"/>
      <c r="F10" s="70"/>
      <c r="G10" s="5" t="s">
        <v>108</v>
      </c>
      <c r="H10" s="14">
        <v>104.2</v>
      </c>
      <c r="I10" s="30">
        <f t="shared" si="0"/>
        <v>104.2</v>
      </c>
    </row>
    <row r="11" spans="1:9" x14ac:dyDescent="0.2">
      <c r="A11" s="59"/>
      <c r="B11" s="61"/>
      <c r="C11" s="64"/>
      <c r="D11" s="67"/>
      <c r="E11" s="70"/>
      <c r="F11" s="70"/>
      <c r="G11" s="5" t="s">
        <v>109</v>
      </c>
      <c r="H11" s="14">
        <v>151.09</v>
      </c>
      <c r="I11" s="30" t="str">
        <f t="shared" si="0"/>
        <v>Descartado</v>
      </c>
    </row>
    <row r="12" spans="1:9" x14ac:dyDescent="0.2">
      <c r="A12" s="59"/>
      <c r="B12" s="61"/>
      <c r="C12" s="64"/>
      <c r="D12" s="67"/>
      <c r="E12" s="70"/>
      <c r="F12" s="70"/>
      <c r="G12" s="5"/>
      <c r="H12" s="14"/>
      <c r="I12" s="30" t="str">
        <f t="shared" si="0"/>
        <v/>
      </c>
    </row>
    <row r="13" spans="1:9" x14ac:dyDescent="0.2">
      <c r="A13" s="59"/>
      <c r="B13" s="61"/>
      <c r="C13" s="64"/>
      <c r="D13" s="67"/>
      <c r="E13" s="70"/>
      <c r="F13" s="70"/>
      <c r="G13" s="5"/>
      <c r="H13" s="14"/>
      <c r="I13" s="30" t="str">
        <f t="shared" si="0"/>
        <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56.6725878279006</v>
      </c>
      <c r="B20" s="20">
        <f>COUNT(H3:H17)</f>
        <v>9</v>
      </c>
      <c r="C20" s="21">
        <f>IF(B20&lt;2,"N/A",(A20/D20))</f>
        <v>0.61862883776771749</v>
      </c>
      <c r="D20" s="22">
        <f>ROUND(AVERAGE(H3:H17),2)</f>
        <v>91.61</v>
      </c>
      <c r="E20" s="23">
        <f>IFERROR(ROUND(IF(B20&lt;2,"N/A",(IF(C20&lt;=25%,"N/A",AVERAGE(I3:I17)))),2),"N/A")</f>
        <v>66.430000000000007</v>
      </c>
      <c r="F20" s="23">
        <f>ROUND(MEDIAN(H3:H17),2)</f>
        <v>57.31</v>
      </c>
      <c r="G20" s="24" t="str">
        <f>INDEX(G3:G17,MATCH(H20,H3:H17,0))</f>
        <v>ADILSON SOUZA ROCHA 92633463568</v>
      </c>
      <c r="H20" s="25">
        <f>MIN(H3:H17)</f>
        <v>46.86</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57.31</v>
      </c>
    </row>
    <row r="23" spans="1:11" x14ac:dyDescent="0.2">
      <c r="B23" s="33"/>
      <c r="C23" s="33"/>
      <c r="D23" s="80"/>
      <c r="E23" s="80"/>
      <c r="F23" s="37"/>
      <c r="G23" s="28" t="s">
        <v>9</v>
      </c>
      <c r="H23" s="29">
        <f>ROUND(H22,2)*D3</f>
        <v>22924</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2"/>
  <sheetViews>
    <sheetView view="pageBreakPreview" zoomScaleNormal="100" zoomScaleSheetLayoutView="100" workbookViewId="0">
      <selection activeCell="H12" sqref="H12"/>
    </sheetView>
  </sheetViews>
  <sheetFormatPr defaultRowHeight="12.75" x14ac:dyDescent="0.2"/>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x14ac:dyDescent="0.25">
      <c r="A1" s="56" t="s">
        <v>12</v>
      </c>
      <c r="B1" s="57"/>
      <c r="C1" s="57"/>
      <c r="D1" s="57"/>
      <c r="E1" s="57"/>
      <c r="F1" s="57"/>
      <c r="G1" s="57"/>
      <c r="H1" s="57"/>
      <c r="I1" s="58"/>
    </row>
    <row r="2" spans="1:9" ht="25.5" x14ac:dyDescent="0.2">
      <c r="A2" s="59" t="s">
        <v>45</v>
      </c>
      <c r="B2" s="31" t="s">
        <v>24</v>
      </c>
      <c r="C2" s="31" t="s">
        <v>1</v>
      </c>
      <c r="D2" s="31" t="s">
        <v>2</v>
      </c>
      <c r="E2" s="15" t="s">
        <v>32</v>
      </c>
      <c r="F2" s="15" t="s">
        <v>33</v>
      </c>
      <c r="G2" s="31" t="s">
        <v>3</v>
      </c>
      <c r="H2" s="16" t="s">
        <v>4</v>
      </c>
      <c r="I2" s="17" t="s">
        <v>10</v>
      </c>
    </row>
    <row r="3" spans="1:9" ht="12.75" customHeight="1" x14ac:dyDescent="0.2">
      <c r="A3" s="59"/>
      <c r="B3" s="60" t="s">
        <v>65</v>
      </c>
      <c r="C3" s="63" t="s">
        <v>8</v>
      </c>
      <c r="D3" s="66">
        <v>30</v>
      </c>
      <c r="E3" s="69">
        <f>IF(C20&lt;=25%,D20,MIN(E20:F20))</f>
        <v>1118.23</v>
      </c>
      <c r="F3" s="69">
        <f>MIN(H3:H17)</f>
        <v>1011.79</v>
      </c>
      <c r="G3" s="5" t="s">
        <v>75</v>
      </c>
      <c r="H3" s="14">
        <v>1013.87</v>
      </c>
      <c r="I3" s="30">
        <f>IF(H3="","",(IF($C$20&lt;25%,"N/A",IF(H3&lt;=($D$20+$A$20),H3,"Descartado"))))</f>
        <v>1013.87</v>
      </c>
    </row>
    <row r="4" spans="1:9" x14ac:dyDescent="0.2">
      <c r="A4" s="59"/>
      <c r="B4" s="61"/>
      <c r="C4" s="64"/>
      <c r="D4" s="67"/>
      <c r="E4" s="70"/>
      <c r="F4" s="70"/>
      <c r="G4" s="5" t="s">
        <v>77</v>
      </c>
      <c r="H4" s="14">
        <v>1042.01</v>
      </c>
      <c r="I4" s="30">
        <f t="shared" ref="I4:I17" si="0">IF(H4="","",(IF($C$20&lt;25%,"N/A",IF(H4&lt;=($D$20+$A$20),H4,"Descartado"))))</f>
        <v>1042.01</v>
      </c>
    </row>
    <row r="5" spans="1:9" x14ac:dyDescent="0.2">
      <c r="A5" s="59"/>
      <c r="B5" s="61"/>
      <c r="C5" s="64"/>
      <c r="D5" s="67"/>
      <c r="E5" s="70"/>
      <c r="F5" s="70"/>
      <c r="G5" s="5" t="s">
        <v>78</v>
      </c>
      <c r="H5" s="14">
        <v>1073.27</v>
      </c>
      <c r="I5" s="30">
        <f t="shared" si="0"/>
        <v>1073.27</v>
      </c>
    </row>
    <row r="6" spans="1:9" x14ac:dyDescent="0.2">
      <c r="A6" s="59"/>
      <c r="B6" s="61"/>
      <c r="C6" s="64"/>
      <c r="D6" s="67"/>
      <c r="E6" s="70"/>
      <c r="F6" s="70"/>
      <c r="G6" s="5" t="s">
        <v>79</v>
      </c>
      <c r="H6" s="14">
        <v>1875.62</v>
      </c>
      <c r="I6" s="30" t="str">
        <f t="shared" si="0"/>
        <v>Descartado</v>
      </c>
    </row>
    <row r="7" spans="1:9" x14ac:dyDescent="0.2">
      <c r="A7" s="59"/>
      <c r="B7" s="61"/>
      <c r="C7" s="64"/>
      <c r="D7" s="67"/>
      <c r="E7" s="70"/>
      <c r="F7" s="70"/>
      <c r="G7" s="5" t="s">
        <v>80</v>
      </c>
      <c r="H7" s="14">
        <v>1011.79</v>
      </c>
      <c r="I7" s="30">
        <f t="shared" si="0"/>
        <v>1011.79</v>
      </c>
    </row>
    <row r="8" spans="1:9" x14ac:dyDescent="0.2">
      <c r="A8" s="59"/>
      <c r="B8" s="61"/>
      <c r="C8" s="64"/>
      <c r="D8" s="67"/>
      <c r="E8" s="70"/>
      <c r="F8" s="70"/>
      <c r="G8" s="5" t="s">
        <v>81</v>
      </c>
      <c r="H8" s="14">
        <v>1030.97</v>
      </c>
      <c r="I8" s="30">
        <f t="shared" si="0"/>
        <v>1030.97</v>
      </c>
    </row>
    <row r="9" spans="1:9" x14ac:dyDescent="0.2">
      <c r="A9" s="59"/>
      <c r="B9" s="61"/>
      <c r="C9" s="64"/>
      <c r="D9" s="67"/>
      <c r="E9" s="70"/>
      <c r="F9" s="70"/>
      <c r="G9" s="5" t="s">
        <v>84</v>
      </c>
      <c r="H9" s="14">
        <v>1311.48</v>
      </c>
      <c r="I9" s="30">
        <f t="shared" si="0"/>
        <v>1311.48</v>
      </c>
    </row>
    <row r="10" spans="1:9" x14ac:dyDescent="0.2">
      <c r="A10" s="59"/>
      <c r="B10" s="61"/>
      <c r="C10" s="64"/>
      <c r="D10" s="67"/>
      <c r="E10" s="70"/>
      <c r="F10" s="70"/>
      <c r="G10" s="5" t="s">
        <v>85</v>
      </c>
      <c r="H10" s="14">
        <v>2084.02</v>
      </c>
      <c r="I10" s="30" t="str">
        <f t="shared" si="0"/>
        <v>Descartado</v>
      </c>
    </row>
    <row r="11" spans="1:9" x14ac:dyDescent="0.2">
      <c r="A11" s="59"/>
      <c r="B11" s="61"/>
      <c r="C11" s="64"/>
      <c r="D11" s="67"/>
      <c r="E11" s="70"/>
      <c r="F11" s="70"/>
      <c r="G11" s="5" t="s">
        <v>86</v>
      </c>
      <c r="H11" s="14">
        <v>1927.72</v>
      </c>
      <c r="I11" s="30" t="str">
        <f t="shared" si="0"/>
        <v>Descartado</v>
      </c>
    </row>
    <row r="12" spans="1:9" x14ac:dyDescent="0.2">
      <c r="A12" s="59"/>
      <c r="B12" s="61"/>
      <c r="C12" s="64"/>
      <c r="D12" s="67"/>
      <c r="E12" s="70"/>
      <c r="F12" s="70"/>
      <c r="G12" s="5" t="s">
        <v>89</v>
      </c>
      <c r="H12" s="14"/>
      <c r="I12" s="30" t="str">
        <f t="shared" si="0"/>
        <v/>
      </c>
    </row>
    <row r="13" spans="1:9" x14ac:dyDescent="0.2">
      <c r="A13" s="59"/>
      <c r="B13" s="61"/>
      <c r="C13" s="64"/>
      <c r="D13" s="67"/>
      <c r="E13" s="70"/>
      <c r="F13" s="70"/>
      <c r="G13" s="5" t="s">
        <v>92</v>
      </c>
      <c r="H13" s="14">
        <v>1344.2</v>
      </c>
      <c r="I13" s="30">
        <f t="shared" si="0"/>
        <v>1344.2</v>
      </c>
    </row>
    <row r="14" spans="1:9" x14ac:dyDescent="0.2">
      <c r="A14" s="59"/>
      <c r="B14" s="61"/>
      <c r="C14" s="64"/>
      <c r="D14" s="67"/>
      <c r="E14" s="70"/>
      <c r="F14" s="70"/>
      <c r="G14" s="5"/>
      <c r="H14" s="14"/>
      <c r="I14" s="30" t="str">
        <f t="shared" si="0"/>
        <v/>
      </c>
    </row>
    <row r="15" spans="1:9" x14ac:dyDescent="0.2">
      <c r="A15" s="59"/>
      <c r="B15" s="61"/>
      <c r="C15" s="64"/>
      <c r="D15" s="67"/>
      <c r="E15" s="70"/>
      <c r="F15" s="70"/>
      <c r="G15" s="5"/>
      <c r="H15" s="14"/>
      <c r="I15" s="30" t="str">
        <f t="shared" si="0"/>
        <v/>
      </c>
    </row>
    <row r="16" spans="1:9" x14ac:dyDescent="0.2">
      <c r="A16" s="59"/>
      <c r="B16" s="61"/>
      <c r="C16" s="64"/>
      <c r="D16" s="67"/>
      <c r="E16" s="70"/>
      <c r="F16" s="70"/>
      <c r="G16" s="5"/>
      <c r="H16" s="14"/>
      <c r="I16" s="30" t="str">
        <f t="shared" si="0"/>
        <v/>
      </c>
    </row>
    <row r="17" spans="1:11" x14ac:dyDescent="0.2">
      <c r="A17" s="59"/>
      <c r="B17" s="62"/>
      <c r="C17" s="65"/>
      <c r="D17" s="68"/>
      <c r="E17" s="71"/>
      <c r="F17" s="71"/>
      <c r="G17" s="5"/>
      <c r="H17" s="14"/>
      <c r="I17" s="30" t="str">
        <f t="shared" si="0"/>
        <v/>
      </c>
    </row>
    <row r="18" spans="1:11" x14ac:dyDescent="0.2">
      <c r="A18" s="6"/>
      <c r="B18" s="7"/>
      <c r="C18" s="8"/>
      <c r="D18" s="8"/>
      <c r="E18" s="9"/>
      <c r="F18" s="9"/>
      <c r="G18" s="10"/>
      <c r="H18" s="10"/>
      <c r="I18" s="11"/>
      <c r="J18" s="12"/>
      <c r="K18" s="12"/>
    </row>
    <row r="19" spans="1:11" ht="25.5" x14ac:dyDescent="0.2">
      <c r="A19" s="17" t="s">
        <v>35</v>
      </c>
      <c r="B19" s="17" t="s">
        <v>36</v>
      </c>
      <c r="C19" s="16" t="s">
        <v>5</v>
      </c>
      <c r="D19" s="18" t="s">
        <v>6</v>
      </c>
      <c r="E19" s="19" t="s">
        <v>11</v>
      </c>
      <c r="F19" s="18" t="s">
        <v>7</v>
      </c>
      <c r="G19" s="78" t="s">
        <v>34</v>
      </c>
      <c r="H19" s="79"/>
      <c r="I19" s="32"/>
    </row>
    <row r="20" spans="1:11" x14ac:dyDescent="0.2">
      <c r="A20" s="20">
        <f>IF(B20&lt;2,"N/A",(STDEV(H3:H17)))</f>
        <v>427.69486504204508</v>
      </c>
      <c r="B20" s="20">
        <f>COUNT(H3:H17)</f>
        <v>10</v>
      </c>
      <c r="C20" s="21">
        <f>IF(B20&lt;2,"N/A",(A20/D20))</f>
        <v>0.31184459718705437</v>
      </c>
      <c r="D20" s="22">
        <f>ROUND(AVERAGE(H3:H17),2)</f>
        <v>1371.5</v>
      </c>
      <c r="E20" s="23">
        <f>IFERROR(ROUND(IF(B20&lt;2,"N/A",(IF(C20&lt;=25%,"N/A",AVERAGE(I3:I17)))),2),"N/A")</f>
        <v>1118.23</v>
      </c>
      <c r="F20" s="23">
        <f>ROUND(MEDIAN(H3:H17),2)</f>
        <v>1192.3800000000001</v>
      </c>
      <c r="G20" s="24" t="str">
        <f>INDEX(G3:G17,MATCH(H20,H3:H17,0))</f>
        <v>MED LIFE INDUSTRIA E COMERCIO DE MOVEIS EIRELI</v>
      </c>
      <c r="H20" s="25">
        <f>MIN(H3:H17)</f>
        <v>1011.79</v>
      </c>
      <c r="I20" s="32"/>
    </row>
    <row r="21" spans="1:11" x14ac:dyDescent="0.2">
      <c r="A21" s="33"/>
      <c r="B21" s="32"/>
      <c r="C21" s="34"/>
      <c r="D21" s="34"/>
      <c r="E21" s="34"/>
      <c r="F21" s="34"/>
      <c r="G21" s="32"/>
      <c r="H21" s="35"/>
      <c r="I21" s="13"/>
      <c r="J21" s="13"/>
      <c r="K21" s="13"/>
    </row>
    <row r="22" spans="1:11" x14ac:dyDescent="0.2">
      <c r="B22" s="33"/>
      <c r="C22" s="33"/>
      <c r="D22" s="80"/>
      <c r="E22" s="80"/>
      <c r="F22" s="36"/>
      <c r="G22" s="26" t="s">
        <v>37</v>
      </c>
      <c r="H22" s="27">
        <f>IF(C20&lt;=25%,D20,MIN(E20:F20))</f>
        <v>1118.23</v>
      </c>
    </row>
    <row r="23" spans="1:11" x14ac:dyDescent="0.2">
      <c r="B23" s="33"/>
      <c r="C23" s="33"/>
      <c r="D23" s="80"/>
      <c r="E23" s="80"/>
      <c r="F23" s="37"/>
      <c r="G23" s="28" t="s">
        <v>9</v>
      </c>
      <c r="H23" s="29">
        <f>ROUND(H22,2)*D3</f>
        <v>33546.9</v>
      </c>
    </row>
    <row r="24" spans="1:11" x14ac:dyDescent="0.2">
      <c r="B24" s="38"/>
      <c r="C24" s="38"/>
      <c r="D24" s="32"/>
      <c r="E24" s="32"/>
    </row>
    <row r="26" spans="1:11" x14ac:dyDescent="0.2">
      <c r="A26" s="72" t="s">
        <v>25</v>
      </c>
      <c r="B26" s="73"/>
      <c r="C26" s="73"/>
      <c r="D26" s="73"/>
      <c r="E26" s="73"/>
      <c r="F26" s="73"/>
      <c r="G26" s="73"/>
      <c r="H26" s="73"/>
      <c r="I26" s="74"/>
    </row>
    <row r="27" spans="1:11" ht="12.75" customHeight="1" x14ac:dyDescent="0.2">
      <c r="A27" s="72" t="s">
        <v>26</v>
      </c>
      <c r="B27" s="73"/>
      <c r="C27" s="73"/>
      <c r="D27" s="73"/>
      <c r="E27" s="73"/>
      <c r="F27" s="73"/>
      <c r="G27" s="73"/>
      <c r="H27" s="73"/>
      <c r="I27" s="74"/>
    </row>
    <row r="28" spans="1:11" ht="12.75" customHeight="1" x14ac:dyDescent="0.2">
      <c r="A28" s="72" t="s">
        <v>27</v>
      </c>
      <c r="B28" s="73"/>
      <c r="C28" s="73"/>
      <c r="D28" s="73"/>
      <c r="E28" s="73"/>
      <c r="F28" s="73"/>
      <c r="G28" s="73"/>
      <c r="H28" s="73"/>
      <c r="I28" s="74"/>
    </row>
    <row r="29" spans="1:11" x14ac:dyDescent="0.2">
      <c r="A29" s="72" t="s">
        <v>28</v>
      </c>
      <c r="B29" s="73"/>
      <c r="C29" s="73"/>
      <c r="D29" s="73"/>
      <c r="E29" s="73"/>
      <c r="F29" s="73"/>
      <c r="G29" s="73"/>
      <c r="H29" s="73"/>
      <c r="I29" s="74"/>
    </row>
    <row r="30" spans="1:11" ht="12.75" customHeight="1" x14ac:dyDescent="0.2">
      <c r="A30" s="72" t="s">
        <v>29</v>
      </c>
      <c r="B30" s="73"/>
      <c r="C30" s="73"/>
      <c r="D30" s="73"/>
      <c r="E30" s="73"/>
      <c r="F30" s="73"/>
      <c r="G30" s="73"/>
      <c r="H30" s="73"/>
      <c r="I30" s="74"/>
    </row>
    <row r="31" spans="1:11" ht="12.75" customHeight="1" x14ac:dyDescent="0.2">
      <c r="A31" s="72" t="s">
        <v>30</v>
      </c>
      <c r="B31" s="73"/>
      <c r="C31" s="73"/>
      <c r="D31" s="73"/>
      <c r="E31" s="73"/>
      <c r="F31" s="73"/>
      <c r="G31" s="73"/>
      <c r="H31" s="73"/>
      <c r="I31" s="74"/>
    </row>
    <row r="32" spans="1:11" ht="24.75" customHeight="1" x14ac:dyDescent="0.2">
      <c r="A32" s="75" t="s">
        <v>31</v>
      </c>
      <c r="B32" s="76"/>
      <c r="C32" s="76"/>
      <c r="D32" s="76"/>
      <c r="E32" s="76"/>
      <c r="F32" s="76"/>
      <c r="G32" s="76"/>
      <c r="H32" s="76"/>
      <c r="I32" s="77"/>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23</vt:i4>
      </vt:variant>
      <vt:variant>
        <vt:lpstr>Intervalos Nomeados</vt:lpstr>
      </vt:variant>
      <vt:variant>
        <vt:i4>2</vt:i4>
      </vt:variant>
    </vt:vector>
  </HeadingPairs>
  <TitlesOfParts>
    <vt:vector size="25"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TOTAL</vt:lpstr>
      <vt:lpstr>menores</vt:lpstr>
      <vt:lpstr>menores!Area_de_impressao</vt:lpstr>
      <vt:lpstr>TOTAL!Area_de_impressao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Hereda</cp:lastModifiedBy>
  <cp:lastPrinted>2020-06-05T18:54:38Z</cp:lastPrinted>
  <dcterms:created xsi:type="dcterms:W3CDTF">2019-01-16T20:04:04Z</dcterms:created>
  <dcterms:modified xsi:type="dcterms:W3CDTF">2020-06-17T23:09:28Z</dcterms:modified>
</cp:coreProperties>
</file>