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1"/>
  </bookViews>
  <sheets>
    <sheet name="Item1" sheetId="1" state="visible" r:id="rId2"/>
    <sheet name="Item2" sheetId="2" state="visible" r:id="rId3"/>
    <sheet name="Item3" sheetId="3" state="visible" r:id="rId4"/>
    <sheet name="Item4" sheetId="4" state="hidden" r:id="rId5"/>
    <sheet name="Item5" sheetId="5" state="hidden" r:id="rId6"/>
    <sheet name="Item6" sheetId="6" state="hidden" r:id="rId7"/>
    <sheet name="Item7" sheetId="7" state="hidden" r:id="rId8"/>
    <sheet name="Item8" sheetId="8" state="hidden" r:id="rId9"/>
    <sheet name="Item9" sheetId="9" state="hidden" r:id="rId10"/>
    <sheet name="Item10" sheetId="10" state="hidden" r:id="rId11"/>
    <sheet name="TOTAL" sheetId="11" state="visible" r:id="rId12"/>
    <sheet name="menores" sheetId="12" state="visible" r:id="rId13"/>
  </sheets>
  <definedNames>
    <definedName function="false" hidden="false" localSheetId="11" name="_xlnm.Print_Area" vbProcedure="false">menores!$A$1:$F$9</definedName>
    <definedName function="false" hidden="false" localSheetId="10" name="_xlnm.Print_Area" vbProcedure="false">TOTAL!$A$1:$F$6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<sst xmlns="http://schemas.openxmlformats.org/spreadsheetml/2006/main" count="326" uniqueCount="56">
  <si>
    <t xml:space="preserve">ESTIMATIVA DO ITEM</t>
  </si>
  <si>
    <t xml:space="preserve">ITEM 1</t>
  </si>
  <si>
    <t xml:space="preserve">MATERIAL OU SERVIÇO</t>
  </si>
  <si>
    <t xml:space="preserve">UNIDADE</t>
  </si>
  <si>
    <t xml:space="preserve">QUANT.</t>
  </si>
  <si>
    <t xml:space="preserve">PREÇO ESTIMADO</t>
  </si>
  <si>
    <t xml:space="preserve">MENOR PREÇO</t>
  </si>
  <si>
    <t xml:space="preserve">FONTE DE PESQUISA</t>
  </si>
  <si>
    <t xml:space="preserve">PREÇOS</t>
  </si>
  <si>
    <t xml:space="preserve">DESCARTE</t>
  </si>
  <si>
    <t xml:space="preserve">Locação de grupo de geradores de 500 KVA/400 KW 60 Hz(Stand-By) ou superior, em carenagem silenciada, IP 23 ou superior, formado por um motor diesel, dotado de regulador isócrono de velocidade e tanque de combustível montado no chassi, com capacidade de 08 (oito) horas de funcionamento em plena carga, entregue cheio.Gerador com distorção harmônica menor que 5%, isolação classe ”H”, ou superior, trifásico com tensão de 220/127 V (neutro acessível) com regulador eletrônico de tensão e disjuntor termomagnético de proteção ou superior técnico, Quadro de transferência automática independente, microprocessador com display digital e sistema de proteção de alta temperatura, baixa pressão de óleo lubrificante, sobrevelocidade e subvelocidade, monitoramento ativo de tensão, frequência corrente, potência, distorção harmônica, além de botão de emergência e partida remota.Distâncias estimadas dos lances de cabos: - Entre o GRUPO GERADOR e o QTA EXTERNO – 25 m. - Entre o QTA EXTERNO e o QGBT – 12 m. Corrente Máxima por Fase estimada: 1000 A (a responsabilidade pelo dimensionamento é da CONTRATADA, para a qual é facultada visita ao local). Deverá ser instalado no Edifício Principal da Sede do TREBA, na 1ª Avenida do CAB, nº 150, Salvador, Bahia</t>
  </si>
  <si>
    <t xml:space="preserve">unidade</t>
  </si>
  <si>
    <t xml:space="preserve">A GERADORA ALUGUEL DE MÁQUINAS</t>
  </si>
  <si>
    <t xml:space="preserve">PORTUGAL LOCAÇÃO DE MÁQUINAS</t>
  </si>
  <si>
    <t xml:space="preserve">DESVIO PADRÃO</t>
  </si>
  <si>
    <t xml:space="preserve">QUANTIDADE DE PREÇOS COLETADOS</t>
  </si>
  <si>
    <t xml:space="preserve">COEF.</t>
  </si>
  <si>
    <t xml:space="preserve">MÉDIA</t>
  </si>
  <si>
    <t xml:space="preserve">MÉDIA APÓS DESCARTE</t>
  </si>
  <si>
    <t xml:space="preserve">MEDIANA</t>
  </si>
  <si>
    <t xml:space="preserve">MENOR PREÇO UNITÁRIO COLETADO PARA O ITEM</t>
  </si>
  <si>
    <t xml:space="preserve">VALOR UNITÁRIO ESTIMADO</t>
  </si>
  <si>
    <t xml:space="preserve">VALOR TOTAL</t>
  </si>
  <si>
    <t xml:space="preserve">DESVIO: desvio padrão dos preços pesquisados, calculados por meio da função DESVPAD do editor de planilhas.</t>
  </si>
  <si>
    <t xml:space="preserve">COEF.: relação entre o DESVIO e a MÉDIA, expresso em valor percentual.</t>
  </si>
  <si>
    <t xml:space="preserve">MÉDIA: média aritmética dos preços pesquisados.</t>
  </si>
  <si>
    <t xml:space="preserve">DESCARTE: coluna que exibe os preços considerados, quando COEF. é maior que 25%. São descartados os preços fora do intervalo entre o menor preço e a soma [MÉDIA + DESVIO].</t>
  </si>
  <si>
    <t xml:space="preserve">MÉDIA APÓS DESCARTE: média aritmética dos preços dentro do intervalo acima descrito.</t>
  </si>
  <si>
    <t xml:space="preserve">MEDIANA: valor estatístico que separa a metade maior da metade menor da amostra, calculado pela função MED do editor de planilhas.</t>
  </si>
  <si>
    <t xml:space="preserve">VALOR UNITÁRIO: quando COEF. for menor ou igual a 25%, o valor unitário estimado será a MÉDIA dos preços pesquisados; quando COEF. for maior que 25%, o valor unitário será o menor valor dentre a MÉDIA APÓS DESCARTE e a MEDIANA.</t>
  </si>
  <si>
    <t xml:space="preserve">ITEM 2</t>
  </si>
  <si>
    <t xml:space="preserve">Locação de grupo de geradores de 500 KVA/400 KW 60 Hz (Stand-By) ou superior, em carenagem silenciada, IP 23 ou superior, formado por um motor diesel, dotado de regulador isócrono de velocidade e tanque de combustível montado no chassi, com capacidade de 8 (oito) horas de funcionamento em plena carga, entregue cheio. Gerador com distorção harmônica menor que 5%, isolação classe ”H” ou superior, trifásico com tensão de 220/127 V (neutro acessível) com regulador eletrônico de tensão e disjuntor termomagnético de proteção ou superior técnico, Quadro de transferência automática independente, microprocessador com display digital e sistema de proteção de alta temperatura, baixa pressão de óleo lubrificante, sobrevelocidade e subvelocidade, monitoramento ativo de tensão, frequência, corrente, potência, distorção harmônica, além de botão de emergência e partida remota. Distâncias estimadas dos lances de cabos: -Entre o GRUPO GERADOR e o QTA EXTERNO – aproximadamente 50 m: -Entre o QTA EXTERNO e o QGBT – 12m. Corrente Máxima por Fase estimada: 1000 A (a responsabilidade pelo dimensionamento é da CONTRATADA, para a qual é facultada visita ao local). Deverá ser instalado no Edifício-Anexo à Sede do TRE-BA, na 1ª Avenida do CAB, nº 150, Salvador - Bahia. </t>
  </si>
  <si>
    <t xml:space="preserve">ITEM 3</t>
  </si>
  <si>
    <t xml:space="preserve">Locação de Grupo Gerador de 80 KVA/64KW 60Hz (Stand – By) ou superior, em carenagem silenciada, IP 23 ou superior, formado por um motor diesel, dotado de regulador isócrono de velocidade e tanque de combustível montado no chassi, com capacidade de 8 (oito) horas de funcionamento em plena carga, entregue cheio. Gerador com distorção harmônica menor que 5%, isolação classe ”H” ou superior, trifásico com tensão de 220/127 V (neutro acessível) com regulador eletrônico de tensão e disjuntor termomagnético de proteção ou superior técnico, Quadro de transferência automática independente e sistema de proteção de alta temperatura, baixa pressão de óleo lubrificante, sobrevelocidade e subvelocidade, monitoramento ativo de tensão, frequência, corrente, potência, fator de potência, distorção harmônica, além de botão de emergência e partida remota. Distâncias estimadas dos lances de cabos: -Entre o GRUPO GERADOR e o QTA EXTERNO – aproximadamente 12 m: -Entre o QTA EXTERNO e o QGBT – 12m. Corrente Máxima por Fase estimada: 100 A (a responsabilidade pelo dimensionamento é da CONTRATADA, para a qual é facultada visita ao local). Deverá ser instalado no CAT (Centro de Apoio Técnico) do TRE-BA, na Rodovia BR 324, Porto Seco Pirajá, SalvadorBahia 
</t>
  </si>
  <si>
    <t xml:space="preserve">ITEM 4</t>
  </si>
  <si>
    <t xml:space="preserve">EXEMPLO - Serviço de confecção de placa em alumínio composto, medindo (2,06 x 0,75)m, fundo branco, com gravação das letras em baixo relevo na cor preta, gravadas através do processo de router (fresa) e Brasão da República impresso em adesivo leitoso em policromia de alta resolução com aplicação em verniz. Com borda de 5 cm na cor preta. Com perfil de alumínio em U de 5 cm em volta da extremidade do fundo da placa para melhor fixação.
Com 4 furações nas extremidades. Deverão ser fornecidos os 4 parafusos necessários para a fixação em parede de alvenaria. 
Ver desenho PLACA 01 - Será solicitada sempre que surgir uma nova necessidade, quando então será informado o nº da zona eleitoral e o nome dos municípios a serem incluídos na inscrição da placa.
</t>
  </si>
  <si>
    <t xml:space="preserve">NÃO ALTERE AS FÓRMULAS LTDA</t>
  </si>
  <si>
    <t xml:space="preserve">NÃO MUDE A ALTURA DAS LINHAS S.A</t>
  </si>
  <si>
    <t xml:space="preserve">NÃO MUDE AS CORES LTDA</t>
  </si>
  <si>
    <t xml:space="preserve">ITEM 5</t>
  </si>
  <si>
    <t xml:space="preserve">ITEM 6</t>
  </si>
  <si>
    <t xml:space="preserve">ITEM 7</t>
  </si>
  <si>
    <t xml:space="preserve">ITEM 8</t>
  </si>
  <si>
    <t xml:space="preserve">ITEM 9</t>
  </si>
  <si>
    <t xml:space="preserve">ITEM 10</t>
  </si>
  <si>
    <t xml:space="preserve">RESULTADO DA ESTIMATIVA</t>
  </si>
  <si>
    <t xml:space="preserve">Item</t>
  </si>
  <si>
    <t xml:space="preserve">Descrição</t>
  </si>
  <si>
    <t xml:space="preserve">Unidade de Fornecimento</t>
  </si>
  <si>
    <t xml:space="preserve">Quantidade</t>
  </si>
  <si>
    <t xml:space="preserve">Valor Unitário</t>
  </si>
  <si>
    <t xml:space="preserve">Valor Total</t>
  </si>
  <si>
    <t xml:space="preserve">VALOR TOTAL ESTIMADO</t>
  </si>
  <si>
    <t xml:space="preserve">MENORES PREÇOS OFERTADOS</t>
  </si>
  <si>
    <t xml:space="preserve">Fornec.</t>
  </si>
  <si>
    <t xml:space="preserve">VALOR TOTAL - MENORES PREÇOS OFERTADOS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</si>
</sst>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[$R$-416]\ #,##0.00;[RED]\-[$R$-416]\ #,##0.00"/>
    <numFmt numFmtId="166" formatCode="General"/>
    <numFmt numFmtId="167" formatCode="0.00%"/>
    <numFmt numFmtId="168" formatCode="_-&quot;R$ &quot;* #,##0.00_-;&quot;-R$ &quot;* #,##0.00_-;_-&quot;R$ &quot;* \-??_-;_-@_-"/>
  </numFmts>
  <fonts count="21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 val="single"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 val="true"/>
      <sz val="12"/>
      <name val="Calibri"/>
      <family val="2"/>
      <charset val="1"/>
    </font>
    <font>
      <b val="true"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b val="true"/>
      <sz val="9"/>
      <name val="Calibri"/>
      <family val="2"/>
      <charset val="1"/>
    </font>
    <font>
      <sz val="10"/>
      <name val="Arial"/>
      <family val="0"/>
      <charset val="1"/>
    </font>
    <font>
      <b val="true"/>
      <sz val="13"/>
      <name val="Calibri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 style="hair"/>
      <bottom style="hair"/>
      <diagonal/>
    </border>
    <border diagonalUp="false" diagonalDown="false">
      <left style="hair"/>
      <right style="hair"/>
      <top style="hair"/>
      <bottom/>
      <diagonal/>
    </border>
  </borders>
  <cellStyleXfs count="39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8" fontId="19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7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8" borderId="0" applyFont="true" applyBorder="false" applyAlignment="true" applyProtection="false">
      <alignment horizontal="general" vertical="bottom" textRotation="0" wrapText="false" indent="0" shrinkToFit="false"/>
    </xf>
    <xf numFmtId="164" fontId="10" fillId="8" borderId="1" applyFont="true" applyBorder="tru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5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center" vertical="bottom" textRotation="9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</cellStyleXfs>
  <cellXfs count="5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4" fillId="9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0" borderId="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5" fillId="1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1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1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1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2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4" fontId="16" fillId="0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6" fillId="0" borderId="2" xfId="0" applyFont="true" applyBorder="true" applyAlignment="true" applyProtection="true">
      <alignment horizontal="center" vertical="center" textRotation="0" wrapText="false" indent="0" shrinkToFit="true"/>
      <protection locked="false" hidden="false"/>
    </xf>
    <xf numFmtId="165" fontId="17" fillId="10" borderId="2" xfId="0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4" fontId="18" fillId="0" borderId="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17" fillId="0" borderId="2" xfId="0" applyFont="true" applyBorder="true" applyAlignment="true" applyProtection="true">
      <alignment horizontal="center" vertical="bottom" textRotation="0" wrapText="false" indent="0" shrinkToFit="true"/>
      <protection locked="false" hidden="false"/>
    </xf>
    <xf numFmtId="165" fontId="17" fillId="10" borderId="2" xfId="0" applyFont="true" applyBorder="true" applyAlignment="true" applyProtection="true">
      <alignment horizontal="center" vertical="bottom" textRotation="0" wrapText="false" indent="0" shrinkToFit="true"/>
      <protection locked="true" hidden="false"/>
    </xf>
    <xf numFmtId="164" fontId="15" fillId="0" borderId="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6" fillId="0" borderId="4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6" fillId="0" borderId="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6" fillId="0" borderId="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6" fillId="0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8" fillId="0" borderId="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17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7" fillId="1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1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3" fillId="0" borderId="0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6" fontId="13" fillId="1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3" fillId="10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6" fillId="10" borderId="4" xfId="0" applyFont="true" applyBorder="true" applyAlignment="true" applyProtection="true">
      <alignment horizontal="center" vertical="bottom" textRotation="0" wrapText="false" indent="0" shrinkToFit="true"/>
      <protection locked="true" hidden="false"/>
    </xf>
    <xf numFmtId="165" fontId="16" fillId="10" borderId="2" xfId="0" applyFont="true" applyBorder="true" applyAlignment="true" applyProtection="true">
      <alignment horizontal="center" vertical="bottom" textRotation="0" wrapText="false" indent="0" shrinkToFit="true"/>
      <protection locked="true" hidden="false"/>
    </xf>
    <xf numFmtId="165" fontId="15" fillId="10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13" fillId="10" borderId="2" xfId="0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4" fontId="15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5" fontId="13" fillId="0" borderId="4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5" fontId="13" fillId="0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13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5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16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5" fontId="17" fillId="1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6" fillId="10" borderId="2" xfId="0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5" fontId="17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3" fillId="10" borderId="6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1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3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4" fillId="9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5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1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13" fillId="10" borderId="2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4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14" fillId="9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5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0" fillId="9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</cellXfs>
  <cellStyles count="25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1" xfId="20"/>
    <cellStyle name="Accent 2 1" xfId="21"/>
    <cellStyle name="Accent 3 1" xfId="22"/>
    <cellStyle name="Accent 4" xfId="23"/>
    <cellStyle name="Bad 1" xfId="24"/>
    <cellStyle name="Error 1" xfId="25"/>
    <cellStyle name="Footnote 1" xfId="26"/>
    <cellStyle name="Good 1" xfId="27"/>
    <cellStyle name="Heading 1 1" xfId="28"/>
    <cellStyle name="Heading 2 1" xfId="29"/>
    <cellStyle name="Heading 3" xfId="30"/>
    <cellStyle name="Neutral 1" xfId="31"/>
    <cellStyle name="Note 1" xfId="32"/>
    <cellStyle name="Resultado" xfId="33"/>
    <cellStyle name="Resultado2" xfId="34"/>
    <cellStyle name="Status 1" xfId="35"/>
    <cellStyle name="Text 1" xfId="36"/>
    <cellStyle name="Título1" xfId="37"/>
    <cellStyle name="Warning 1" xfId="38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4" activeCellId="0" sqref="G4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10</v>
      </c>
      <c r="C3" s="9" t="s">
        <v>11</v>
      </c>
      <c r="D3" s="10" t="n">
        <v>1</v>
      </c>
      <c r="E3" s="11" t="n">
        <f aca="false">IF(C20&lt;=25%,D20,MIN(E20:F20))</f>
        <v>15344.79</v>
      </c>
      <c r="F3" s="11" t="n">
        <f aca="false">MIN(H3:H17)</f>
        <v>11189.57</v>
      </c>
      <c r="G3" s="12" t="s">
        <v>12</v>
      </c>
      <c r="H3" s="13" t="n">
        <v>11189.57</v>
      </c>
      <c r="I3" s="14" t="n">
        <f aca="false">IF(H3="","",(IF($C$20&lt;25%,"N/A",IF(H3&lt;=($D$20+$A$20),H3,"Descartado"))))</f>
        <v>11189.57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19500</v>
      </c>
      <c r="I4" s="14" t="n">
        <f aca="false">IF(H4="","",(IF($C$20&lt;25%,"N/A",IF(H4&lt;=($D$20+$A$20),H4,"Descartado"))))</f>
        <v>19500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/>
      <c r="H5" s="13"/>
      <c r="I5" s="14" t="str">
        <f aca="false">IF(H5="","",(IF($C$20&lt;25%,"N/A",IF(H5&lt;=($D$20+$A$20),H5,"Descartado"))))</f>
        <v/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14</v>
      </c>
      <c r="B19" s="7" t="s">
        <v>15</v>
      </c>
      <c r="C19" s="6" t="s">
        <v>16</v>
      </c>
      <c r="D19" s="22" t="s">
        <v>17</v>
      </c>
      <c r="E19" s="23" t="s">
        <v>18</v>
      </c>
      <c r="F19" s="22" t="s">
        <v>19</v>
      </c>
      <c r="G19" s="6" t="s">
        <v>20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5876.36140757612</v>
      </c>
      <c r="B20" s="25" t="n">
        <f aca="false">COUNT(H3:H17)</f>
        <v>2</v>
      </c>
      <c r="C20" s="26" t="n">
        <f aca="false">IF(B20&lt;2,"N/A",(A20/D20))</f>
        <v>0.382954827506673</v>
      </c>
      <c r="D20" s="27" t="n">
        <f aca="false">ROUND(AVERAGE(H3:H17),2)</f>
        <v>15344.79</v>
      </c>
      <c r="E20" s="28" t="n">
        <f aca="false">IFERROR(ROUND(IF(B20&lt;2,"N/A",(IF(C20&lt;=25%,"N/A",AVERAGE(I3:I17)))),2),"N/A")</f>
        <v>15344.79</v>
      </c>
      <c r="F20" s="28" t="n">
        <f aca="false">ROUND(MEDIAN(H3:H17),2)</f>
        <v>15344.79</v>
      </c>
      <c r="G20" s="29" t="str">
        <f aca="false">INDEX(G3:G17,MATCH(H20,H3:H17,0))</f>
        <v>A GERADORA ALUGUEL DE MÁQUINAS</v>
      </c>
      <c r="H20" s="30" t="n">
        <f aca="false">MIN(H3:H17)</f>
        <v>11189.57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21</v>
      </c>
      <c r="H22" s="38" t="n">
        <f aca="false">IF(C20&lt;=25%,D20,MIN(E20:F20))</f>
        <v>15344.79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22</v>
      </c>
      <c r="H23" s="30" t="n">
        <f aca="false">ROUND(H22,2)*D3</f>
        <v>15344.79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28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29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8" activeCellId="0" sqref="A18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44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35</v>
      </c>
      <c r="C3" s="9" t="s">
        <v>11</v>
      </c>
      <c r="D3" s="10" t="n">
        <v>10</v>
      </c>
      <c r="E3" s="11" t="n">
        <f aca="false">IF(C20&lt;=25%,D20,MIN(E20:F20))</f>
        <v>757.25</v>
      </c>
      <c r="F3" s="11" t="n">
        <f aca="false">MIN(H3:H17)</f>
        <v>697.5</v>
      </c>
      <c r="G3" s="12" t="s">
        <v>36</v>
      </c>
      <c r="H3" s="13" t="n">
        <v>697.5</v>
      </c>
      <c r="I3" s="14" t="n">
        <f aca="false">IF(H3="","",(IF($C$20&lt;25%,"N/A",IF(H3&lt;=($D$20+$A$20),H3,"Descartado"))))</f>
        <v>697.5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37</v>
      </c>
      <c r="H4" s="13" t="n">
        <v>817</v>
      </c>
      <c r="I4" s="14" t="n">
        <f aca="false">IF(H4="","",(IF($C$20&lt;25%,"N/A",IF(H4&lt;=($D$20+$A$20),H4,"Descartado"))))</f>
        <v>817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38</v>
      </c>
      <c r="H5" s="13" t="n">
        <v>1125</v>
      </c>
      <c r="I5" s="14" t="str">
        <f aca="false">IF(H5="","",(IF($C$20&lt;25%,"N/A",IF(H5&lt;=($D$20+$A$20),H5,"Descartado"))))</f>
        <v>Descartado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42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14</v>
      </c>
      <c r="B19" s="7" t="s">
        <v>15</v>
      </c>
      <c r="C19" s="6" t="s">
        <v>16</v>
      </c>
      <c r="D19" s="22" t="s">
        <v>17</v>
      </c>
      <c r="E19" s="23" t="s">
        <v>18</v>
      </c>
      <c r="F19" s="22" t="s">
        <v>19</v>
      </c>
      <c r="G19" s="6" t="s">
        <v>20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220.567638907736</v>
      </c>
      <c r="B20" s="25" t="n">
        <f aca="false">COUNT(H3:H17)</f>
        <v>3</v>
      </c>
      <c r="C20" s="26" t="n">
        <f aca="false">IF(B20&lt;2,"N/A",(A20/D20))</f>
        <v>0.250693473634379</v>
      </c>
      <c r="D20" s="27" t="n">
        <f aca="false">ROUND(AVERAGE(H3:H17),2)</f>
        <v>879.83</v>
      </c>
      <c r="E20" s="28" t="n">
        <f aca="false">IFERROR(ROUND(IF(B20&lt;2,"N/A",(IF(C20&lt;=25%,"N/A",AVERAGE(I3:I17)))),2),"N/A")</f>
        <v>757.25</v>
      </c>
      <c r="F20" s="28" t="n">
        <f aca="false">ROUND(MEDIAN(H3:H17),2)</f>
        <v>817</v>
      </c>
      <c r="G20" s="29" t="str">
        <f aca="false">INDEX(G3:G17,MATCH(H20,H3:H17,0))</f>
        <v>NÃO ALTERE AS FÓRMULAS LTDA</v>
      </c>
      <c r="H20" s="30" t="n">
        <f aca="false">MIN(H3:H17)</f>
        <v>697.5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21</v>
      </c>
      <c r="H22" s="38" t="n">
        <f aca="false">IF(C20&lt;=25%,D20,MIN(E20:F20))</f>
        <v>757.25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22</v>
      </c>
      <c r="H23" s="30" t="n">
        <f aca="false">ROUND(H22,2)*D3</f>
        <v>7572.5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28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29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F6"/>
  <sheetViews>
    <sheetView showFormulas="false" showGridLines="true" showRowColHeaders="true" showZeros="true" rightToLeft="false" tabSelected="false" showOutlineSymbols="true" defaultGridColor="true" view="pageBreakPreview" topLeftCell="A4" colorId="64" zoomScale="100" zoomScaleNormal="100" zoomScalePageLayoutView="100" workbookViewId="0">
      <selection pane="topLeft" activeCell="B5" activeCellId="0" sqref="B5"/>
    </sheetView>
  </sheetViews>
  <sheetFormatPr defaultRowHeight="12.8" zeroHeight="false" outlineLevelRow="0" outlineLevelCol="0"/>
  <cols>
    <col collapsed="false" customWidth="true" hidden="false" outlineLevel="0" max="1" min="1" style="43" width="9.13"/>
    <col collapsed="false" customWidth="true" hidden="false" outlineLevel="0" max="2" min="2" style="43" width="86.85"/>
    <col collapsed="false" customWidth="true" hidden="false" outlineLevel="0" max="5" min="3" style="43" width="13.29"/>
    <col collapsed="false" customWidth="true" hidden="false" outlineLevel="0" max="6" min="6" style="43" width="18.34"/>
    <col collapsed="false" customWidth="true" hidden="false" outlineLevel="0" max="13" min="7" style="44" width="9.13"/>
    <col collapsed="false" customWidth="true" hidden="false" outlineLevel="0" max="1023" min="14" style="43" width="9.13"/>
    <col collapsed="false" customWidth="false" hidden="false" outlineLevel="0" max="1025" min="1024" style="0" width="11.52"/>
  </cols>
  <sheetData>
    <row r="1" customFormat="false" ht="15" hidden="false" customHeight="true" outlineLevel="0" collapsed="false">
      <c r="A1" s="45" t="s">
        <v>45</v>
      </c>
      <c r="B1" s="45"/>
      <c r="C1" s="45"/>
      <c r="D1" s="45"/>
      <c r="E1" s="45"/>
      <c r="F1" s="45"/>
    </row>
    <row r="2" customFormat="false" ht="20.85" hidden="false" customHeight="false" outlineLevel="0" collapsed="false">
      <c r="A2" s="46" t="s">
        <v>46</v>
      </c>
      <c r="B2" s="46" t="s">
        <v>47</v>
      </c>
      <c r="C2" s="46" t="s">
        <v>48</v>
      </c>
      <c r="D2" s="46" t="s">
        <v>49</v>
      </c>
      <c r="E2" s="46" t="s">
        <v>50</v>
      </c>
      <c r="F2" s="46" t="s">
        <v>51</v>
      </c>
    </row>
    <row r="3" customFormat="false" ht="152.2" hidden="false" customHeight="true" outlineLevel="0" collapsed="false">
      <c r="A3" s="47" t="n">
        <v>1</v>
      </c>
      <c r="B3" s="47" t="str">
        <f aca="false">Item1!B3</f>
        <v>Locação de grupo de geradores de 500 KVA/400 KW 60 Hz(Stand-By) ou superior, em carenagem silenciada, IP 23 ou superior, formado por um motor diesel, dotado de regulador isócrono de velocidade e tanque de combustível montado no chassi, com capacidade de 08 (oito) horas de funcionamento em plena carga, entregue cheio.Gerador com distorção harmônica menor que 5%, isolação classe ”H”, ou superior, trifásico com tensão de 220/127 V (neutro acessível) com regulador eletrônico de tensão e disjuntor termomagnético de proteção ou superior técnico, Quadro de transferência automática independente, microprocessador com display digital e sistema de proteção de alta temperatura, baixa pressão de óleo lubrificante, sobrevelocidade e subvelocidade, monitoramento ativo de tensão, frequência corrente, potência, distorção harmônica, além de botão de emergência e partida remota.Distâncias estimadas dos lances de cabos: - Entre o GRUPO GERADOR e o QTA EXTERNO – 25 m. - Entre o QTA EXTERNO e o QGBT – 12 m. Corrente Máxima por Fase estimada: 1000 A (a responsabilidade pelo dimensionamento é da CONTRATADA, para a qual é facultada visita ao local). Deverá ser instalado no Edifício Principal da Sede do TREBA, na 1ª Avenida do CAB, nº 150, Salvador, Bahia</v>
      </c>
      <c r="C3" s="47" t="str">
        <f aca="false">Item1!C3</f>
        <v>unidade</v>
      </c>
      <c r="D3" s="47" t="n">
        <f aca="false">Item1!D3</f>
        <v>1</v>
      </c>
      <c r="E3" s="48" t="n">
        <f aca="false">Item1!E3</f>
        <v>15344.79</v>
      </c>
      <c r="F3" s="49" t="n">
        <f aca="false">(ROUND(E3,2)*D3)</f>
        <v>15344.79</v>
      </c>
    </row>
    <row r="4" customFormat="false" ht="129.85" hidden="false" customHeight="true" outlineLevel="0" collapsed="false">
      <c r="A4" s="47" t="n">
        <v>2</v>
      </c>
      <c r="B4" s="47" t="str">
        <f aca="false">Item2!B3</f>
        <v>Locação de grupo de geradores de 500 KVA/400 KW 60 Hz (Stand-By) ou superior, em carenagem silenciada, IP 23 ou superior, formado por um motor diesel, dotado de regulador isócrono de velocidade e tanque de combustível montado no chassi, com capacidade de 8 (oito) horas de funcionamento em plena carga, entregue cheio. Gerador com distorção harmônica menor que 5%, isolação classe ”H” ou superior, trifásico com tensão de 220/127 V (neutro acessível) com regulador eletrônico de tensão e disjuntor termomagnético de proteção ou superior técnico, Quadro de transferência automática independente, microprocessador com display digital e sistema de proteção de alta temperatura, baixa pressão de óleo lubrificante, sobrevelocidade e subvelocidade, monitoramento ativo de tensão, frequência, corrente, potência, distorção harmônica, além de botão de emergência e partida remota. Distâncias estimadas dos lances de cabos: -Entre o GRUPO GERADOR e o QTA EXTERNO – aproximadamente 50 m: -Entre o QTA EXTERNO e o QGBT – 12m. Corrente Máxima por Fase estimada: 1000 A (a responsabilidade pelo dimensionamento é da CONTRATADA, para a qual é facultada visita ao local). Deverá ser instalado no Edifício-Anexo à Sede do TRE-BA, na 1ª Avenida do CAB, nº 150, Salvador - Bahia.</v>
      </c>
      <c r="C4" s="47" t="str">
        <f aca="false">Item2!C3</f>
        <v>unidade</v>
      </c>
      <c r="D4" s="47" t="n">
        <f aca="false">Item2!D3</f>
        <v>1</v>
      </c>
      <c r="E4" s="47" t="n">
        <f aca="false">Item2!E3</f>
        <v>16594.79</v>
      </c>
      <c r="F4" s="49" t="n">
        <f aca="false">(ROUND(E4,2)*D4)</f>
        <v>16594.79</v>
      </c>
    </row>
    <row r="5" customFormat="false" ht="149.25" hidden="false" customHeight="true" outlineLevel="0" collapsed="false">
      <c r="A5" s="47" t="n">
        <v>3</v>
      </c>
      <c r="B5" s="47" t="str">
        <f aca="false">Item3!B3</f>
        <v>Locação de Grupo Gerador de 80 KVA/64KW 60Hz (Stand – By) ou superior, em carenagem silenciada, IP 23 ou superior, formado por um motor diesel, dotado de regulador isócrono de velocidade e tanque de combustível montado no chassi, com capacidade de 8 (oito) horas de funcionamento em plena carga, entregue cheio. Gerador com distorção harmônica menor que 5%, isolação classe ”H” ou superior, trifásico com tensão de 220/127 V (neutro acessível) com regulador eletrônico de tensão e disjuntor termomagnético de proteção ou superior técnico, Quadro de transferência automática independente e sistema de proteção de alta temperatura, baixa pressão de óleo lubrificante, sobrevelocidade e subvelocidade, monitoramento ativo de tensão, frequência, corrente, potência, fator de potência, distorção harmônica, além de botão de emergência e partida remota. Distâncias estimadas dos lances de cabos: -Entre o GRUPO GERADOR e o QTA EXTERNO – aproximadamente 12 m: -Entre o QTA EXTERNO e o QGBT – 12m. Corrente Máxima por Fase estimada: 100 A (a responsabilidade pelo dimensionamento é da CONTRATADA, para a qual é facultada visita ao local). Deverá ser instalado no CAT (Centro de Apoio Técnico) do TRE-BA, na Rodovia BR 324, Porto Seco Pirajá, SalvadorBahia</v>
      </c>
      <c r="C5" s="47" t="str">
        <f aca="false">Item3!C3</f>
        <v>unidade</v>
      </c>
      <c r="D5" s="47" t="n">
        <f aca="false">Item3!D3</f>
        <v>1</v>
      </c>
      <c r="E5" s="48" t="n">
        <f aca="false">Item3!E3</f>
        <v>7400</v>
      </c>
      <c r="F5" s="49" t="n">
        <f aca="false">(ROUND(E5,2)*D5)</f>
        <v>7400</v>
      </c>
    </row>
    <row r="6" customFormat="false" ht="15" hidden="false" customHeight="true" outlineLevel="0" collapsed="false">
      <c r="A6" s="50"/>
      <c r="B6" s="50"/>
      <c r="C6" s="45" t="s">
        <v>52</v>
      </c>
      <c r="D6" s="45"/>
      <c r="E6" s="45"/>
      <c r="F6" s="51" t="n">
        <f aca="false">SUM(F3:F5)</f>
        <v>39339.58</v>
      </c>
    </row>
  </sheetData>
  <mergeCells count="2">
    <mergeCell ref="A1:F1"/>
    <mergeCell ref="C6:E6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F1048576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B8" activeCellId="0" sqref="B8"/>
    </sheetView>
  </sheetViews>
  <sheetFormatPr defaultRowHeight="12.75" zeroHeight="false" outlineLevelRow="0" outlineLevelCol="0"/>
  <cols>
    <col collapsed="false" customWidth="true" hidden="false" outlineLevel="0" max="1" min="1" style="43" width="9.13"/>
    <col collapsed="false" customWidth="true" hidden="false" outlineLevel="0" max="2" min="2" style="43" width="86.85"/>
    <col collapsed="false" customWidth="true" hidden="false" outlineLevel="0" max="4" min="3" style="52" width="13.29"/>
    <col collapsed="false" customWidth="true" hidden="false" outlineLevel="0" max="5" min="5" style="43" width="13.29"/>
    <col collapsed="false" customWidth="true" hidden="false" outlineLevel="0" max="6" min="6" style="43" width="15.57"/>
    <col collapsed="false" customWidth="true" hidden="false" outlineLevel="0" max="14" min="7" style="44" width="9.13"/>
    <col collapsed="false" customWidth="true" hidden="false" outlineLevel="0" max="1025" min="15" style="43" width="9.13"/>
  </cols>
  <sheetData>
    <row r="1" s="44" customFormat="true" ht="15.75" hidden="false" customHeight="true" outlineLevel="0" collapsed="false">
      <c r="A1" s="45" t="s">
        <v>53</v>
      </c>
      <c r="B1" s="45"/>
      <c r="C1" s="45"/>
      <c r="D1" s="45"/>
      <c r="E1" s="45"/>
      <c r="F1" s="45"/>
    </row>
    <row r="2" s="44" customFormat="true" ht="25.5" hidden="false" customHeight="false" outlineLevel="0" collapsed="false">
      <c r="A2" s="46" t="s">
        <v>46</v>
      </c>
      <c r="B2" s="46" t="s">
        <v>47</v>
      </c>
      <c r="C2" s="46" t="s">
        <v>48</v>
      </c>
      <c r="D2" s="46" t="s">
        <v>49</v>
      </c>
      <c r="E2" s="46" t="s">
        <v>50</v>
      </c>
      <c r="F2" s="46" t="s">
        <v>51</v>
      </c>
    </row>
    <row r="3" s="44" customFormat="true" ht="17.25" hidden="false" customHeight="false" outlineLevel="0" collapsed="false">
      <c r="A3" s="53" t="s">
        <v>54</v>
      </c>
      <c r="B3" s="54" t="str">
        <f aca="false">Item1!G20</f>
        <v>A GERADORA ALUGUEL DE MÁQUINAS</v>
      </c>
      <c r="C3" s="54"/>
      <c r="D3" s="54"/>
      <c r="E3" s="54"/>
      <c r="F3" s="54"/>
    </row>
    <row r="4" s="44" customFormat="true" ht="117.9" hidden="false" customHeight="false" outlineLevel="0" collapsed="false">
      <c r="A4" s="47" t="n">
        <v>1</v>
      </c>
      <c r="B4" s="47" t="str">
        <f aca="false">Item1!B3</f>
        <v>Locação de grupo de geradores de 500 KVA/400 KW 60 Hz(Stand-By) ou superior, em carenagem silenciada, IP 23 ou superior, formado por um motor diesel, dotado de regulador isócrono de velocidade e tanque de combustível montado no chassi, com capacidade de 08 (oito) horas de funcionamento em plena carga, entregue cheio.Gerador com distorção harmônica menor que 5%, isolação classe ”H”, ou superior, trifásico com tensão de 220/127 V (neutro acessível) com regulador eletrônico de tensão e disjuntor termomagnético de proteção ou superior técnico, Quadro de transferência automática independente, microprocessador com display digital e sistema de proteção de alta temperatura, baixa pressão de óleo lubrificante, sobrevelocidade e subvelocidade, monitoramento ativo de tensão, frequência corrente, potência, distorção harmônica, além de botão de emergência e partida remota.Distâncias estimadas dos lances de cabos: - Entre o GRUPO GERADOR e o QTA EXTERNO – 25 m. - Entre o QTA EXTERNO e o QGBT – 12 m. Corrente Máxima por Fase estimada: 1000 A (a responsabilidade pelo dimensionamento é da CONTRATADA, para a qual é facultada visita ao local). Deverá ser instalado no Edifício Principal da Sede do TREBA, na 1ª Avenida do CAB, nº 150, Salvador, Bahia</v>
      </c>
      <c r="C4" s="47" t="str">
        <f aca="false">Item1!C3</f>
        <v>unidade</v>
      </c>
      <c r="D4" s="47" t="n">
        <f aca="false">Item1!D3</f>
        <v>1</v>
      </c>
      <c r="E4" s="49" t="n">
        <f aca="false">Item1!F3</f>
        <v>11189.57</v>
      </c>
      <c r="F4" s="49" t="n">
        <f aca="false">(ROUND(E4,2)*D4)</f>
        <v>11189.57</v>
      </c>
    </row>
    <row r="5" s="44" customFormat="true" ht="17.25" hidden="false" customHeight="false" outlineLevel="0" collapsed="false">
      <c r="A5" s="53" t="s">
        <v>54</v>
      </c>
      <c r="B5" s="54" t="str">
        <f aca="false">Item2!G20</f>
        <v>A GERADORA ALUGUEL DE MÁQUINAS</v>
      </c>
      <c r="C5" s="54"/>
      <c r="D5" s="54"/>
      <c r="E5" s="54"/>
      <c r="F5" s="54"/>
    </row>
    <row r="6" customFormat="false" ht="127.5" hidden="false" customHeight="true" outlineLevel="0" collapsed="false">
      <c r="A6" s="47" t="n">
        <v>2</v>
      </c>
      <c r="B6" s="47" t="str">
        <f aca="false">Item2!B3</f>
        <v>Locação de grupo de geradores de 500 KVA/400 KW 60 Hz (Stand-By) ou superior, em carenagem silenciada, IP 23 ou superior, formado por um motor diesel, dotado de regulador isócrono de velocidade e tanque de combustível montado no chassi, com capacidade de 8 (oito) horas de funcionamento em plena carga, entregue cheio. Gerador com distorção harmônica menor que 5%, isolação classe ”H” ou superior, trifásico com tensão de 220/127 V (neutro acessível) com regulador eletrônico de tensão e disjuntor termomagnético de proteção ou superior técnico, Quadro de transferência automática independente, microprocessador com display digital e sistema de proteção de alta temperatura, baixa pressão de óleo lubrificante, sobrevelocidade e subvelocidade, monitoramento ativo de tensão, frequência, corrente, potência, distorção harmônica, além de botão de emergência e partida remota. Distâncias estimadas dos lances de cabos: -Entre o GRUPO GERADOR e o QTA EXTERNO – aproximadamente 50 m: -Entre o QTA EXTERNO e o QGBT – 12m. Corrente Máxima por Fase estimada: 1000 A (a responsabilidade pelo dimensionamento é da CONTRATADA, para a qual é facultada visita ao local). Deverá ser instalado no Edifício-Anexo à Sede do TRE-BA, na 1ª Avenida do CAB, nº 150, Salvador - Bahia.</v>
      </c>
      <c r="C6" s="47" t="str">
        <f aca="false">Item2!C3</f>
        <v>unidade</v>
      </c>
      <c r="D6" s="47" t="n">
        <f aca="false">Item2!D3</f>
        <v>1</v>
      </c>
      <c r="E6" s="49" t="n">
        <f aca="false">Item2!F3</f>
        <v>11189.57</v>
      </c>
      <c r="F6" s="49" t="n">
        <f aca="false">(ROUND(E6,2)*D6)</f>
        <v>11189.57</v>
      </c>
    </row>
    <row r="7" customFormat="false" ht="17.25" hidden="false" customHeight="false" outlineLevel="0" collapsed="false">
      <c r="A7" s="53" t="s">
        <v>54</v>
      </c>
      <c r="B7" s="54" t="str">
        <f aca="false">Item3!G20</f>
        <v>PORTUGAL LOCAÇÃO DE MÁQUINAS</v>
      </c>
      <c r="C7" s="54"/>
      <c r="D7" s="54"/>
      <c r="E7" s="54"/>
      <c r="F7" s="54"/>
    </row>
    <row r="8" customFormat="false" ht="180.55" hidden="false" customHeight="true" outlineLevel="0" collapsed="false">
      <c r="A8" s="47" t="n">
        <v>3</v>
      </c>
      <c r="B8" s="47" t="str">
        <f aca="false">Item3!B3</f>
        <v>Locação de Grupo Gerador de 80 KVA/64KW 60Hz (Stand – By) ou superior, em carenagem silenciada, IP 23 ou superior, formado por um motor diesel, dotado de regulador isócrono de velocidade e tanque de combustível montado no chassi, com capacidade de 8 (oito) horas de funcionamento em plena carga, entregue cheio. Gerador com distorção harmônica menor que 5%, isolação classe ”H” ou superior, trifásico com tensão de 220/127 V (neutro acessível) com regulador eletrônico de tensão e disjuntor termomagnético de proteção ou superior técnico, Quadro de transferência automática independente e sistema de proteção de alta temperatura, baixa pressão de óleo lubrificante, sobrevelocidade e subvelocidade, monitoramento ativo de tensão, frequência, corrente, potência, fator de potência, distorção harmônica, além de botão de emergência e partida remota. Distâncias estimadas dos lances de cabos: -Entre o GRUPO GERADOR e o QTA EXTERNO – aproximadamente 12 m: -Entre o QTA EXTERNO e o QGBT – 12m. Corrente Máxima por Fase estimada: 100 A (a responsabilidade pelo dimensionamento é da CONTRATADA, para a qual é facultada visita ao local). Deverá ser instalado no CAT (Centro de Apoio Técnico) do TRE-BA, na Rodovia BR 324, Porto Seco Pirajá, SalvadorBahia</v>
      </c>
      <c r="C8" s="47" t="str">
        <f aca="false">Item3!C3</f>
        <v>unidade</v>
      </c>
      <c r="D8" s="47" t="n">
        <f aca="false">Item3!D3</f>
        <v>1</v>
      </c>
      <c r="E8" s="49" t="n">
        <f aca="false">Item3!F3</f>
        <v>7000</v>
      </c>
      <c r="F8" s="49" t="n">
        <f aca="false">(ROUND(E8,2)*D8)</f>
        <v>7000</v>
      </c>
    </row>
    <row r="9" customFormat="false" ht="25.35" hidden="false" customHeight="true" outlineLevel="0" collapsed="false">
      <c r="A9" s="50"/>
      <c r="B9" s="50"/>
      <c r="C9" s="45" t="s">
        <v>55</v>
      </c>
      <c r="D9" s="45"/>
      <c r="E9" s="45"/>
      <c r="F9" s="51" t="n">
        <f aca="false">SUM(F4:F8)</f>
        <v>29379.14</v>
      </c>
    </row>
    <row r="10" customFormat="false" ht="12.8" hidden="false" customHeight="false" outlineLevel="0" collapsed="false"/>
    <row r="11" customFormat="false" ht="12.8" hidden="false" customHeight="false" outlineLevel="0" collapsed="false"/>
    <row r="12" customFormat="false" ht="12.8" hidden="false" customHeight="false" outlineLevel="0" collapsed="false"/>
    <row r="13" customFormat="false" ht="12.8" hidden="false" customHeight="false" outlineLevel="0" collapsed="false"/>
    <row r="14" customFormat="false" ht="12.8" hidden="false" customHeight="false" outlineLevel="0" collapsed="false"/>
    <row r="15" customFormat="false" ht="12.8" hidden="false" customHeight="false" outlineLevel="0" collapsed="false"/>
    <row r="16" customFormat="false" ht="12.8" hidden="false" customHeight="false" outlineLevel="0" collapsed="false"/>
    <row r="17" customFormat="false" ht="12.8" hidden="false" customHeight="false" outlineLevel="0" collapsed="false"/>
    <row r="18" customFormat="false" ht="12.8" hidden="false" customHeight="false" outlineLevel="0" collapsed="false"/>
    <row r="19" customFormat="false" ht="12.8" hidden="false" customHeight="false" outlineLevel="0" collapsed="false"/>
    <row r="20" customFormat="false" ht="12.8" hidden="false" customHeight="false" outlineLevel="0" collapsed="false"/>
    <row r="21" customFormat="false" ht="12.8" hidden="false" customHeight="false" outlineLevel="0" collapsed="false"/>
    <row r="2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5">
    <mergeCell ref="A1:F1"/>
    <mergeCell ref="B3:F3"/>
    <mergeCell ref="B5:F5"/>
    <mergeCell ref="B7:F7"/>
    <mergeCell ref="C9:E9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7" activeCellId="0" sqref="H7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30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31</v>
      </c>
      <c r="C3" s="9" t="s">
        <v>11</v>
      </c>
      <c r="D3" s="10" t="n">
        <v>1</v>
      </c>
      <c r="E3" s="11" t="n">
        <f aca="false">IF(C20&lt;=25%,D20,MIN(E20:F20))</f>
        <v>16594.79</v>
      </c>
      <c r="F3" s="11" t="n">
        <f aca="false">MIN(H3:H17)</f>
        <v>11189.57</v>
      </c>
      <c r="G3" s="12" t="s">
        <v>12</v>
      </c>
      <c r="H3" s="13" t="n">
        <v>11189.57</v>
      </c>
      <c r="I3" s="14" t="n">
        <f aca="false">IF(H3="","",(IF($C$20&lt;25%,"N/A",IF(H3&lt;=($D$20+$A$20),H3,"Descartado"))))</f>
        <v>11189.57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22000</v>
      </c>
      <c r="I4" s="14" t="n">
        <f aca="false">IF(H4="","",(IF($C$20&lt;25%,"N/A",IF(H4&lt;=($D$20+$A$20),H4,"Descartado"))))</f>
        <v>22000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/>
      <c r="H5" s="13"/>
      <c r="I5" s="14" t="str">
        <f aca="false">IF(H5="","",(IF($C$20&lt;25%,"N/A",IF(H5&lt;=($D$20+$A$20),H5,"Descartado"))))</f>
        <v/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14</v>
      </c>
      <c r="B19" s="7" t="s">
        <v>15</v>
      </c>
      <c r="C19" s="6" t="s">
        <v>16</v>
      </c>
      <c r="D19" s="22" t="s">
        <v>17</v>
      </c>
      <c r="E19" s="23" t="s">
        <v>18</v>
      </c>
      <c r="F19" s="22" t="s">
        <v>19</v>
      </c>
      <c r="G19" s="6" t="s">
        <v>20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7644.12836054249</v>
      </c>
      <c r="B20" s="25" t="n">
        <f aca="false">COUNT(H3:H17)</f>
        <v>2</v>
      </c>
      <c r="C20" s="26" t="n">
        <f aca="false">IF(B20&lt;2,"N/A",(A20/D20))</f>
        <v>0.460634232825031</v>
      </c>
      <c r="D20" s="27" t="n">
        <f aca="false">ROUND(AVERAGE(H3:H17),2)</f>
        <v>16594.79</v>
      </c>
      <c r="E20" s="28" t="n">
        <f aca="false">IFERROR(ROUND(IF(B20&lt;2,"N/A",(IF(C20&lt;=25%,"N/A",AVERAGE(I3:I17)))),2),"N/A")</f>
        <v>16594.79</v>
      </c>
      <c r="F20" s="28" t="n">
        <f aca="false">ROUND(MEDIAN(H3:H17),2)</f>
        <v>16594.79</v>
      </c>
      <c r="G20" s="29" t="str">
        <f aca="false">INDEX(G3:G17,MATCH(H20,H3:H17,0))</f>
        <v>A GERADORA ALUGUEL DE MÁQUINAS</v>
      </c>
      <c r="H20" s="30" t="n">
        <f aca="false">MIN(H3:H17)</f>
        <v>11189.57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21</v>
      </c>
      <c r="H22" s="38" t="n">
        <f aca="false">IF(C20&lt;=25%,D20,MIN(E20:F20))</f>
        <v>16594.79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22</v>
      </c>
      <c r="H23" s="30" t="n">
        <f aca="false">ROUND(H22,2)*D3</f>
        <v>16594.79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28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29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12" activeCellId="0" sqref="G12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32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33</v>
      </c>
      <c r="C3" s="9" t="s">
        <v>11</v>
      </c>
      <c r="D3" s="10" t="n">
        <v>1</v>
      </c>
      <c r="E3" s="11" t="n">
        <f aca="false">IF(C20&lt;=25%,D20,MIN(E20:F20))</f>
        <v>7400</v>
      </c>
      <c r="F3" s="11" t="n">
        <f aca="false">MIN(H3:H17)</f>
        <v>7000</v>
      </c>
      <c r="G3" s="12" t="s">
        <v>12</v>
      </c>
      <c r="H3" s="13" t="n">
        <v>7800</v>
      </c>
      <c r="I3" s="14" t="str">
        <f aca="false">IF(H3="","",(IF($C$20&lt;25%,"N/A",IF(H3&lt;=($D$20+$A$20),H3,"Descartado"))))</f>
        <v>N/A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7000</v>
      </c>
      <c r="I4" s="14" t="str">
        <f aca="false">IF(H4="","",(IF($C$20&lt;25%,"N/A",IF(H4&lt;=($D$20+$A$20),H4,"Descartado"))))</f>
        <v>N/A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/>
      <c r="H5" s="13"/>
      <c r="I5" s="14" t="str">
        <f aca="false">IF(H5="","",(IF($C$20&lt;25%,"N/A",IF(H5&lt;=($D$20+$A$20),H5,"Descartado"))))</f>
        <v/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14</v>
      </c>
      <c r="B19" s="7" t="s">
        <v>15</v>
      </c>
      <c r="C19" s="6" t="s">
        <v>16</v>
      </c>
      <c r="D19" s="22" t="s">
        <v>17</v>
      </c>
      <c r="E19" s="23" t="s">
        <v>18</v>
      </c>
      <c r="F19" s="22" t="s">
        <v>19</v>
      </c>
      <c r="G19" s="6" t="s">
        <v>20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565.685424949238</v>
      </c>
      <c r="B20" s="25" t="n">
        <f aca="false">COUNT(H3:H17)</f>
        <v>2</v>
      </c>
      <c r="C20" s="26" t="n">
        <f aca="false">IF(B20&lt;2,"N/A",(A20/D20))</f>
        <v>0.0764439763444916</v>
      </c>
      <c r="D20" s="27" t="n">
        <f aca="false">ROUND(AVERAGE(H3:H17),2)</f>
        <v>7400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7400</v>
      </c>
      <c r="G20" s="29" t="str">
        <f aca="false">INDEX(G3:G17,MATCH(H20,H3:H17,0))</f>
        <v>PORTUGAL LOCAÇÃO DE MÁQUINAS</v>
      </c>
      <c r="H20" s="30" t="n">
        <f aca="false">MIN(H3:H17)</f>
        <v>7000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21</v>
      </c>
      <c r="H22" s="38" t="n">
        <f aca="false">IF(C20&lt;=25%,D20,MIN(E20:F20))</f>
        <v>7400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22</v>
      </c>
      <c r="H23" s="30" t="n">
        <f aca="false">ROUND(H22,2)*D3</f>
        <v>7400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28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29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8" activeCellId="0" sqref="A18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34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35</v>
      </c>
      <c r="C3" s="9" t="s">
        <v>11</v>
      </c>
      <c r="D3" s="10" t="n">
        <v>10</v>
      </c>
      <c r="E3" s="11" t="n">
        <f aca="false">IF(C20&lt;=25%,D20,MIN(E20:F20))</f>
        <v>757.25</v>
      </c>
      <c r="F3" s="11" t="n">
        <f aca="false">MIN(H3:H17)</f>
        <v>697.5</v>
      </c>
      <c r="G3" s="12" t="s">
        <v>36</v>
      </c>
      <c r="H3" s="13" t="n">
        <v>697.5</v>
      </c>
      <c r="I3" s="14" t="n">
        <f aca="false">IF(H3="","",(IF($C$20&lt;25%,"N/A",IF(H3&lt;=($D$20+$A$20),H3,"Descartado"))))</f>
        <v>697.5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37</v>
      </c>
      <c r="H4" s="13" t="n">
        <v>817</v>
      </c>
      <c r="I4" s="14" t="n">
        <f aca="false">IF(H4="","",(IF($C$20&lt;25%,"N/A",IF(H4&lt;=($D$20+$A$20),H4,"Descartado"))))</f>
        <v>817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38</v>
      </c>
      <c r="H5" s="13" t="n">
        <v>1125</v>
      </c>
      <c r="I5" s="14" t="str">
        <f aca="false">IF(H5="","",(IF($C$20&lt;25%,"N/A",IF(H5&lt;=($D$20+$A$20),H5,"Descartado"))))</f>
        <v>Descartado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8" hidden="false" customHeight="false" outlineLevel="0" collapsed="false">
      <c r="A18" s="42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14</v>
      </c>
      <c r="B19" s="7" t="s">
        <v>15</v>
      </c>
      <c r="C19" s="6" t="s">
        <v>16</v>
      </c>
      <c r="D19" s="22" t="s">
        <v>17</v>
      </c>
      <c r="E19" s="23" t="s">
        <v>18</v>
      </c>
      <c r="F19" s="22" t="s">
        <v>19</v>
      </c>
      <c r="G19" s="6" t="s">
        <v>20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220.567638907736</v>
      </c>
      <c r="B20" s="25" t="n">
        <f aca="false">COUNT(H3:H17)</f>
        <v>3</v>
      </c>
      <c r="C20" s="26" t="n">
        <f aca="false">IF(B20&lt;2,"N/A",(A20/D20))</f>
        <v>0.250693473634379</v>
      </c>
      <c r="D20" s="27" t="n">
        <f aca="false">ROUND(AVERAGE(H3:H17),2)</f>
        <v>879.83</v>
      </c>
      <c r="E20" s="28" t="n">
        <f aca="false">IFERROR(ROUND(IF(B20&lt;2,"N/A",(IF(C20&lt;=25%,"N/A",AVERAGE(I3:I17)))),2),"N/A")</f>
        <v>757.25</v>
      </c>
      <c r="F20" s="28" t="n">
        <f aca="false">ROUND(MEDIAN(H3:H17),2)</f>
        <v>817</v>
      </c>
      <c r="G20" s="29" t="str">
        <f aca="false">INDEX(G3:G17,MATCH(H20,H3:H17,0))</f>
        <v>NÃO ALTERE AS FÓRMULAS LTDA</v>
      </c>
      <c r="H20" s="30" t="n">
        <f aca="false">MIN(H3:H17)</f>
        <v>697.5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21</v>
      </c>
      <c r="H22" s="38" t="n">
        <f aca="false">IF(C20&lt;=25%,D20,MIN(E20:F20))</f>
        <v>757.25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22</v>
      </c>
      <c r="H23" s="30" t="n">
        <f aca="false">ROUND(H22,2)*D3</f>
        <v>7572.5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28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29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8" activeCellId="0" sqref="A18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35</v>
      </c>
      <c r="C3" s="9" t="s">
        <v>11</v>
      </c>
      <c r="D3" s="10" t="n">
        <v>10</v>
      </c>
      <c r="E3" s="11" t="n">
        <f aca="false">IF(C20&lt;=25%,D20,MIN(E20:F20))</f>
        <v>757.25</v>
      </c>
      <c r="F3" s="11" t="n">
        <f aca="false">MIN(H3:H17)</f>
        <v>697.5</v>
      </c>
      <c r="G3" s="12" t="s">
        <v>36</v>
      </c>
      <c r="H3" s="13" t="n">
        <v>697.5</v>
      </c>
      <c r="I3" s="14" t="n">
        <f aca="false">IF(H3="","",(IF($C$20&lt;25%,"N/A",IF(H3&lt;=($D$20+$A$20),H3,"Descartado"))))</f>
        <v>697.5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37</v>
      </c>
      <c r="H4" s="13" t="n">
        <v>817</v>
      </c>
      <c r="I4" s="14" t="n">
        <f aca="false">IF(H4="","",(IF($C$20&lt;25%,"N/A",IF(H4&lt;=($D$20+$A$20),H4,"Descartado"))))</f>
        <v>817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38</v>
      </c>
      <c r="H5" s="13" t="n">
        <v>1125</v>
      </c>
      <c r="I5" s="14" t="str">
        <f aca="false">IF(H5="","",(IF($C$20&lt;25%,"N/A",IF(H5&lt;=($D$20+$A$20),H5,"Descartado"))))</f>
        <v>Descartado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8" hidden="false" customHeight="false" outlineLevel="0" collapsed="false">
      <c r="A18" s="42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14</v>
      </c>
      <c r="B19" s="7" t="s">
        <v>15</v>
      </c>
      <c r="C19" s="6" t="s">
        <v>16</v>
      </c>
      <c r="D19" s="22" t="s">
        <v>17</v>
      </c>
      <c r="E19" s="23" t="s">
        <v>18</v>
      </c>
      <c r="F19" s="22" t="s">
        <v>19</v>
      </c>
      <c r="G19" s="6" t="s">
        <v>20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220.567638907736</v>
      </c>
      <c r="B20" s="25" t="n">
        <f aca="false">COUNT(H3:H17)</f>
        <v>3</v>
      </c>
      <c r="C20" s="26" t="n">
        <f aca="false">IF(B20&lt;2,"N/A",(A20/D20))</f>
        <v>0.250693473634379</v>
      </c>
      <c r="D20" s="27" t="n">
        <f aca="false">ROUND(AVERAGE(H3:H17),2)</f>
        <v>879.83</v>
      </c>
      <c r="E20" s="28" t="n">
        <f aca="false">IFERROR(ROUND(IF(B20&lt;2,"N/A",(IF(C20&lt;=25%,"N/A",AVERAGE(I3:I17)))),2),"N/A")</f>
        <v>757.25</v>
      </c>
      <c r="F20" s="28" t="n">
        <f aca="false">ROUND(MEDIAN(H3:H17),2)</f>
        <v>817</v>
      </c>
      <c r="G20" s="29" t="str">
        <f aca="false">INDEX(G3:G17,MATCH(H20,H3:H17,0))</f>
        <v>NÃO ALTERE AS FÓRMULAS LTDA</v>
      </c>
      <c r="H20" s="30" t="n">
        <f aca="false">MIN(H3:H17)</f>
        <v>697.5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21</v>
      </c>
      <c r="H22" s="38" t="n">
        <f aca="false">IF(C20&lt;=25%,D20,MIN(E20:F20))</f>
        <v>757.25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22</v>
      </c>
      <c r="H23" s="30" t="n">
        <f aca="false">ROUND(H22,2)*D3</f>
        <v>7572.5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28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29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8" activeCellId="0" sqref="A18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40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35</v>
      </c>
      <c r="C3" s="9" t="s">
        <v>11</v>
      </c>
      <c r="D3" s="10" t="n">
        <v>10</v>
      </c>
      <c r="E3" s="11" t="n">
        <f aca="false">IF(C20&lt;=25%,D20,MIN(E20:F20))</f>
        <v>757.25</v>
      </c>
      <c r="F3" s="11" t="n">
        <f aca="false">MIN(H3:H17)</f>
        <v>697.5</v>
      </c>
      <c r="G3" s="12" t="s">
        <v>36</v>
      </c>
      <c r="H3" s="13" t="n">
        <v>697.5</v>
      </c>
      <c r="I3" s="14" t="n">
        <f aca="false">IF(H3="","",(IF($C$20&lt;25%,"N/A",IF(H3&lt;=($D$20+$A$20),H3,"Descartado"))))</f>
        <v>697.5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37</v>
      </c>
      <c r="H4" s="13" t="n">
        <v>817</v>
      </c>
      <c r="I4" s="14" t="n">
        <f aca="false">IF(H4="","",(IF($C$20&lt;25%,"N/A",IF(H4&lt;=($D$20+$A$20),H4,"Descartado"))))</f>
        <v>817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38</v>
      </c>
      <c r="H5" s="13" t="n">
        <v>1125</v>
      </c>
      <c r="I5" s="14" t="str">
        <f aca="false">IF(H5="","",(IF($C$20&lt;25%,"N/A",IF(H5&lt;=($D$20+$A$20),H5,"Descartado"))))</f>
        <v>Descartado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42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14</v>
      </c>
      <c r="B19" s="7" t="s">
        <v>15</v>
      </c>
      <c r="C19" s="6" t="s">
        <v>16</v>
      </c>
      <c r="D19" s="22" t="s">
        <v>17</v>
      </c>
      <c r="E19" s="23" t="s">
        <v>18</v>
      </c>
      <c r="F19" s="22" t="s">
        <v>19</v>
      </c>
      <c r="G19" s="6" t="s">
        <v>20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220.567638907736</v>
      </c>
      <c r="B20" s="25" t="n">
        <f aca="false">COUNT(H3:H17)</f>
        <v>3</v>
      </c>
      <c r="C20" s="26" t="n">
        <f aca="false">IF(B20&lt;2,"N/A",(A20/D20))</f>
        <v>0.250693473634379</v>
      </c>
      <c r="D20" s="27" t="n">
        <f aca="false">ROUND(AVERAGE(H3:H17),2)</f>
        <v>879.83</v>
      </c>
      <c r="E20" s="28" t="n">
        <f aca="false">IFERROR(ROUND(IF(B20&lt;2,"N/A",(IF(C20&lt;=25%,"N/A",AVERAGE(I3:I17)))),2),"N/A")</f>
        <v>757.25</v>
      </c>
      <c r="F20" s="28" t="n">
        <f aca="false">ROUND(MEDIAN(H3:H17),2)</f>
        <v>817</v>
      </c>
      <c r="G20" s="29" t="str">
        <f aca="false">INDEX(G3:G17,MATCH(H20,H3:H17,0))</f>
        <v>NÃO ALTERE AS FÓRMULAS LTDA</v>
      </c>
      <c r="H20" s="30" t="n">
        <f aca="false">MIN(H3:H17)</f>
        <v>697.5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21</v>
      </c>
      <c r="H22" s="38" t="n">
        <f aca="false">IF(C20&lt;=25%,D20,MIN(E20:F20))</f>
        <v>757.25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22</v>
      </c>
      <c r="H23" s="30" t="n">
        <f aca="false">ROUND(H22,2)*D3</f>
        <v>7572.5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28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29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8" activeCellId="0" sqref="A18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41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35</v>
      </c>
      <c r="C3" s="9" t="s">
        <v>11</v>
      </c>
      <c r="D3" s="10" t="n">
        <v>10</v>
      </c>
      <c r="E3" s="11" t="n">
        <f aca="false">IF(C20&lt;=25%,D20,MIN(E20:F20))</f>
        <v>757.25</v>
      </c>
      <c r="F3" s="11" t="n">
        <f aca="false">MIN(H3:H17)</f>
        <v>697.5</v>
      </c>
      <c r="G3" s="12" t="s">
        <v>36</v>
      </c>
      <c r="H3" s="13" t="n">
        <v>697.5</v>
      </c>
      <c r="I3" s="14" t="n">
        <f aca="false">IF(H3="","",(IF($C$20&lt;25%,"N/A",IF(H3&lt;=($D$20+$A$20),H3,"Descartado"))))</f>
        <v>697.5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37</v>
      </c>
      <c r="H4" s="13" t="n">
        <v>817</v>
      </c>
      <c r="I4" s="14" t="n">
        <f aca="false">IF(H4="","",(IF($C$20&lt;25%,"N/A",IF(H4&lt;=($D$20+$A$20),H4,"Descartado"))))</f>
        <v>817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38</v>
      </c>
      <c r="H5" s="13" t="n">
        <v>1125</v>
      </c>
      <c r="I5" s="14" t="str">
        <f aca="false">IF(H5="","",(IF($C$20&lt;25%,"N/A",IF(H5&lt;=($D$20+$A$20),H5,"Descartado"))))</f>
        <v>Descartado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42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14</v>
      </c>
      <c r="B19" s="7" t="s">
        <v>15</v>
      </c>
      <c r="C19" s="6" t="s">
        <v>16</v>
      </c>
      <c r="D19" s="22" t="s">
        <v>17</v>
      </c>
      <c r="E19" s="23" t="s">
        <v>18</v>
      </c>
      <c r="F19" s="22" t="s">
        <v>19</v>
      </c>
      <c r="G19" s="6" t="s">
        <v>20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220.567638907736</v>
      </c>
      <c r="B20" s="25" t="n">
        <f aca="false">COUNT(H3:H17)</f>
        <v>3</v>
      </c>
      <c r="C20" s="26" t="n">
        <f aca="false">IF(B20&lt;2,"N/A",(A20/D20))</f>
        <v>0.250693473634379</v>
      </c>
      <c r="D20" s="27" t="n">
        <f aca="false">ROUND(AVERAGE(H3:H17),2)</f>
        <v>879.83</v>
      </c>
      <c r="E20" s="28" t="n">
        <f aca="false">IFERROR(ROUND(IF(B20&lt;2,"N/A",(IF(C20&lt;=25%,"N/A",AVERAGE(I3:I17)))),2),"N/A")</f>
        <v>757.25</v>
      </c>
      <c r="F20" s="28" t="n">
        <f aca="false">ROUND(MEDIAN(H3:H17),2)</f>
        <v>817</v>
      </c>
      <c r="G20" s="29" t="str">
        <f aca="false">INDEX(G3:G17,MATCH(H20,H3:H17,0))</f>
        <v>NÃO ALTERE AS FÓRMULAS LTDA</v>
      </c>
      <c r="H20" s="30" t="n">
        <f aca="false">MIN(H3:H17)</f>
        <v>697.5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21</v>
      </c>
      <c r="H22" s="38" t="n">
        <f aca="false">IF(C20&lt;=25%,D20,MIN(E20:F20))</f>
        <v>757.25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22</v>
      </c>
      <c r="H23" s="30" t="n">
        <f aca="false">ROUND(H22,2)*D3</f>
        <v>7572.5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28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29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8" activeCellId="0" sqref="A18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42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35</v>
      </c>
      <c r="C3" s="9" t="s">
        <v>11</v>
      </c>
      <c r="D3" s="10" t="n">
        <v>10</v>
      </c>
      <c r="E3" s="11" t="n">
        <f aca="false">IF(C20&lt;=25%,D20,MIN(E20:F20))</f>
        <v>757.25</v>
      </c>
      <c r="F3" s="11" t="n">
        <f aca="false">MIN(H3:H17)</f>
        <v>697.5</v>
      </c>
      <c r="G3" s="12" t="s">
        <v>36</v>
      </c>
      <c r="H3" s="13" t="n">
        <v>697.5</v>
      </c>
      <c r="I3" s="14" t="n">
        <f aca="false">IF(H3="","",(IF($C$20&lt;25%,"N/A",IF(H3&lt;=($D$20+$A$20),H3,"Descartado"))))</f>
        <v>697.5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37</v>
      </c>
      <c r="H4" s="13" t="n">
        <v>817</v>
      </c>
      <c r="I4" s="14" t="n">
        <f aca="false">IF(H4="","",(IF($C$20&lt;25%,"N/A",IF(H4&lt;=($D$20+$A$20),H4,"Descartado"))))</f>
        <v>817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38</v>
      </c>
      <c r="H5" s="13" t="n">
        <v>1125</v>
      </c>
      <c r="I5" s="14" t="str">
        <f aca="false">IF(H5="","",(IF($C$20&lt;25%,"N/A",IF(H5&lt;=($D$20+$A$20),H5,"Descartado"))))</f>
        <v>Descartado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42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14</v>
      </c>
      <c r="B19" s="7" t="s">
        <v>15</v>
      </c>
      <c r="C19" s="6" t="s">
        <v>16</v>
      </c>
      <c r="D19" s="22" t="s">
        <v>17</v>
      </c>
      <c r="E19" s="23" t="s">
        <v>18</v>
      </c>
      <c r="F19" s="22" t="s">
        <v>19</v>
      </c>
      <c r="G19" s="6" t="s">
        <v>20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220.567638907736</v>
      </c>
      <c r="B20" s="25" t="n">
        <f aca="false">COUNT(H3:H17)</f>
        <v>3</v>
      </c>
      <c r="C20" s="26" t="n">
        <f aca="false">IF(B20&lt;2,"N/A",(A20/D20))</f>
        <v>0.250693473634379</v>
      </c>
      <c r="D20" s="27" t="n">
        <f aca="false">ROUND(AVERAGE(H3:H17),2)</f>
        <v>879.83</v>
      </c>
      <c r="E20" s="28" t="n">
        <f aca="false">IFERROR(ROUND(IF(B20&lt;2,"N/A",(IF(C20&lt;=25%,"N/A",AVERAGE(I3:I17)))),2),"N/A")</f>
        <v>757.25</v>
      </c>
      <c r="F20" s="28" t="n">
        <f aca="false">ROUND(MEDIAN(H3:H17),2)</f>
        <v>817</v>
      </c>
      <c r="G20" s="29" t="str">
        <f aca="false">INDEX(G3:G17,MATCH(H20,H3:H17,0))</f>
        <v>NÃO ALTERE AS FÓRMULAS LTDA</v>
      </c>
      <c r="H20" s="30" t="n">
        <f aca="false">MIN(H3:H17)</f>
        <v>697.5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21</v>
      </c>
      <c r="H22" s="38" t="n">
        <f aca="false">IF(C20&lt;=25%,D20,MIN(E20:F20))</f>
        <v>757.25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22</v>
      </c>
      <c r="H23" s="30" t="n">
        <f aca="false">ROUND(H22,2)*D3</f>
        <v>7572.5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28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29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8" activeCellId="0" sqref="A18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43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35</v>
      </c>
      <c r="C3" s="9" t="s">
        <v>11</v>
      </c>
      <c r="D3" s="10" t="n">
        <v>10</v>
      </c>
      <c r="E3" s="11" t="n">
        <f aca="false">IF(C20&lt;=25%,D20,MIN(E20:F20))</f>
        <v>757.25</v>
      </c>
      <c r="F3" s="11" t="n">
        <f aca="false">MIN(H3:H17)</f>
        <v>697.5</v>
      </c>
      <c r="G3" s="12" t="s">
        <v>36</v>
      </c>
      <c r="H3" s="13" t="n">
        <v>697.5</v>
      </c>
      <c r="I3" s="14" t="n">
        <f aca="false">IF(H3="","",(IF($C$20&lt;25%,"N/A",IF(H3&lt;=($D$20+$A$20),H3,"Descartado"))))</f>
        <v>697.5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37</v>
      </c>
      <c r="H4" s="13" t="n">
        <v>817</v>
      </c>
      <c r="I4" s="14" t="n">
        <f aca="false">IF(H4="","",(IF($C$20&lt;25%,"N/A",IF(H4&lt;=($D$20+$A$20),H4,"Descartado"))))</f>
        <v>817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38</v>
      </c>
      <c r="H5" s="13" t="n">
        <v>1125</v>
      </c>
      <c r="I5" s="14" t="str">
        <f aca="false">IF(H5="","",(IF($C$20&lt;25%,"N/A",IF(H5&lt;=($D$20+$A$20),H5,"Descartado"))))</f>
        <v>Descartado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42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14</v>
      </c>
      <c r="B19" s="7" t="s">
        <v>15</v>
      </c>
      <c r="C19" s="6" t="s">
        <v>16</v>
      </c>
      <c r="D19" s="22" t="s">
        <v>17</v>
      </c>
      <c r="E19" s="23" t="s">
        <v>18</v>
      </c>
      <c r="F19" s="22" t="s">
        <v>19</v>
      </c>
      <c r="G19" s="6" t="s">
        <v>20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220.567638907736</v>
      </c>
      <c r="B20" s="25" t="n">
        <f aca="false">COUNT(H3:H17)</f>
        <v>3</v>
      </c>
      <c r="C20" s="26" t="n">
        <f aca="false">IF(B20&lt;2,"N/A",(A20/D20))</f>
        <v>0.250693473634379</v>
      </c>
      <c r="D20" s="27" t="n">
        <f aca="false">ROUND(AVERAGE(H3:H17),2)</f>
        <v>879.83</v>
      </c>
      <c r="E20" s="28" t="n">
        <f aca="false">IFERROR(ROUND(IF(B20&lt;2,"N/A",(IF(C20&lt;=25%,"N/A",AVERAGE(I3:I17)))),2),"N/A")</f>
        <v>757.25</v>
      </c>
      <c r="F20" s="28" t="n">
        <f aca="false">ROUND(MEDIAN(H3:H17),2)</f>
        <v>817</v>
      </c>
      <c r="G20" s="29" t="str">
        <f aca="false">INDEX(G3:G17,MATCH(H20,H3:H17,0))</f>
        <v>NÃO ALTERE AS FÓRMULAS LTDA</v>
      </c>
      <c r="H20" s="30" t="n">
        <f aca="false">MIN(H3:H17)</f>
        <v>697.5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21</v>
      </c>
      <c r="H22" s="38" t="n">
        <f aca="false">IF(C20&lt;=25%,D20,MIN(E20:F20))</f>
        <v>757.25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22</v>
      </c>
      <c r="H23" s="30" t="n">
        <f aca="false">ROUND(H22,2)*D3</f>
        <v>7572.5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28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29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2019-01-16T20:04:04Z</dcterms:created>
  <dc:creator>Marconni Rodrigues de AlcGntara Santos</dc:creator>
  <dc:description/>
  <dc:language>pt-BR</dc:language>
  <cp:lastModifiedBy/>
  <cp:lastPrinted>2019-03-26T20:50:54Z</cp:lastPrinted>
  <dcterms:modified xsi:type="dcterms:W3CDTF">2020-04-15T18:31:09Z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