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1"/>
  </bookViews>
  <sheets>
    <sheet name="sup" sheetId="1" state="visible" r:id="rId2"/>
    <sheet name="aaop" sheetId="2" state="visible" r:id="rId3"/>
    <sheet name="aaopsat" sheetId="3" state="visible" r:id="rId4"/>
    <sheet name="nivtec" sheetId="4" state="visible" r:id="rId5"/>
    <sheet name="HE1treina" sheetId="5" state="visible" r:id="rId6"/>
    <sheet name="HE1insem" sheetId="6" state="visible" r:id="rId7"/>
    <sheet name="HE1pleito" sheetId="7" state="visible" r:id="rId8"/>
    <sheet name="HE2insem" sheetId="8" state="visible" r:id="rId9"/>
    <sheet name="HE2pleito" sheetId="9" state="visible" r:id="rId10"/>
    <sheet name="resumoHE" sheetId="10" state="visible" r:id="rId11"/>
    <sheet name="insumos" sheetId="11" state="visible" r:id="rId12"/>
    <sheet name="TOTAL" sheetId="12" state="visible" r:id="rId13"/>
  </sheets>
  <definedNames>
    <definedName function="false" hidden="false" localSheetId="5" name="_xlnm.Print_Titles" vbProcedure="false">HE1insem!$1:$1</definedName>
    <definedName function="false" hidden="false" localSheetId="6" name="_xlnm.Print_Titles" vbProcedure="false">HE1pleito!$1:$1</definedName>
    <definedName function="false" hidden="false" localSheetId="4" name="_xlnm.Print_Titles" vbProcedure="false">HE1treina!$1:$1</definedName>
    <definedName function="false" hidden="false" localSheetId="7" name="_xlnm.Print_Titles" vbProcedure="false">HE2insem!$1:$1</definedName>
    <definedName function="false" hidden="false" localSheetId="8" name="_xlnm.Print_Titles" vbProcedure="false">HE2pleito!$1:$1</definedName>
    <definedName function="false" hidden="false" localSheetId="10" name="_xlnm.Print_Area" vbProcedure="false">insumos!$A$1:$F$14</definedName>
    <definedName function="false" hidden="false" localSheetId="9" name="_xlnm.Print_Area" vbProcedure="false">resumoHE!$A$1:$E$15</definedName>
    <definedName function="false" hidden="false" localSheetId="9" name="_xlnm.Print_Titles" vbProcedure="false">resumoHE!$1:$1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<sst xmlns="http://schemas.openxmlformats.org/spreadsheetml/2006/main" count="1492" uniqueCount="227">
  <si>
    <t xml:space="preserve">PLANILHA DE CUSTOS E FORMAÇÃO DE PREÇOS</t>
  </si>
  <si>
    <t xml:space="preserve">Discriminação dos Serviços</t>
  </si>
  <si>
    <t xml:space="preserve">A</t>
  </si>
  <si>
    <t xml:space="preserve">Data de apresentação da proposta</t>
  </si>
  <si>
    <t xml:space="preserve">B</t>
  </si>
  <si>
    <t xml:space="preserve">Município</t>
  </si>
  <si>
    <t xml:space="preserve">C</t>
  </si>
  <si>
    <t xml:space="preserve">Ano do Acordo, Convenção ou Dissídio Coletivo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</si>
  <si>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</si>
  <si>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</si>
  <si>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</si>
  <si>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</si>
  <si>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</si>
  <si>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</si>
  <si>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Supervisor</t>
  </si>
  <si>
    <t xml:space="preserve">posto de serviço</t>
  </si>
  <si>
    <t xml:space="preserve">1 empregado por posto</t>
  </si>
  <si>
    <t xml:space="preserve">Dados complementares para composição dos custos referente à mão-de-obra</t>
  </si>
  <si>
    <t xml:space="preserve">Tipo de serviço (mesmo serviço com características distintas)</t>
  </si>
  <si>
    <t xml:space="preserve">Classificação Brasileira de Ocupações (CBO)</t>
  </si>
  <si>
    <t xml:space="preserve">4101-05</t>
  </si>
  <si>
    <t xml:space="preserve">Salário Normativo da Categoria Profissional</t>
  </si>
  <si>
    <t xml:space="preserve">Categoria profissional (vinculada à execução contratual)</t>
  </si>
  <si>
    <t xml:space="preserve">SEAC/BA x SINDILIMP</t>
  </si>
  <si>
    <t xml:space="preserve">Data base da categoria (dia/mês/ano)</t>
  </si>
  <si>
    <t xml:space="preserve">Módulo 1 - Composição da Remuneração</t>
  </si>
  <si>
    <t xml:space="preserve">Composição da Remuneração</t>
  </si>
  <si>
    <t xml:space="preserve">Valor (R$)</t>
  </si>
  <si>
    <t xml:space="preserve">Salário-Base</t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</si>
  <si>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</si>
  <si>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</si>
  <si>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</si>
  <si>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</si>
  <si>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</si>
  <si>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G</t>
  </si>
  <si>
    <t xml:space="preserve">Outros (especificar)</t>
  </si>
  <si>
    <t xml:space="preserve">Total</t>
  </si>
  <si>
    <t xml:space="preserve">Módulo 2 -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</si>
  <si>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</si>
  <si>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</si>
  <si>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</si>
  <si>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</si>
  <si>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</si>
  <si>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</si>
  <si>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</si>
  <si>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</si>
  <si>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Percentual (%)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</si>
  <si>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</si>
  <si>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</si>
  <si>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</si>
  <si>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</si>
  <si>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</si>
  <si>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F</t>
  </si>
  <si>
    <t xml:space="preserve">SEBRAE</t>
  </si>
  <si>
    <t xml:space="preserve">INCRA</t>
  </si>
  <si>
    <t xml:space="preserve">H</t>
  </si>
  <si>
    <t xml:space="preserve">FGTS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</si>
  <si>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</si>
  <si>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</si>
  <si>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</si>
  <si>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</si>
  <si>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</si>
  <si>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</si>
  <si>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Assistência Médica</t>
  </si>
  <si>
    <t xml:space="preserve">Assistência Odontológica</t>
  </si>
  <si>
    <t xml:space="preserve">Seguro de Vida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</si>
  <si>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</si>
  <si>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</si>
  <si>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</si>
  <si>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</si>
  <si>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</si>
  <si>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</si>
  <si>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</si>
  <si>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</si>
  <si>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de GPS, FGTS e outras contribuições sobre o Aviso Prévio Trabalhado</t>
  </si>
  <si>
    <t xml:space="preserve">Multa do FGTS e contribuição social sobre o Aviso Prévio Trabalhado</t>
  </si>
  <si>
    <t xml:space="preserve">Módulo 4 - Custo de Reposição do Profissional Ausente</t>
  </si>
  <si>
    <t xml:space="preserve">Submódulo 4.1 - Substituto nas Ausências Legais</t>
  </si>
  <si>
    <t xml:space="preserve">4.1</t>
  </si>
  <si>
    <t xml:space="preserve">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</si>
  <si>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</si>
  <si>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</si>
  <si>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</si>
  <si>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</si>
  <si>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</si>
  <si>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</si>
  <si>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Submódulo 4.2 - Substituto na Intrajornada</t>
  </si>
  <si>
    <t xml:space="preserve">4.2</t>
  </si>
  <si>
    <t xml:space="preserve">Substituto na Intrajornada</t>
  </si>
  <si>
    <t xml:space="preserve">Substituto na cobertura de Intervalo para repouso e alimentação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</si>
  <si>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</si>
  <si>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</si>
  <si>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</si>
  <si>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</si>
  <si>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</si>
  <si>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</si>
  <si>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</si>
  <si>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</si>
  <si>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</si>
  <si>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</si>
  <si>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</si>
  <si>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</si>
  <si>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(especificar)</t>
  </si>
  <si>
    <t xml:space="preserve">C.1.A. PIS</t>
  </si>
  <si>
    <t xml:space="preserve">C.1.B. COFINS</t>
  </si>
  <si>
    <t xml:space="preserve">C.2. Tributos Estaduais (especificar)</t>
  </si>
  <si>
    <t xml:space="preserve">C.3. Tributos Municipais (especificar)</t>
  </si>
  <si>
    <t xml:space="preserve">C.3.A. ISS</t>
  </si>
  <si>
    <t xml:space="preserve">2. QUADRO-RESUMO DO CUSTO POR EMPREGADO</t>
  </si>
  <si>
    <t xml:space="preserve">Mão de obra vinculada à execução contratual (valor por empregado)</t>
  </si>
  <si>
    <t xml:space="preserve">Subtotal (A + B +C+ D + E)</t>
  </si>
  <si>
    <t xml:space="preserve">Módulo 6 – Custos Indiretos, Tributos e Lucro</t>
  </si>
  <si>
    <t xml:space="preserve">Valor Total por Empregado </t>
  </si>
  <si>
    <t xml:space="preserve">Auxiliar Administrativo e Operacional</t>
  </si>
  <si>
    <t xml:space="preserve">4110-05</t>
  </si>
  <si>
    <t xml:space="preserve">Auxiliar Administrativo e Operacional - AAOP-SAT</t>
  </si>
  <si>
    <t xml:space="preserve">NIVELAMENTO TÉCNICO</t>
  </si>
  <si>
    <t xml:space="preserve">Auxiliares Administrativo e Operacional</t>
  </si>
  <si>
    <t xml:space="preserve">Qtde.</t>
  </si>
  <si>
    <t xml:space="preserve">Valor unitário</t>
  </si>
  <si>
    <t xml:space="preserve">Valor total</t>
  </si>
  <si>
    <t xml:space="preserve">Gestão do nivelamento técnico</t>
  </si>
  <si>
    <t xml:space="preserve">Ambientes do nivelamento</t>
  </si>
  <si>
    <t xml:space="preserve">Alunos</t>
  </si>
  <si>
    <t xml:space="preserve">Subtotal 1</t>
  </si>
  <si>
    <t xml:space="preserve">Supervisores</t>
  </si>
  <si>
    <t xml:space="preserve">Subtotal 2</t>
  </si>
  <si>
    <t xml:space="preserve">Auxiliares Administrativo e Operacional – AAOP-SAT</t>
  </si>
  <si>
    <t xml:space="preserve">Subtotal 3</t>
  </si>
  <si>
    <t xml:space="preserve">Nivelamento técnico - Preço Total</t>
  </si>
  <si>
    <t xml:space="preserve">Nivelamento técnico</t>
  </si>
  <si>
    <t xml:space="preserve">TOTAL</t>
  </si>
  <si>
    <t xml:space="preserve">Observações:</t>
  </si>
  <si>
    <t xml:space="preserve">1) As informações para formação de preços estão disponíveis no item 4 do Anexo A-I do presente Termo de Referência.</t>
  </si>
  <si>
    <r>
      <rPr>
        <sz val="8"/>
        <color rgb="FF000000"/>
        <rFont val="Times New Roman"/>
        <family val="1"/>
        <charset val="1"/>
      </rPr>
      <t xml:space="preserve">2) O quantitativo do item "Ambientes de nivelamento" corresponderá ao número de turmas de treinamento a serem realizadas, multiplicado pelo número de dias de treinamento.
Ex: O nivelamento será realizado em </t>
    </r>
    <r>
      <rPr>
        <b val="true"/>
        <sz val="8"/>
        <color rgb="FF000000"/>
        <rFont val="Times New Roman"/>
        <family val="1"/>
        <charset val="1"/>
      </rPr>
      <t xml:space="preserve">dois</t>
    </r>
    <r>
      <rPr>
        <sz val="8"/>
        <color rgb="FF000000"/>
        <rFont val="Times New Roman"/>
        <family val="1"/>
        <charset val="1"/>
      </rPr>
      <t xml:space="preserve"> dias úteis, para duas turmas: Ambientes de nivelamento = 4</t>
    </r>
  </si>
  <si>
    <t xml:space="preserve">HORAS SUPLEMENTARES - 1.º turno - treinamento de mesários</t>
  </si>
  <si>
    <t xml:space="preserve">Remuneração</t>
  </si>
  <si>
    <t xml:space="preserve">Encargos</t>
  </si>
  <si>
    <t xml:space="preserve">Subtotal</t>
  </si>
  <si>
    <t xml:space="preserve">Valor da hora normal</t>
  </si>
  <si>
    <t xml:space="preserve">Valor da hora extra</t>
  </si>
  <si>
    <t xml:space="preserve">Qtde H.E.</t>
  </si>
  <si>
    <t xml:space="preserve">Valor</t>
  </si>
  <si>
    <t xml:space="preserve">I</t>
  </si>
  <si>
    <t xml:space="preserve">Segunda a Sexta</t>
  </si>
  <si>
    <t xml:space="preserve">J</t>
  </si>
  <si>
    <t xml:space="preserve">Sábados</t>
  </si>
  <si>
    <t xml:space="preserve">K</t>
  </si>
  <si>
    <t xml:space="preserve">Domingos</t>
  </si>
  <si>
    <t xml:space="preserve">L</t>
  </si>
  <si>
    <t xml:space="preserve">Feriados</t>
  </si>
  <si>
    <t xml:space="preserve">Total com horas extras - por posto</t>
  </si>
  <si>
    <t xml:space="preserve">Quantidade de profissionais</t>
  </si>
  <si>
    <t xml:space="preserve">Total com horas extras</t>
  </si>
  <si>
    <t xml:space="preserve">Transporte e alimentação</t>
  </si>
  <si>
    <t xml:space="preserve">Dom./Fer.</t>
  </si>
  <si>
    <t xml:space="preserve">Qtde dias com horas extras</t>
  </si>
  <si>
    <t xml:space="preserve">M</t>
  </si>
  <si>
    <t xml:space="preserve">Vale transporte</t>
  </si>
  <si>
    <t xml:space="preserve">N</t>
  </si>
  <si>
    <t xml:space="preserve">Vale alimentação</t>
  </si>
  <si>
    <t xml:space="preserve">Subtotal1</t>
  </si>
  <si>
    <t xml:space="preserve">O</t>
  </si>
  <si>
    <t xml:space="preserve">P</t>
  </si>
  <si>
    <t xml:space="preserve">Q</t>
  </si>
  <si>
    <t xml:space="preserve">Subtotal2</t>
  </si>
  <si>
    <t xml:space="preserve">Total transporte e alimentação com horas extras</t>
  </si>
  <si>
    <t xml:space="preserve">Custo Total com Hora Extra</t>
  </si>
  <si>
    <t xml:space="preserve">Total com Horas Suplementares - 1.º turno - treinamento de mesários</t>
  </si>
  <si>
    <t xml:space="preserve">HORAS SUPLEMENTARES - 1.º turno - inseminação das urnas</t>
  </si>
  <si>
    <t xml:space="preserve">Auxiliar Administrativo e Operacional – exceto os que atuam em polos de urnas</t>
  </si>
  <si>
    <t xml:space="preserve">Auxiliar Administrativo e Operacional – apenas os que atuam em polos de urnas</t>
  </si>
  <si>
    <t xml:space="preserve">Total com Horas Suplementares - 1.º turno - inseminação de urnas</t>
  </si>
  <si>
    <t xml:space="preserve">HORAS SUPLEMENTARES - 1.º turno - véspera e dia do pleito</t>
  </si>
  <si>
    <t xml:space="preserve">Total com Horas Suplementares - 1.º turno - véspera e dia do pleito</t>
  </si>
  <si>
    <t xml:space="preserve">HORAS SUPLEMENTARES – 2.º turno - inseminação das urnas</t>
  </si>
  <si>
    <t xml:space="preserve">Total com Horas Suplementares – 2.º turno - inseminação de urnas</t>
  </si>
  <si>
    <t xml:space="preserve">HORAS SUPLEMENTARES - 2.º turno - véspera e dia do pleito</t>
  </si>
  <si>
    <t xml:space="preserve">Total com Horas Suplementares - 2.º turno - véspera e dia do pleito</t>
  </si>
  <si>
    <t xml:space="preserve">HORAS SUPLEMENTARES - resumo</t>
  </si>
  <si>
    <t xml:space="preserve">1.º turno</t>
  </si>
  <si>
    <t xml:space="preserve">Semana de treinamento de mesários</t>
  </si>
  <si>
    <t xml:space="preserve">Inseminação das urnas</t>
  </si>
  <si>
    <t xml:space="preserve">Véspera e dia do pleito</t>
  </si>
  <si>
    <t xml:space="preserve">Total com horas suplementares - 1.º turno</t>
  </si>
  <si>
    <t xml:space="preserve">2.º turno</t>
  </si>
  <si>
    <t xml:space="preserve">Total com horas suplementares - 2.º turno</t>
  </si>
  <si>
    <t xml:space="preserve">Total com horas suplementares estimado para contratação</t>
  </si>
  <si>
    <t xml:space="preserve">INSUMOS - tópico 7.1.24 do TR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</si>
  <si>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</si>
  <si>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</si>
  <si>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</si>
  <si>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</si>
  <si>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</si>
  <si>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</si>
  <si>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chave de fenda (3/16”)</t>
  </si>
  <si>
    <t xml:space="preserve">unidade</t>
  </si>
  <si>
    <t xml:space="preserve">chave para energia (chave teste)</t>
  </si>
  <si>
    <t xml:space="preserve">chave Phillips (3/16”)</t>
  </si>
  <si>
    <t xml:space="preserve">colete</t>
  </si>
  <si>
    <t xml:space="preserve">crachá</t>
  </si>
  <si>
    <t xml:space="preserve">exemplar impresso do manual de operação das urnas</t>
  </si>
  <si>
    <t xml:space="preserve">máscaras de tecido</t>
  </si>
  <si>
    <t xml:space="preserve">Valor total - insumos</t>
  </si>
  <si>
    <t xml:space="preserve">QUADRO RESUMO - VALORES ESTIMADOS</t>
  </si>
  <si>
    <t xml:space="preserve">Modelo de Proposta</t>
  </si>
  <si>
    <t xml:space="preserve">Serviços terceirizados de apoio administrativo e operacional à realização das Eleições 2020</t>
  </si>
  <si>
    <t xml:space="preserve">Primeiro Turno – De 28/09/2020 a 18/11/2020</t>
  </si>
  <si>
    <t xml:space="preserve">#</t>
  </si>
  <si>
    <t xml:space="preserve">especificação</t>
  </si>
  <si>
    <t xml:space="preserve">valor mensal unitário</t>
  </si>
  <si>
    <t xml:space="preserve">quantidade prevista</t>
  </si>
  <si>
    <t xml:space="preserve">valor diário unitário</t>
  </si>
  <si>
    <t xml:space="preserve">quantidade de dias úteis</t>
  </si>
  <si>
    <t xml:space="preserve">valor total</t>
  </si>
  <si>
    <r>
      <rPr>
        <sz val="11"/>
        <color rgb="FF000000"/>
        <rFont val="Times New Roman"/>
        <family val="1"/>
        <charset val="1"/>
      </rPr>
      <t xml:space="preserve">C</t>
    </r>
    <r>
      <rPr>
        <vertAlign val="superscript"/>
        <sz val="11"/>
        <color rgb="FFC9211E"/>
        <rFont val="Times New Roman"/>
        <family val="1"/>
        <charset val="1"/>
      </rPr>
      <t xml:space="preserve">1</t>
    </r>
  </si>
  <si>
    <t xml:space="preserve">Serviço extraordinário</t>
  </si>
  <si>
    <t xml:space="preserve">Total - Primeiro Turno</t>
  </si>
  <si>
    <r>
      <rPr>
        <vertAlign val="superscript"/>
        <sz val="11"/>
        <color rgb="FFC9211E"/>
        <rFont val="Times New Roman"/>
        <family val="1"/>
        <charset val="1"/>
      </rPr>
      <t xml:space="preserve">1</t>
    </r>
    <r>
      <rPr>
        <sz val="8"/>
        <color rgb="FF000000"/>
        <rFont val="Times New Roman"/>
        <family val="1"/>
        <charset val="1"/>
      </rPr>
      <t xml:space="preserve">AAOP-SAT de 10/11/2020 a 18/11/2020</t>
    </r>
  </si>
  <si>
    <t xml:space="preserve">Segundo Turno - De 19/11/2020 a 02/12/2020</t>
  </si>
  <si>
    <t xml:space="preserve">Total - Segundo Turno</t>
  </si>
  <si>
    <t xml:space="preserve">TOTAIS</t>
  </si>
  <si>
    <t xml:space="preserve">item</t>
  </si>
  <si>
    <t xml:space="preserve">Primeiro Turno</t>
  </si>
  <si>
    <t xml:space="preserve">Segundo Turno</t>
  </si>
  <si>
    <t xml:space="preserve">Fardamento, crachá, ferramentas e equipamentos</t>
  </si>
  <si>
    <t xml:space="preserve">Total estimado para a contratação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</si>
</sst>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&quot;R$ &quot;* #,##0.00_-;&quot;-R$ &quot;* #,##0.00_-;_-&quot;R$ &quot;* \-??_-;_-@_-"/>
    <numFmt numFmtId="166" formatCode="[$R$-416]\ #,##0.00;[RED]\-[$R$-416]\ #,##0.00"/>
    <numFmt numFmtId="167" formatCode="_(* #,##0.00_);_(* \(#,##0.00\);_(* \-??_);_(@_)"/>
    <numFmt numFmtId="168" formatCode="_-* #,##0.00_-;\-* #,##0.00_-;_-* \-??_-;_-@_-"/>
    <numFmt numFmtId="169" formatCode="[$-416]d/m/yyyy"/>
    <numFmt numFmtId="170" formatCode="0%"/>
    <numFmt numFmtId="171" formatCode="0.00%"/>
    <numFmt numFmtId="172" formatCode="0"/>
    <numFmt numFmtId="173" formatCode="0.000"/>
    <numFmt numFmtId="174" formatCode="General"/>
  </numFmts>
  <fonts count="3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family val="2"/>
      <charset val="1"/>
    </font>
    <font>
      <sz val="10"/>
      <color rgb="FF8080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color rgb="FF000000"/>
      <name val="Times New Roman"/>
      <family val="1"/>
      <charset val="1"/>
    </font>
    <font>
      <b val="true"/>
      <sz val="12"/>
      <color rgb="FFFFFFFF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i val="true"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8"/>
      <color rgb="FF000000"/>
      <name val="Times New Roman"/>
      <family val="1"/>
      <charset val="1"/>
    </font>
    <font>
      <sz val="8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3"/>
      <color rgb="FFFFFFFF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1"/>
      <name val="Times New Roman"/>
      <family val="1"/>
      <charset val="1"/>
    </font>
    <font>
      <b val="true"/>
      <sz val="11"/>
      <color rgb="FFFFFFFF"/>
      <name val="Times New Roman"/>
      <family val="1"/>
      <charset val="1"/>
    </font>
    <font>
      <vertAlign val="superscript"/>
      <sz val="11"/>
      <color rgb="FFC9211E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7F7F7F"/>
      </patternFill>
    </fill>
    <fill>
      <patternFill patternType="solid">
        <fgColor rgb="FFCCCCFF"/>
        <bgColor rgb="FFD9D9D9"/>
      </patternFill>
    </fill>
    <fill>
      <patternFill patternType="solid">
        <fgColor rgb="FFFFCC99"/>
        <bgColor rgb="FFE6B9B8"/>
      </patternFill>
    </fill>
    <fill>
      <patternFill patternType="solid">
        <fgColor rgb="FFFF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595959"/>
        <bgColor rgb="FF7F7F7F"/>
      </patternFill>
    </fill>
    <fill>
      <patternFill patternType="solid">
        <fgColor rgb="FF7F7F7F"/>
        <bgColor rgb="FF808080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CCCCFF"/>
      </patternFill>
    </fill>
    <fill>
      <patternFill patternType="solid">
        <fgColor rgb="FFA6A6A6"/>
        <bgColor rgb="FFBFBFB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6" fontId="12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center" vertical="bottom" textRotation="90" wrapText="false" indent="0" shrinkToFit="false"/>
    </xf>
    <xf numFmtId="167" fontId="9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1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4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4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11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12" borderId="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7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4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0" xfId="3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0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11" borderId="0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35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11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11" borderId="2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4" fillId="0" borderId="2" xfId="5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3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18" fillId="0" borderId="0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8" fillId="0" borderId="0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6" fillId="0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3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6" fillId="0" borderId="0" xfId="3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9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11" borderId="2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2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2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35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2" xfId="3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3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3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35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3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1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0" xfId="35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3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9" borderId="5" xfId="3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5" xfId="3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3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3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8" fillId="0" borderId="5" xfId="3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0" borderId="6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7" fillId="0" borderId="5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27" fillId="0" borderId="5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5" xfId="3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9" fillId="0" borderId="5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9" fillId="0" borderId="5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6" fillId="11" borderId="5" xfId="3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26" fillId="11" borderId="5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1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14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5" fillId="1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3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Moeda 2" xfId="31"/>
    <cellStyle name="Moeda 3" xfId="32"/>
    <cellStyle name="Neutral 1" xfId="33"/>
    <cellStyle name="Normal 2" xfId="34"/>
    <cellStyle name="Normal 3" xfId="35"/>
    <cellStyle name="Note 1" xfId="36"/>
    <cellStyle name="Resultado" xfId="37"/>
    <cellStyle name="Resultado2" xfId="38"/>
    <cellStyle name="Separador de milhares 2" xfId="39"/>
    <cellStyle name="Status 1" xfId="40"/>
    <cellStyle name="Text 1" xfId="41"/>
    <cellStyle name="Título1" xfId="42"/>
    <cellStyle name="Vírgula 2" xfId="43"/>
    <cellStyle name="Vírgula 3" xfId="44"/>
    <cellStyle name="Vírgula 3 2" xfId="45"/>
    <cellStyle name="Vírgula 4" xfId="46"/>
    <cellStyle name="Vírgula 4 2" xfId="47"/>
    <cellStyle name="Vírgula 5" xfId="48"/>
    <cellStyle name="Vírgula 5 2" xfId="49"/>
    <cellStyle name="Vírgula 6" xfId="50"/>
    <cellStyle name="Vírgula 7" xfId="51"/>
    <cellStyle name="Warning 1" xfId="5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9D9D9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A6A6A6"/>
      <rgbColor rgb="FF003366"/>
      <rgbColor rgb="FF7F7F7F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57"/>
  <sheetViews>
    <sheetView showFormulas="false" showGridLines="true" showRowColHeaders="true" showZeros="true" rightToLeft="false" tabSelected="false" showOutlineSymbols="true" defaultGridColor="true" view="normal" topLeftCell="A19" colorId="64" zoomScale="115" zoomScaleNormal="115" zoomScalePageLayoutView="100" workbookViewId="0">
      <selection pane="topLeft" activeCell="D63" activeCellId="0" sqref="D63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2.75" hidden="false" customHeight="false" outlineLevel="0" collapsed="false">
      <c r="A3" s="4" t="s">
        <v>1</v>
      </c>
      <c r="B3" s="4"/>
      <c r="C3" s="4"/>
      <c r="D3" s="4"/>
    </row>
    <row r="4" customFormat="false" ht="12.75" hidden="false" customHeight="false" outlineLevel="0" collapsed="false">
      <c r="A4" s="5"/>
      <c r="B4" s="5"/>
      <c r="C4" s="5"/>
      <c r="D4" s="5"/>
    </row>
    <row r="5" customFormat="false" ht="12.7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2.7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2.7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2.7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2.75" hidden="false" customHeight="false" outlineLevel="0" collapsed="false">
      <c r="A10" s="4" t="s">
        <v>10</v>
      </c>
      <c r="B10" s="4"/>
      <c r="C10" s="4"/>
      <c r="D10" s="4"/>
    </row>
    <row r="11" customFormat="false" ht="12.7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s="13" customFormat="true" ht="12.75" hidden="false" customHeight="false" outlineLevel="0" collapsed="false">
      <c r="A13" s="12" t="s">
        <v>14</v>
      </c>
      <c r="B13" s="12"/>
      <c r="C13" s="12" t="s">
        <v>15</v>
      </c>
      <c r="D13" s="12" t="s">
        <v>16</v>
      </c>
    </row>
    <row r="15" customFormat="false" ht="12.75" hidden="false" customHeight="false" outlineLevel="0" collapsed="false">
      <c r="A15" s="4" t="s">
        <v>17</v>
      </c>
      <c r="B15" s="4"/>
      <c r="C15" s="4"/>
      <c r="D15" s="4"/>
    </row>
    <row r="16" customFormat="false" ht="12.75" hidden="false" customHeight="false" outlineLevel="0" collapsed="false">
      <c r="A16" s="5"/>
      <c r="B16" s="5"/>
      <c r="C16" s="5"/>
      <c r="D16" s="5"/>
    </row>
    <row r="17" customFormat="false" ht="12.75" hidden="false" customHeight="false" outlineLevel="0" collapsed="false">
      <c r="A17" s="6" t="n">
        <v>1</v>
      </c>
      <c r="B17" s="6" t="s">
        <v>18</v>
      </c>
      <c r="C17" s="14" t="s">
        <v>14</v>
      </c>
      <c r="D17" s="14"/>
    </row>
    <row r="18" customFormat="false" ht="12.75" hidden="false" customHeight="false" outlineLevel="0" collapsed="false">
      <c r="A18" s="6" t="n">
        <v>2</v>
      </c>
      <c r="B18" s="6" t="s">
        <v>19</v>
      </c>
      <c r="C18" s="14" t="s">
        <v>20</v>
      </c>
      <c r="D18" s="14"/>
    </row>
    <row r="19" customFormat="false" ht="12.75" hidden="false" customHeight="false" outlineLevel="0" collapsed="false">
      <c r="A19" s="6" t="n">
        <v>3</v>
      </c>
      <c r="B19" s="6" t="s">
        <v>21</v>
      </c>
      <c r="C19" s="15" t="n">
        <v>1635.5</v>
      </c>
      <c r="D19" s="15"/>
    </row>
    <row r="20" customFormat="false" ht="12.75" hidden="false" customHeight="false" outlineLevel="0" collapsed="false">
      <c r="A20" s="6" t="n">
        <v>4</v>
      </c>
      <c r="B20" s="6" t="s">
        <v>22</v>
      </c>
      <c r="C20" s="14" t="s">
        <v>23</v>
      </c>
      <c r="D20" s="14"/>
    </row>
    <row r="21" customFormat="false" ht="12.75" hidden="false" customHeight="false" outlineLevel="0" collapsed="false">
      <c r="A21" s="6" t="n">
        <v>5</v>
      </c>
      <c r="B21" s="6" t="s">
        <v>24</v>
      </c>
      <c r="C21" s="16" t="n">
        <v>43466</v>
      </c>
      <c r="D21" s="16"/>
    </row>
    <row r="23" customFormat="false" ht="12.75" hidden="false" customHeight="false" outlineLevel="0" collapsed="false">
      <c r="A23" s="4" t="s">
        <v>25</v>
      </c>
      <c r="B23" s="4"/>
      <c r="C23" s="4"/>
      <c r="D23" s="4"/>
    </row>
    <row r="25" customFormat="false" ht="12.75" hidden="false" customHeight="true" outlineLevel="0" collapsed="false">
      <c r="A25" s="17" t="n">
        <v>1</v>
      </c>
      <c r="B25" s="17" t="s">
        <v>26</v>
      </c>
      <c r="C25" s="17"/>
      <c r="D25" s="17" t="s">
        <v>27</v>
      </c>
    </row>
    <row r="26" customFormat="false" ht="12.75" hidden="false" customHeight="true" outlineLevel="0" collapsed="false">
      <c r="A26" s="10" t="s">
        <v>2</v>
      </c>
      <c r="B26" s="18" t="s">
        <v>28</v>
      </c>
      <c r="C26" s="18"/>
      <c r="D26" s="19" t="n">
        <f aca="false">C19</f>
        <v>1635.5</v>
      </c>
    </row>
    <row r="27" customFormat="false" ht="12.75" hidden="false" customHeight="true" outlineLevel="0" collapsed="false">
      <c r="A27" s="10" t="s">
        <v>4</v>
      </c>
      <c r="B27" s="18" t="s">
        <v>29</v>
      </c>
      <c r="C27" s="18"/>
      <c r="D27" s="19"/>
    </row>
    <row r="28" customFormat="false" ht="12.75" hidden="false" customHeight="true" outlineLevel="0" collapsed="false">
      <c r="A28" s="10" t="s">
        <v>6</v>
      </c>
      <c r="B28" s="18" t="s">
        <v>30</v>
      </c>
      <c r="C28" s="18"/>
      <c r="D28" s="19"/>
    </row>
    <row r="29" customFormat="false" ht="12.75" hidden="false" customHeight="true" outlineLevel="0" collapsed="false">
      <c r="A29" s="10" t="s">
        <v>8</v>
      </c>
      <c r="B29" s="18" t="s">
        <v>31</v>
      </c>
      <c r="C29" s="18"/>
      <c r="D29" s="19"/>
    </row>
    <row r="30" customFormat="false" ht="12.75" hidden="false" customHeight="true" outlineLevel="0" collapsed="false">
      <c r="A30" s="10" t="s">
        <v>32</v>
      </c>
      <c r="B30" s="18" t="s">
        <v>33</v>
      </c>
      <c r="C30" s="18"/>
      <c r="D30" s="19"/>
    </row>
    <row r="31" customFormat="false" ht="12.75" hidden="false" customHeight="false" outlineLevel="0" collapsed="false">
      <c r="A31" s="10"/>
      <c r="B31" s="18"/>
      <c r="C31" s="18"/>
      <c r="D31" s="19"/>
    </row>
    <row r="32" customFormat="false" ht="12.75" hidden="false" customHeight="true" outlineLevel="0" collapsed="false">
      <c r="A32" s="10" t="s">
        <v>34</v>
      </c>
      <c r="B32" s="18" t="s">
        <v>35</v>
      </c>
      <c r="C32" s="18"/>
      <c r="D32" s="19"/>
    </row>
    <row r="33" customFormat="false" ht="12.75" hidden="false" customHeight="true" outlineLevel="0" collapsed="false">
      <c r="A33" s="17" t="s">
        <v>36</v>
      </c>
      <c r="B33" s="17"/>
      <c r="C33" s="17"/>
      <c r="D33" s="20" t="n">
        <f aca="false">SUM(D26:D32)</f>
        <v>1635.5</v>
      </c>
    </row>
    <row r="36" customFormat="false" ht="12.75" hidden="false" customHeight="false" outlineLevel="0" collapsed="false">
      <c r="A36" s="4" t="s">
        <v>37</v>
      </c>
      <c r="B36" s="4"/>
      <c r="C36" s="4"/>
      <c r="D36" s="4"/>
    </row>
    <row r="37" customFormat="false" ht="12.75" hidden="false" customHeight="false" outlineLevel="0" collapsed="false">
      <c r="A37" s="21"/>
    </row>
    <row r="38" customFormat="false" ht="12.75" hidden="false" customHeight="false" outlineLevel="0" collapsed="false">
      <c r="A38" s="22" t="s">
        <v>38</v>
      </c>
      <c r="B38" s="22"/>
      <c r="C38" s="22"/>
      <c r="D38" s="22"/>
    </row>
    <row r="40" customFormat="false" ht="12.75" hidden="false" customHeight="true" outlineLevel="0" collapsed="false">
      <c r="A40" s="17" t="s">
        <v>39</v>
      </c>
      <c r="B40" s="17" t="s">
        <v>40</v>
      </c>
      <c r="C40" s="17"/>
      <c r="D40" s="17" t="s">
        <v>27</v>
      </c>
    </row>
    <row r="41" customFormat="false" ht="12.75" hidden="false" customHeight="false" outlineLevel="0" collapsed="false">
      <c r="A41" s="10" t="s">
        <v>2</v>
      </c>
      <c r="B41" s="18" t="s">
        <v>41</v>
      </c>
      <c r="C41" s="23" t="n">
        <f aca="false">TRUNC(1/12,4)</f>
        <v>0.0833</v>
      </c>
      <c r="D41" s="19" t="n">
        <f aca="false">TRUNC($D$33*C41,2)</f>
        <v>136.23</v>
      </c>
    </row>
    <row r="42" customFormat="false" ht="12.75" hidden="false" customHeight="false" outlineLevel="0" collapsed="false">
      <c r="A42" s="10" t="s">
        <v>4</v>
      </c>
      <c r="B42" s="18" t="s">
        <v>42</v>
      </c>
      <c r="C42" s="23" t="n">
        <f aca="false">TRUNC(((1+1/3)/12),4)</f>
        <v>0.1111</v>
      </c>
      <c r="D42" s="19" t="n">
        <f aca="false">TRUNC($D$33*C42,2)</f>
        <v>181.7</v>
      </c>
    </row>
    <row r="43" customFormat="false" ht="12.75" hidden="false" customHeight="true" outlineLevel="0" collapsed="false">
      <c r="A43" s="17" t="s">
        <v>36</v>
      </c>
      <c r="B43" s="17"/>
      <c r="C43" s="24" t="n">
        <f aca="false">SUM(C41:C42)</f>
        <v>0.1944</v>
      </c>
      <c r="D43" s="25" t="n">
        <f aca="false">SUM(D41:D42)</f>
        <v>317.93</v>
      </c>
    </row>
    <row r="46" customFormat="false" ht="12.75" hidden="false" customHeight="true" outlineLevel="0" collapsed="false">
      <c r="A46" s="26" t="s">
        <v>43</v>
      </c>
      <c r="B46" s="26"/>
      <c r="C46" s="26"/>
      <c r="D46" s="26"/>
    </row>
    <row r="48" customFormat="false" ht="12.75" hidden="false" customHeight="false" outlineLevel="0" collapsed="false">
      <c r="A48" s="17" t="s">
        <v>44</v>
      </c>
      <c r="B48" s="17" t="s">
        <v>45</v>
      </c>
      <c r="C48" s="17" t="s">
        <v>46</v>
      </c>
      <c r="D48" s="17" t="s">
        <v>27</v>
      </c>
    </row>
    <row r="49" customFormat="false" ht="12.75" hidden="false" customHeight="false" outlineLevel="0" collapsed="false">
      <c r="A49" s="10" t="s">
        <v>2</v>
      </c>
      <c r="B49" s="18" t="s">
        <v>47</v>
      </c>
      <c r="C49" s="27" t="n">
        <v>0.2</v>
      </c>
      <c r="D49" s="19" t="n">
        <f aca="false">TRUNC(($D$33+$D$43)*C49,2)</f>
        <v>390.68</v>
      </c>
    </row>
    <row r="50" customFormat="false" ht="12.75" hidden="false" customHeight="false" outlineLevel="0" collapsed="false">
      <c r="A50" s="10" t="s">
        <v>4</v>
      </c>
      <c r="B50" s="18" t="s">
        <v>48</v>
      </c>
      <c r="C50" s="27" t="n">
        <v>0.025</v>
      </c>
      <c r="D50" s="19" t="n">
        <f aca="false">TRUNC(($D$33+$D$43)*C50,2)</f>
        <v>48.83</v>
      </c>
    </row>
    <row r="51" customFormat="false" ht="12.75" hidden="false" customHeight="false" outlineLevel="0" collapsed="false">
      <c r="A51" s="10" t="s">
        <v>6</v>
      </c>
      <c r="B51" s="18" t="s">
        <v>49</v>
      </c>
      <c r="C51" s="28" t="n">
        <v>0.03</v>
      </c>
      <c r="D51" s="19" t="n">
        <f aca="false">TRUNC(($D$33+$D$43)*C51,2)</f>
        <v>58.6</v>
      </c>
    </row>
    <row r="52" customFormat="false" ht="12.75" hidden="false" customHeight="false" outlineLevel="0" collapsed="false">
      <c r="A52" s="10" t="s">
        <v>8</v>
      </c>
      <c r="B52" s="18" t="s">
        <v>50</v>
      </c>
      <c r="C52" s="27" t="n">
        <v>0.015</v>
      </c>
      <c r="D52" s="19" t="n">
        <f aca="false">TRUNC(($D$33+$D$43)*C52,2)</f>
        <v>29.3</v>
      </c>
    </row>
    <row r="53" customFormat="false" ht="12.75" hidden="false" customHeight="false" outlineLevel="0" collapsed="false">
      <c r="A53" s="10" t="s">
        <v>32</v>
      </c>
      <c r="B53" s="18" t="s">
        <v>51</v>
      </c>
      <c r="C53" s="27" t="n">
        <v>0.01</v>
      </c>
      <c r="D53" s="19" t="n">
        <f aca="false">TRUNC(($D$33+$D$43)*C53,2)</f>
        <v>19.53</v>
      </c>
    </row>
    <row r="54" customFormat="false" ht="12.75" hidden="false" customHeight="false" outlineLevel="0" collapsed="false">
      <c r="A54" s="10" t="s">
        <v>52</v>
      </c>
      <c r="B54" s="18" t="s">
        <v>53</v>
      </c>
      <c r="C54" s="27" t="n">
        <v>0.006</v>
      </c>
      <c r="D54" s="19" t="n">
        <f aca="false">TRUNC(($D$33+$D$43)*C54,2)</f>
        <v>11.72</v>
      </c>
    </row>
    <row r="55" customFormat="false" ht="12.75" hidden="false" customHeight="false" outlineLevel="0" collapsed="false">
      <c r="A55" s="10" t="s">
        <v>34</v>
      </c>
      <c r="B55" s="18" t="s">
        <v>54</v>
      </c>
      <c r="C55" s="27" t="n">
        <v>0.002</v>
      </c>
      <c r="D55" s="19" t="n">
        <f aca="false">TRUNC(($D$33+$D$43)*C55,2)</f>
        <v>3.9</v>
      </c>
    </row>
    <row r="56" customFormat="false" ht="12.75" hidden="false" customHeight="false" outlineLevel="0" collapsed="false">
      <c r="A56" s="10" t="s">
        <v>55</v>
      </c>
      <c r="B56" s="18" t="s">
        <v>56</v>
      </c>
      <c r="C56" s="27" t="n">
        <v>0.08</v>
      </c>
      <c r="D56" s="19" t="n">
        <f aca="false">TRUNC(($D$33+$D$43)*C56,2)</f>
        <v>156.27</v>
      </c>
    </row>
    <row r="57" customFormat="false" ht="12.75" hidden="false" customHeight="true" outlineLevel="0" collapsed="false">
      <c r="A57" s="17" t="s">
        <v>57</v>
      </c>
      <c r="B57" s="17"/>
      <c r="C57" s="29" t="n">
        <f aca="false">SUM(C49:C56)</f>
        <v>0.368</v>
      </c>
      <c r="D57" s="25" t="n">
        <f aca="false">SUM(D49:D56)</f>
        <v>718.83</v>
      </c>
    </row>
    <row r="60" customFormat="false" ht="12.75" hidden="false" customHeight="false" outlineLevel="0" collapsed="false">
      <c r="A60" s="22" t="s">
        <v>58</v>
      </c>
      <c r="B60" s="22"/>
      <c r="C60" s="22"/>
      <c r="D60" s="22"/>
    </row>
    <row r="62" customFormat="false" ht="12.75" hidden="false" customHeight="true" outlineLevel="0" collapsed="false">
      <c r="A62" s="17" t="s">
        <v>59</v>
      </c>
      <c r="B62" s="30" t="s">
        <v>60</v>
      </c>
      <c r="C62" s="30"/>
      <c r="D62" s="17" t="s">
        <v>27</v>
      </c>
    </row>
    <row r="63" customFormat="false" ht="12.75" hidden="false" customHeight="true" outlineLevel="0" collapsed="false">
      <c r="A63" s="10" t="s">
        <v>2</v>
      </c>
      <c r="B63" s="18" t="s">
        <v>61</v>
      </c>
      <c r="C63" s="18"/>
      <c r="D63" s="19" t="n">
        <f aca="false">(26*2*4.2)-(D26*0.06)</f>
        <v>120.27</v>
      </c>
    </row>
    <row r="64" customFormat="false" ht="12.75" hidden="false" customHeight="true" outlineLevel="0" collapsed="false">
      <c r="A64" s="10" t="s">
        <v>4</v>
      </c>
      <c r="B64" s="18" t="s">
        <v>62</v>
      </c>
      <c r="C64" s="18"/>
      <c r="D64" s="19" t="n">
        <f aca="false">13.1*22*0.8</f>
        <v>230.56</v>
      </c>
    </row>
    <row r="65" customFormat="false" ht="12.75" hidden="false" customHeight="true" outlineLevel="0" collapsed="false">
      <c r="A65" s="10" t="s">
        <v>6</v>
      </c>
      <c r="B65" s="18" t="s">
        <v>63</v>
      </c>
      <c r="C65" s="18"/>
      <c r="D65" s="19" t="n">
        <v>110</v>
      </c>
    </row>
    <row r="66" customFormat="false" ht="12.75" hidden="false" customHeight="true" outlineLevel="0" collapsed="false">
      <c r="A66" s="10" t="s">
        <v>8</v>
      </c>
      <c r="B66" s="18" t="s">
        <v>64</v>
      </c>
      <c r="C66" s="18"/>
      <c r="D66" s="19" t="n">
        <v>10</v>
      </c>
    </row>
    <row r="67" customFormat="false" ht="12.75" hidden="false" customHeight="true" outlineLevel="0" collapsed="false">
      <c r="A67" s="10" t="s">
        <v>32</v>
      </c>
      <c r="B67" s="18" t="s">
        <v>65</v>
      </c>
      <c r="C67" s="18"/>
      <c r="D67" s="19" t="n">
        <v>3.26</v>
      </c>
    </row>
    <row r="68" customFormat="false" ht="12.75" hidden="false" customHeight="true" outlineLevel="0" collapsed="false">
      <c r="A68" s="17" t="s">
        <v>36</v>
      </c>
      <c r="B68" s="17"/>
      <c r="C68" s="17"/>
      <c r="D68" s="25" t="n">
        <f aca="false">SUM(D63:D67)</f>
        <v>474.09</v>
      </c>
    </row>
    <row r="71" customFormat="false" ht="12.75" hidden="false" customHeight="false" outlineLevel="0" collapsed="false">
      <c r="A71" s="22" t="s">
        <v>66</v>
      </c>
      <c r="B71" s="22"/>
      <c r="C71" s="22"/>
      <c r="D71" s="22"/>
    </row>
    <row r="73" customFormat="false" ht="12.75" hidden="false" customHeight="true" outlineLevel="0" collapsed="false">
      <c r="A73" s="17" t="n">
        <v>2</v>
      </c>
      <c r="B73" s="30" t="s">
        <v>67</v>
      </c>
      <c r="C73" s="30"/>
      <c r="D73" s="17" t="s">
        <v>27</v>
      </c>
    </row>
    <row r="74" customFormat="false" ht="12.75" hidden="false" customHeight="true" outlineLevel="0" collapsed="false">
      <c r="A74" s="10" t="s">
        <v>39</v>
      </c>
      <c r="B74" s="18" t="s">
        <v>40</v>
      </c>
      <c r="C74" s="18"/>
      <c r="D74" s="31" t="n">
        <f aca="false">D43</f>
        <v>317.93</v>
      </c>
    </row>
    <row r="75" customFormat="false" ht="12.75" hidden="false" customHeight="true" outlineLevel="0" collapsed="false">
      <c r="A75" s="10" t="s">
        <v>44</v>
      </c>
      <c r="B75" s="18" t="s">
        <v>45</v>
      </c>
      <c r="C75" s="18"/>
      <c r="D75" s="31" t="n">
        <f aca="false">D57</f>
        <v>718.83</v>
      </c>
    </row>
    <row r="76" customFormat="false" ht="12.75" hidden="false" customHeight="true" outlineLevel="0" collapsed="false">
      <c r="A76" s="10" t="s">
        <v>59</v>
      </c>
      <c r="B76" s="18" t="s">
        <v>60</v>
      </c>
      <c r="C76" s="18"/>
      <c r="D76" s="31" t="n">
        <f aca="false">D68</f>
        <v>474.09</v>
      </c>
    </row>
    <row r="77" customFormat="false" ht="12.75" hidden="false" customHeight="true" outlineLevel="0" collapsed="false">
      <c r="A77" s="17" t="s">
        <v>36</v>
      </c>
      <c r="B77" s="17"/>
      <c r="C77" s="17"/>
      <c r="D77" s="25" t="n">
        <f aca="false">SUM(D74:D76)</f>
        <v>1510.85</v>
      </c>
    </row>
    <row r="78" customFormat="false" ht="12.75" hidden="false" customHeight="false" outlineLevel="0" collapsed="false">
      <c r="A78" s="13"/>
      <c r="E78" s="32"/>
    </row>
    <row r="80" customFormat="false" ht="12.75" hidden="false" customHeight="false" outlineLevel="0" collapsed="false">
      <c r="A80" s="4" t="s">
        <v>68</v>
      </c>
      <c r="B80" s="4"/>
      <c r="C80" s="4"/>
      <c r="D80" s="4"/>
      <c r="E80" s="33"/>
    </row>
    <row r="81" customFormat="false" ht="12.75" hidden="false" customHeight="true" outlineLevel="0" collapsed="false">
      <c r="E81" s="32"/>
    </row>
    <row r="82" customFormat="false" ht="12.75" hidden="false" customHeight="true" outlineLevel="0" collapsed="false">
      <c r="A82" s="17" t="n">
        <v>3</v>
      </c>
      <c r="B82" s="30" t="s">
        <v>69</v>
      </c>
      <c r="C82" s="30"/>
      <c r="D82" s="17" t="s">
        <v>27</v>
      </c>
    </row>
    <row r="83" customFormat="false" ht="12.75" hidden="false" customHeight="false" outlineLevel="0" collapsed="false">
      <c r="A83" s="10" t="s">
        <v>2</v>
      </c>
      <c r="B83" s="34" t="s">
        <v>70</v>
      </c>
      <c r="C83" s="27" t="n">
        <f aca="false">TRUNC(((1/12)*5%),4)*0</f>
        <v>0</v>
      </c>
      <c r="D83" s="19" t="n">
        <f aca="false">TRUNC($D$33*C83,2)</f>
        <v>0</v>
      </c>
    </row>
    <row r="84" customFormat="false" ht="12.75" hidden="false" customHeight="false" outlineLevel="0" collapsed="false">
      <c r="A84" s="10" t="s">
        <v>4</v>
      </c>
      <c r="B84" s="34" t="s">
        <v>71</v>
      </c>
      <c r="C84" s="27" t="n">
        <v>0.08</v>
      </c>
      <c r="D84" s="19" t="n">
        <f aca="false">TRUNC(D83*C84,2)</f>
        <v>0</v>
      </c>
    </row>
    <row r="85" customFormat="false" ht="12.75" hidden="false" customHeight="false" outlineLevel="0" collapsed="false">
      <c r="A85" s="10" t="s">
        <v>6</v>
      </c>
      <c r="B85" s="34" t="s">
        <v>72</v>
      </c>
      <c r="C85" s="27" t="n">
        <f aca="false">TRUNC(8%*5%*40%,4)*0</f>
        <v>0</v>
      </c>
      <c r="D85" s="19" t="n">
        <f aca="false">TRUNC($D$33*C85,2)</f>
        <v>0</v>
      </c>
    </row>
    <row r="86" customFormat="false" ht="12.75" hidden="false" customHeight="false" outlineLevel="0" collapsed="false">
      <c r="A86" s="10" t="s">
        <v>8</v>
      </c>
      <c r="B86" s="34" t="s">
        <v>73</v>
      </c>
      <c r="C86" s="27" t="n">
        <f aca="false">TRUNC(((7/30)/12)*95%,4)*0</f>
        <v>0</v>
      </c>
      <c r="D86" s="19" t="n">
        <f aca="false">TRUNC($D$33*C86,2)</f>
        <v>0</v>
      </c>
    </row>
    <row r="87" customFormat="false" ht="25.5" hidden="false" customHeight="false" outlineLevel="0" collapsed="false">
      <c r="A87" s="10" t="s">
        <v>32</v>
      </c>
      <c r="B87" s="34" t="s">
        <v>74</v>
      </c>
      <c r="C87" s="27" t="n">
        <f aca="false">C57</f>
        <v>0.368</v>
      </c>
      <c r="D87" s="19" t="n">
        <f aca="false">TRUNC(D86*C87,2)</f>
        <v>0</v>
      </c>
    </row>
    <row r="88" customFormat="false" ht="12.75" hidden="false" customHeight="false" outlineLevel="0" collapsed="false">
      <c r="A88" s="10" t="s">
        <v>52</v>
      </c>
      <c r="B88" s="34" t="s">
        <v>75</v>
      </c>
      <c r="C88" s="27" t="n">
        <f aca="false">TRUNC(8%*95%*40%,4)*0</f>
        <v>0</v>
      </c>
      <c r="D88" s="19" t="n">
        <f aca="false">TRUNC($D$33*C88,2)</f>
        <v>0</v>
      </c>
    </row>
    <row r="89" customFormat="false" ht="12.75" hidden="false" customHeight="true" outlineLevel="0" collapsed="false">
      <c r="A89" s="17" t="s">
        <v>36</v>
      </c>
      <c r="B89" s="17"/>
      <c r="C89" s="17"/>
      <c r="D89" s="25" t="n">
        <f aca="false">SUM(D83:D88)</f>
        <v>0</v>
      </c>
    </row>
    <row r="92" customFormat="false" ht="12.75" hidden="false" customHeight="false" outlineLevel="0" collapsed="false">
      <c r="A92" s="4" t="s">
        <v>76</v>
      </c>
      <c r="B92" s="4"/>
      <c r="C92" s="4"/>
      <c r="D92" s="4"/>
    </row>
    <row r="95" customFormat="false" ht="12.75" hidden="false" customHeight="false" outlineLevel="0" collapsed="false">
      <c r="A95" s="22" t="s">
        <v>77</v>
      </c>
      <c r="B95" s="22"/>
      <c r="C95" s="22"/>
      <c r="D95" s="22"/>
    </row>
    <row r="96" customFormat="false" ht="12.75" hidden="false" customHeight="false" outlineLevel="0" collapsed="false">
      <c r="A96" s="21"/>
    </row>
    <row r="97" customFormat="false" ht="12.75" hidden="false" customHeight="true" outlineLevel="0" collapsed="false">
      <c r="A97" s="17" t="s">
        <v>78</v>
      </c>
      <c r="B97" s="30" t="s">
        <v>79</v>
      </c>
      <c r="C97" s="30"/>
      <c r="D97" s="17" t="s">
        <v>27</v>
      </c>
    </row>
    <row r="98" customFormat="false" ht="12.75" hidden="false" customHeight="false" outlineLevel="0" collapsed="false">
      <c r="A98" s="10" t="s">
        <v>2</v>
      </c>
      <c r="B98" s="18" t="s">
        <v>80</v>
      </c>
      <c r="C98" s="27" t="n">
        <f aca="false">TRUNC(((1+1/3)/12)/12,4)*0</f>
        <v>0</v>
      </c>
      <c r="D98" s="19" t="n">
        <f aca="false">TRUNC(($D$33+$D$77+$D$89)*C98,2)</f>
        <v>0</v>
      </c>
    </row>
    <row r="99" customFormat="false" ht="12.75" hidden="false" customHeight="false" outlineLevel="0" collapsed="false">
      <c r="A99" s="10" t="s">
        <v>4</v>
      </c>
      <c r="B99" s="18" t="s">
        <v>81</v>
      </c>
      <c r="C99" s="27" t="n">
        <f aca="false">TRUNC(((2/30)/12),4)</f>
        <v>0.0055</v>
      </c>
      <c r="D99" s="19" t="n">
        <f aca="false">TRUNC(($D$33+$D$77+$D$89)*C99,2)</f>
        <v>17.3</v>
      </c>
    </row>
    <row r="100" customFormat="false" ht="12.75" hidden="false" customHeight="false" outlineLevel="0" collapsed="false">
      <c r="A100" s="10" t="s">
        <v>6</v>
      </c>
      <c r="B100" s="18" t="s">
        <v>82</v>
      </c>
      <c r="C100" s="27" t="n">
        <f aca="false">TRUNC(((5/30)/12)*2%,4)*0</f>
        <v>0</v>
      </c>
      <c r="D100" s="19" t="n">
        <f aca="false">TRUNC(($D$33+$D$77+$D$89)*C100,2)</f>
        <v>0</v>
      </c>
    </row>
    <row r="101" customFormat="false" ht="12.75" hidden="false" customHeight="false" outlineLevel="0" collapsed="false">
      <c r="A101" s="10" t="s">
        <v>8</v>
      </c>
      <c r="B101" s="18" t="s">
        <v>83</v>
      </c>
      <c r="C101" s="27" t="n">
        <f aca="false">TRUNC(((15/30)/12)*8%,4)*0</f>
        <v>0</v>
      </c>
      <c r="D101" s="19" t="n">
        <f aca="false">TRUNC(($D$33+$D$77+$D$89)*C101,2)</f>
        <v>0</v>
      </c>
    </row>
    <row r="102" customFormat="false" ht="12.75" hidden="false" customHeight="false" outlineLevel="0" collapsed="false">
      <c r="A102" s="10" t="s">
        <v>32</v>
      </c>
      <c r="B102" s="18" t="s">
        <v>84</v>
      </c>
      <c r="C102" s="27" t="n">
        <f aca="false">((1+1/3)/12)*3%*(4/12)*0</f>
        <v>0</v>
      </c>
      <c r="D102" s="19" t="n">
        <f aca="false">TRUNC(($D$33+$D$77+$D$89)*C102,2)</f>
        <v>0</v>
      </c>
    </row>
    <row r="103" customFormat="false" ht="12.75" hidden="false" customHeight="false" outlineLevel="0" collapsed="false">
      <c r="A103" s="10" t="s">
        <v>52</v>
      </c>
      <c r="B103" s="18" t="s">
        <v>85</v>
      </c>
      <c r="C103" s="27"/>
      <c r="D103" s="19" t="n">
        <f aca="false">TRUNC(($D$33+$D$77+$D$89)*C103,2)</f>
        <v>0</v>
      </c>
    </row>
    <row r="104" customFormat="false" ht="12.75" hidden="false" customHeight="true" outlineLevel="0" collapsed="false">
      <c r="A104" s="17" t="s">
        <v>57</v>
      </c>
      <c r="B104" s="17"/>
      <c r="C104" s="17"/>
      <c r="D104" s="25" t="n">
        <f aca="false">SUM(D98:D103)</f>
        <v>17.3</v>
      </c>
      <c r="E104" s="33"/>
      <c r="F104" s="33"/>
    </row>
    <row r="107" customFormat="false" ht="12.75" hidden="false" customHeight="false" outlineLevel="0" collapsed="false">
      <c r="A107" s="22" t="s">
        <v>86</v>
      </c>
      <c r="B107" s="22"/>
      <c r="C107" s="22"/>
      <c r="D107" s="22"/>
    </row>
    <row r="108" customFormat="false" ht="12.75" hidden="false" customHeight="false" outlineLevel="0" collapsed="false">
      <c r="A108" s="21"/>
    </row>
    <row r="109" customFormat="false" ht="12.75" hidden="false" customHeight="true" outlineLevel="0" collapsed="false">
      <c r="A109" s="17" t="s">
        <v>87</v>
      </c>
      <c r="B109" s="30" t="s">
        <v>88</v>
      </c>
      <c r="C109" s="30"/>
      <c r="D109" s="17" t="s">
        <v>27</v>
      </c>
    </row>
    <row r="110" customFormat="false" ht="12.75" hidden="false" customHeight="true" outlineLevel="0" collapsed="false">
      <c r="A110" s="10" t="s">
        <v>2</v>
      </c>
      <c r="B110" s="18" t="s">
        <v>89</v>
      </c>
      <c r="C110" s="18"/>
      <c r="D110" s="19" t="n">
        <f aca="false">((D33+D77+D89)/220)*22*0</f>
        <v>0</v>
      </c>
    </row>
    <row r="111" customFormat="false" ht="12.75" hidden="false" customHeight="true" outlineLevel="0" collapsed="false">
      <c r="A111" s="17" t="s">
        <v>36</v>
      </c>
      <c r="B111" s="17"/>
      <c r="C111" s="17"/>
      <c r="D111" s="25" t="n">
        <f aca="false">SUM(D110)</f>
        <v>0</v>
      </c>
    </row>
    <row r="114" customFormat="false" ht="12.75" hidden="false" customHeight="false" outlineLevel="0" collapsed="false">
      <c r="A114" s="22" t="s">
        <v>90</v>
      </c>
      <c r="B114" s="22"/>
      <c r="C114" s="22"/>
      <c r="D114" s="22"/>
    </row>
    <row r="115" customFormat="false" ht="12.75" hidden="false" customHeight="false" outlineLevel="0" collapsed="false">
      <c r="A115" s="21"/>
    </row>
    <row r="116" customFormat="false" ht="12.75" hidden="false" customHeight="true" outlineLevel="0" collapsed="false">
      <c r="A116" s="17" t="n">
        <v>4</v>
      </c>
      <c r="B116" s="17" t="s">
        <v>91</v>
      </c>
      <c r="C116" s="17"/>
      <c r="D116" s="17" t="s">
        <v>27</v>
      </c>
    </row>
    <row r="117" customFormat="false" ht="12.75" hidden="false" customHeight="true" outlineLevel="0" collapsed="false">
      <c r="A117" s="10" t="s">
        <v>78</v>
      </c>
      <c r="B117" s="18" t="s">
        <v>79</v>
      </c>
      <c r="C117" s="18"/>
      <c r="D117" s="31" t="n">
        <f aca="false">D104</f>
        <v>17.3</v>
      </c>
    </row>
    <row r="118" customFormat="false" ht="12.75" hidden="false" customHeight="true" outlineLevel="0" collapsed="false">
      <c r="A118" s="10" t="s">
        <v>87</v>
      </c>
      <c r="B118" s="18" t="s">
        <v>88</v>
      </c>
      <c r="C118" s="18"/>
      <c r="D118" s="31" t="n">
        <f aca="false">D111</f>
        <v>0</v>
      </c>
    </row>
    <row r="119" customFormat="false" ht="12.75" hidden="false" customHeight="true" outlineLevel="0" collapsed="false">
      <c r="A119" s="17" t="s">
        <v>36</v>
      </c>
      <c r="B119" s="17"/>
      <c r="C119" s="17"/>
      <c r="D119" s="25" t="n">
        <f aca="false">SUM(D117:D118)</f>
        <v>17.3</v>
      </c>
    </row>
    <row r="122" customFormat="false" ht="12.75" hidden="false" customHeight="false" outlineLevel="0" collapsed="false">
      <c r="A122" s="4" t="s">
        <v>92</v>
      </c>
      <c r="B122" s="4"/>
      <c r="C122" s="4"/>
      <c r="D122" s="4"/>
    </row>
    <row r="124" customFormat="false" ht="12.75" hidden="false" customHeight="true" outlineLevel="0" collapsed="false">
      <c r="A124" s="17" t="n">
        <v>5</v>
      </c>
      <c r="B124" s="35" t="s">
        <v>93</v>
      </c>
      <c r="C124" s="35"/>
      <c r="D124" s="17" t="s">
        <v>27</v>
      </c>
    </row>
    <row r="125" customFormat="false" ht="12.75" hidden="false" customHeight="false" outlineLevel="0" collapsed="false">
      <c r="A125" s="10" t="s">
        <v>2</v>
      </c>
      <c r="B125" s="18" t="s">
        <v>94</v>
      </c>
      <c r="C125" s="18"/>
      <c r="D125" s="19"/>
    </row>
    <row r="126" customFormat="false" ht="12.75" hidden="false" customHeight="false" outlineLevel="0" collapsed="false">
      <c r="A126" s="10" t="s">
        <v>4</v>
      </c>
      <c r="B126" s="18" t="s">
        <v>95</v>
      </c>
      <c r="C126" s="18"/>
      <c r="D126" s="19"/>
    </row>
    <row r="127" customFormat="false" ht="12.75" hidden="false" customHeight="false" outlineLevel="0" collapsed="false">
      <c r="A127" s="10" t="s">
        <v>6</v>
      </c>
      <c r="B127" s="18" t="s">
        <v>96</v>
      </c>
      <c r="C127" s="18"/>
      <c r="D127" s="19"/>
    </row>
    <row r="128" customFormat="false" ht="12.75" hidden="false" customHeight="false" outlineLevel="0" collapsed="false">
      <c r="A128" s="10" t="s">
        <v>8</v>
      </c>
      <c r="B128" s="18" t="s">
        <v>35</v>
      </c>
      <c r="C128" s="18"/>
      <c r="D128" s="19"/>
    </row>
    <row r="129" customFormat="false" ht="12.75" hidden="false" customHeight="true" outlineLevel="0" collapsed="false">
      <c r="A129" s="17" t="s">
        <v>57</v>
      </c>
      <c r="B129" s="17"/>
      <c r="C129" s="17"/>
      <c r="D129" s="20"/>
    </row>
    <row r="132" customFormat="false" ht="12.75" hidden="false" customHeight="false" outlineLevel="0" collapsed="false">
      <c r="A132" s="4" t="s">
        <v>97</v>
      </c>
      <c r="B132" s="4"/>
      <c r="C132" s="4"/>
      <c r="D132" s="4"/>
    </row>
    <row r="134" customFormat="false" ht="12.75" hidden="false" customHeight="false" outlineLevel="0" collapsed="false">
      <c r="A134" s="17" t="n">
        <v>6</v>
      </c>
      <c r="B134" s="35" t="s">
        <v>98</v>
      </c>
      <c r="C134" s="17" t="s">
        <v>46</v>
      </c>
      <c r="D134" s="17" t="s">
        <v>27</v>
      </c>
    </row>
    <row r="135" customFormat="false" ht="12.75" hidden="false" customHeight="false" outlineLevel="0" collapsed="false">
      <c r="A135" s="10" t="s">
        <v>2</v>
      </c>
      <c r="B135" s="18" t="s">
        <v>99</v>
      </c>
      <c r="C135" s="27" t="n">
        <v>0.05</v>
      </c>
      <c r="D135" s="31" t="n">
        <f aca="false">D155*C135</f>
        <v>158.1825</v>
      </c>
    </row>
    <row r="136" customFormat="false" ht="12.75" hidden="false" customHeight="false" outlineLevel="0" collapsed="false">
      <c r="A136" s="10" t="s">
        <v>4</v>
      </c>
      <c r="B136" s="18" t="s">
        <v>100</v>
      </c>
      <c r="C136" s="27" t="n">
        <v>0.06</v>
      </c>
      <c r="D136" s="19" t="n">
        <f aca="false">(D155+D135)*C136</f>
        <v>199.30995</v>
      </c>
    </row>
    <row r="137" customFormat="false" ht="12.75" hidden="false" customHeight="false" outlineLevel="0" collapsed="false">
      <c r="A137" s="10" t="s">
        <v>6</v>
      </c>
      <c r="B137" s="18" t="s">
        <v>101</v>
      </c>
      <c r="C137" s="23" t="n">
        <f aca="false">SUM(C138:C143)</f>
        <v>0.0865</v>
      </c>
      <c r="D137" s="19" t="n">
        <f aca="false">(D155+D135+D136)*C137/(1-C137)</f>
        <v>333.419618965517</v>
      </c>
    </row>
    <row r="138" customFormat="false" ht="12.75" hidden="false" customHeight="false" outlineLevel="0" collapsed="false">
      <c r="A138" s="10"/>
      <c r="B138" s="18" t="s">
        <v>102</v>
      </c>
      <c r="C138" s="27"/>
      <c r="D138" s="31" t="n">
        <f aca="false">$D$157*C138</f>
        <v>0</v>
      </c>
    </row>
    <row r="139" customFormat="false" ht="12.75" hidden="false" customHeight="false" outlineLevel="0" collapsed="false">
      <c r="A139" s="10"/>
      <c r="B139" s="18" t="s">
        <v>103</v>
      </c>
      <c r="C139" s="27" t="n">
        <v>0.0065</v>
      </c>
      <c r="D139" s="31" t="n">
        <f aca="false">$D$157*C139</f>
        <v>25.0546534482759</v>
      </c>
    </row>
    <row r="140" customFormat="false" ht="12.75" hidden="false" customHeight="false" outlineLevel="0" collapsed="false">
      <c r="A140" s="10"/>
      <c r="B140" s="18" t="s">
        <v>104</v>
      </c>
      <c r="C140" s="27" t="n">
        <v>0.03</v>
      </c>
      <c r="D140" s="31" t="n">
        <f aca="false">$D$157*C140</f>
        <v>115.636862068966</v>
      </c>
    </row>
    <row r="141" customFormat="false" ht="12.75" hidden="false" customHeight="false" outlineLevel="0" collapsed="false">
      <c r="A141" s="10"/>
      <c r="B141" s="18" t="s">
        <v>105</v>
      </c>
      <c r="C141" s="10"/>
      <c r="D141" s="31" t="n">
        <f aca="false">$D$157*C141</f>
        <v>0</v>
      </c>
    </row>
    <row r="142" customFormat="false" ht="12.75" hidden="false" customHeight="false" outlineLevel="0" collapsed="false">
      <c r="A142" s="10"/>
      <c r="B142" s="18" t="s">
        <v>106</v>
      </c>
      <c r="C142" s="27"/>
      <c r="D142" s="31" t="n">
        <f aca="false">$D$157*C142</f>
        <v>0</v>
      </c>
    </row>
    <row r="143" customFormat="false" ht="12.75" hidden="false" customHeight="false" outlineLevel="0" collapsed="false">
      <c r="A143" s="10"/>
      <c r="B143" s="18" t="s">
        <v>107</v>
      </c>
      <c r="C143" s="27" t="n">
        <v>0.05</v>
      </c>
      <c r="D143" s="31" t="n">
        <f aca="false">$D$157*C143</f>
        <v>192.728103448276</v>
      </c>
    </row>
    <row r="144" customFormat="false" ht="13.5" hidden="false" customHeight="true" outlineLevel="0" collapsed="false">
      <c r="A144" s="36" t="s">
        <v>57</v>
      </c>
      <c r="B144" s="36"/>
      <c r="C144" s="37" t="n">
        <f aca="false">(1+C136)*(1+C135)/(1-C137)-1</f>
        <v>0.218390804597701</v>
      </c>
      <c r="D144" s="25" t="n">
        <f aca="false">SUM(D135:D137)</f>
        <v>690.912068965517</v>
      </c>
    </row>
    <row r="147" customFormat="false" ht="12.75" hidden="false" customHeight="false" outlineLevel="0" collapsed="false">
      <c r="A147" s="4" t="s">
        <v>108</v>
      </c>
      <c r="B147" s="4"/>
      <c r="C147" s="4"/>
      <c r="D147" s="4"/>
    </row>
    <row r="149" customFormat="false" ht="12.75" hidden="false" customHeight="true" outlineLevel="0" collapsed="false">
      <c r="A149" s="17"/>
      <c r="B149" s="17" t="s">
        <v>109</v>
      </c>
      <c r="C149" s="17"/>
      <c r="D149" s="17" t="s">
        <v>27</v>
      </c>
    </row>
    <row r="150" customFormat="false" ht="12.75" hidden="false" customHeight="true" outlineLevel="0" collapsed="false">
      <c r="A150" s="17" t="s">
        <v>2</v>
      </c>
      <c r="B150" s="18" t="s">
        <v>25</v>
      </c>
      <c r="C150" s="18"/>
      <c r="D150" s="38" t="n">
        <f aca="false">D33</f>
        <v>1635.5</v>
      </c>
    </row>
    <row r="151" customFormat="false" ht="12.75" hidden="false" customHeight="true" outlineLevel="0" collapsed="false">
      <c r="A151" s="17" t="s">
        <v>4</v>
      </c>
      <c r="B151" s="18" t="s">
        <v>37</v>
      </c>
      <c r="C151" s="18"/>
      <c r="D151" s="38" t="n">
        <f aca="false">D77</f>
        <v>1510.85</v>
      </c>
    </row>
    <row r="152" customFormat="false" ht="12.75" hidden="false" customHeight="true" outlineLevel="0" collapsed="false">
      <c r="A152" s="17" t="s">
        <v>6</v>
      </c>
      <c r="B152" s="18" t="s">
        <v>68</v>
      </c>
      <c r="C152" s="18"/>
      <c r="D152" s="38" t="n">
        <f aca="false">D89</f>
        <v>0</v>
      </c>
    </row>
    <row r="153" customFormat="false" ht="12.75" hidden="false" customHeight="true" outlineLevel="0" collapsed="false">
      <c r="A153" s="17" t="s">
        <v>8</v>
      </c>
      <c r="B153" s="18" t="s">
        <v>76</v>
      </c>
      <c r="C153" s="18"/>
      <c r="D153" s="38" t="n">
        <f aca="false">D119</f>
        <v>17.3</v>
      </c>
    </row>
    <row r="154" customFormat="false" ht="12.75" hidden="false" customHeight="true" outlineLevel="0" collapsed="false">
      <c r="A154" s="17" t="s">
        <v>32</v>
      </c>
      <c r="B154" s="18" t="s">
        <v>92</v>
      </c>
      <c r="C154" s="18"/>
      <c r="D154" s="38" t="n">
        <f aca="false">D129</f>
        <v>0</v>
      </c>
    </row>
    <row r="155" customFormat="false" ht="12.75" hidden="false" customHeight="true" outlineLevel="0" collapsed="false">
      <c r="A155" s="17" t="s">
        <v>110</v>
      </c>
      <c r="B155" s="17"/>
      <c r="C155" s="17"/>
      <c r="D155" s="39" t="n">
        <f aca="false">SUM(D150:D154)</f>
        <v>3163.65</v>
      </c>
    </row>
    <row r="156" customFormat="false" ht="12.75" hidden="false" customHeight="true" outlineLevel="0" collapsed="false">
      <c r="A156" s="17" t="s">
        <v>52</v>
      </c>
      <c r="B156" s="18" t="s">
        <v>111</v>
      </c>
      <c r="C156" s="18"/>
      <c r="D156" s="40" t="n">
        <f aca="false">D144</f>
        <v>690.912068965517</v>
      </c>
    </row>
    <row r="157" customFormat="false" ht="12.75" hidden="false" customHeight="true" outlineLevel="0" collapsed="false">
      <c r="A157" s="17" t="s">
        <v>112</v>
      </c>
      <c r="B157" s="17"/>
      <c r="C157" s="17"/>
      <c r="D157" s="39" t="n">
        <f aca="false">SUM(D155:D156)</f>
        <v>3854.56206896552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57:C15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ColWidth="9.13671875"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false" hidden="false" outlineLevel="0" max="1024" min="6" style="67" width="9.13"/>
  </cols>
  <sheetData>
    <row r="1" customFormat="false" ht="16.5" hidden="false" customHeight="false" outlineLevel="0" collapsed="false">
      <c r="A1" s="68" t="s">
        <v>179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180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181</v>
      </c>
      <c r="C4" s="71"/>
      <c r="D4" s="71"/>
      <c r="E4" s="72" t="n">
        <f aca="false">HE1treina!E63</f>
        <v>259589.41</v>
      </c>
    </row>
    <row r="5" customFormat="false" ht="15" hidden="false" customHeight="false" outlineLevel="0" collapsed="false">
      <c r="A5" s="70" t="s">
        <v>4</v>
      </c>
      <c r="B5" s="71" t="s">
        <v>182</v>
      </c>
      <c r="C5" s="71"/>
      <c r="D5" s="71"/>
      <c r="E5" s="72" t="n">
        <f aca="false">HE1insem!E123</f>
        <v>88963.24</v>
      </c>
    </row>
    <row r="6" customFormat="false" ht="15" hidden="false" customHeight="false" outlineLevel="0" collapsed="false">
      <c r="A6" s="70" t="s">
        <v>6</v>
      </c>
      <c r="B6" s="71" t="s">
        <v>183</v>
      </c>
      <c r="C6" s="71"/>
      <c r="D6" s="71"/>
      <c r="E6" s="72" t="n">
        <f aca="false">HE1pleito!E93</f>
        <v>443433.16</v>
      </c>
    </row>
    <row r="7" customFormat="false" ht="15" hidden="false" customHeight="false" outlineLevel="0" collapsed="false">
      <c r="A7" s="75" t="s">
        <v>184</v>
      </c>
      <c r="B7" s="75"/>
      <c r="C7" s="75"/>
      <c r="D7" s="75"/>
      <c r="E7" s="76" t="n">
        <f aca="false">SUM(E4:E6)</f>
        <v>791985.81</v>
      </c>
    </row>
    <row r="9" customFormat="false" ht="15" hidden="false" customHeight="false" outlineLevel="0" collapsed="false">
      <c r="A9" s="69" t="s">
        <v>185</v>
      </c>
      <c r="B9" s="69"/>
      <c r="C9" s="69"/>
      <c r="D9" s="69"/>
      <c r="E9" s="69"/>
    </row>
    <row r="10" customFormat="false" ht="15" hidden="false" customHeight="false" outlineLevel="0" collapsed="false">
      <c r="A10" s="70" t="s">
        <v>8</v>
      </c>
      <c r="B10" s="71" t="s">
        <v>182</v>
      </c>
      <c r="C10" s="71"/>
      <c r="D10" s="71"/>
      <c r="E10" s="72" t="n">
        <f aca="false">HE2insem!E123</f>
        <v>10672.35</v>
      </c>
    </row>
    <row r="11" customFormat="false" ht="15" hidden="false" customHeight="false" outlineLevel="0" collapsed="false">
      <c r="A11" s="70" t="s">
        <v>32</v>
      </c>
      <c r="B11" s="71" t="s">
        <v>183</v>
      </c>
      <c r="C11" s="71"/>
      <c r="D11" s="71"/>
      <c r="E11" s="72" t="n">
        <f aca="false">HE2pleito!E93</f>
        <v>53880.02</v>
      </c>
    </row>
    <row r="12" customFormat="false" ht="15" hidden="false" customHeight="false" outlineLevel="0" collapsed="false">
      <c r="A12" s="75" t="s">
        <v>186</v>
      </c>
      <c r="B12" s="75"/>
      <c r="C12" s="75"/>
      <c r="D12" s="75"/>
      <c r="E12" s="76" t="n">
        <f aca="false">SUM(E10:E11)</f>
        <v>64552.37</v>
      </c>
    </row>
    <row r="14" customFormat="false" ht="15" hidden="false" customHeight="false" outlineLevel="0" collapsed="false">
      <c r="A14" s="75" t="s">
        <v>187</v>
      </c>
      <c r="B14" s="75"/>
      <c r="C14" s="75"/>
      <c r="D14" s="75"/>
      <c r="E14" s="76" t="n">
        <f aca="false">E7+E12</f>
        <v>856538.18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1:E1"/>
    <mergeCell ref="A3:E3"/>
    <mergeCell ref="B4:D4"/>
    <mergeCell ref="B5:D5"/>
    <mergeCell ref="B6:D6"/>
    <mergeCell ref="A7:D7"/>
    <mergeCell ref="A9:E9"/>
    <mergeCell ref="B10:D10"/>
    <mergeCell ref="B11:D11"/>
    <mergeCell ref="A12:D12"/>
    <mergeCell ref="A14:D1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9.13671875" defaultRowHeight="12.75" zeroHeight="false" outlineLevelRow="0" outlineLevelCol="0"/>
  <cols>
    <col collapsed="false" customWidth="true" hidden="false" outlineLevel="0" max="1" min="1" style="79" width="9.29"/>
    <col collapsed="false" customWidth="true" hidden="false" outlineLevel="0" max="2" min="2" style="79" width="44.42"/>
    <col collapsed="false" customWidth="true" hidden="false" outlineLevel="0" max="5" min="3" style="79" width="13.29"/>
    <col collapsed="false" customWidth="true" hidden="false" outlineLevel="0" max="6" min="6" style="79" width="16"/>
    <col collapsed="false" customWidth="false" hidden="false" outlineLevel="0" max="14" min="7" style="80" width="9.13"/>
    <col collapsed="false" customWidth="false" hidden="false" outlineLevel="0" max="1024" min="15" style="79" width="9.13"/>
  </cols>
  <sheetData>
    <row r="1" s="80" customFormat="true" ht="15.75" hidden="false" customHeight="true" outlineLevel="0" collapsed="false">
      <c r="A1" s="81" t="s">
        <v>188</v>
      </c>
      <c r="B1" s="81"/>
      <c r="C1" s="81"/>
      <c r="D1" s="81"/>
      <c r="E1" s="81"/>
      <c r="F1" s="81"/>
    </row>
    <row r="2" s="80" customFormat="true" ht="25.5" hidden="false" customHeight="false" outlineLevel="0" collapsed="false">
      <c r="A2" s="82" t="s">
        <v>189</v>
      </c>
      <c r="B2" s="82" t="s">
        <v>190</v>
      </c>
      <c r="C2" s="82" t="s">
        <v>191</v>
      </c>
      <c r="D2" s="82" t="s">
        <v>192</v>
      </c>
      <c r="E2" s="82" t="s">
        <v>193</v>
      </c>
      <c r="F2" s="82" t="s">
        <v>194</v>
      </c>
    </row>
    <row r="3" s="80" customFormat="true" ht="12.8" hidden="false" customHeight="false" outlineLevel="0" collapsed="false">
      <c r="A3" s="83" t="n">
        <v>1</v>
      </c>
      <c r="B3" s="84" t="s">
        <v>195</v>
      </c>
      <c r="C3" s="83" t="s">
        <v>196</v>
      </c>
      <c r="D3" s="83" t="n">
        <v>1276</v>
      </c>
      <c r="E3" s="84" t="n">
        <v>2.85</v>
      </c>
      <c r="F3" s="85" t="n">
        <f aca="false">(ROUND(E3,2)*D3)</f>
        <v>3636.6</v>
      </c>
      <c r="G3" s="61"/>
    </row>
    <row r="4" s="80" customFormat="true" ht="12.8" hidden="false" customHeight="false" outlineLevel="0" collapsed="false">
      <c r="A4" s="83" t="n">
        <v>2</v>
      </c>
      <c r="B4" s="84" t="s">
        <v>197</v>
      </c>
      <c r="C4" s="83" t="s">
        <v>196</v>
      </c>
      <c r="D4" s="83" t="n">
        <v>1276</v>
      </c>
      <c r="E4" s="84" t="n">
        <v>2.78</v>
      </c>
      <c r="F4" s="85" t="n">
        <f aca="false">(ROUND(E4,2)*D4)</f>
        <v>3547.28</v>
      </c>
    </row>
    <row r="5" s="80" customFormat="true" ht="12.8" hidden="false" customHeight="false" outlineLevel="0" collapsed="false">
      <c r="A5" s="83" t="n">
        <v>3</v>
      </c>
      <c r="B5" s="84" t="s">
        <v>198</v>
      </c>
      <c r="C5" s="83" t="s">
        <v>196</v>
      </c>
      <c r="D5" s="83" t="n">
        <v>1276</v>
      </c>
      <c r="E5" s="84" t="n">
        <v>5.35</v>
      </c>
      <c r="F5" s="85" t="n">
        <f aca="false">(ROUND(E5,2)*D5)</f>
        <v>6826.6</v>
      </c>
    </row>
    <row r="6" s="80" customFormat="true" ht="12.8" hidden="false" customHeight="false" outlineLevel="0" collapsed="false">
      <c r="A6" s="83" t="n">
        <v>4</v>
      </c>
      <c r="B6" s="84" t="s">
        <v>199</v>
      </c>
      <c r="C6" s="83" t="s">
        <v>196</v>
      </c>
      <c r="D6" s="83" t="n">
        <v>1276</v>
      </c>
      <c r="E6" s="84" t="n">
        <v>105.97</v>
      </c>
      <c r="F6" s="85" t="n">
        <f aca="false">(ROUND(E6,2)*D6)</f>
        <v>135217.72</v>
      </c>
    </row>
    <row r="7" s="80" customFormat="true" ht="12.8" hidden="false" customHeight="false" outlineLevel="0" collapsed="false">
      <c r="A7" s="83" t="n">
        <v>5</v>
      </c>
      <c r="B7" s="84" t="s">
        <v>200</v>
      </c>
      <c r="C7" s="83" t="s">
        <v>196</v>
      </c>
      <c r="D7" s="83" t="n">
        <v>1276</v>
      </c>
      <c r="E7" s="84" t="n">
        <v>3.17</v>
      </c>
      <c r="F7" s="85" t="n">
        <f aca="false">(ROUND(E7,2)*D7)</f>
        <v>4044.92</v>
      </c>
    </row>
    <row r="8" s="80" customFormat="true" ht="12.8" hidden="false" customHeight="false" outlineLevel="0" collapsed="false">
      <c r="A8" s="83" t="n">
        <v>6</v>
      </c>
      <c r="B8" s="84" t="s">
        <v>201</v>
      </c>
      <c r="C8" s="83" t="s">
        <v>196</v>
      </c>
      <c r="D8" s="83" t="n">
        <v>1276</v>
      </c>
      <c r="E8" s="84" t="n">
        <v>22.88</v>
      </c>
      <c r="F8" s="85" t="n">
        <f aca="false">(ROUND(E8,2)*D8)</f>
        <v>29194.88</v>
      </c>
    </row>
    <row r="9" s="80" customFormat="true" ht="12.8" hidden="false" customHeight="false" outlineLevel="0" collapsed="false">
      <c r="A9" s="83" t="n">
        <v>7</v>
      </c>
      <c r="B9" s="84" t="s">
        <v>202</v>
      </c>
      <c r="C9" s="83" t="s">
        <v>196</v>
      </c>
      <c r="D9" s="83" t="n">
        <f aca="false">1276*2</f>
        <v>2552</v>
      </c>
      <c r="E9" s="84" t="n">
        <v>3.39</v>
      </c>
      <c r="F9" s="85" t="n">
        <f aca="false">(ROUND(E9,2)*D9)</f>
        <v>8651.28</v>
      </c>
    </row>
    <row r="10" s="80" customFormat="true" ht="15.75" hidden="false" customHeight="true" outlineLevel="0" collapsed="false">
      <c r="A10" s="86"/>
      <c r="B10" s="86"/>
      <c r="C10" s="87" t="s">
        <v>138</v>
      </c>
      <c r="D10" s="87"/>
      <c r="E10" s="87"/>
      <c r="F10" s="88" t="n">
        <f aca="false">SUM(F3:F9)</f>
        <v>191119.28</v>
      </c>
    </row>
    <row r="11" customFormat="false" ht="12.75" hidden="false" customHeight="true" outlineLevel="0" collapsed="false">
      <c r="C11" s="89" t="s">
        <v>99</v>
      </c>
      <c r="D11" s="89"/>
      <c r="E11" s="90" t="n">
        <f aca="false">aaop!C135</f>
        <v>0.05</v>
      </c>
      <c r="F11" s="91" t="n">
        <f aca="false">TRUNC(F10*E11,2)</f>
        <v>9555.96</v>
      </c>
    </row>
    <row r="12" customFormat="false" ht="12.75" hidden="false" customHeight="true" outlineLevel="0" collapsed="false">
      <c r="C12" s="89" t="s">
        <v>100</v>
      </c>
      <c r="D12" s="89"/>
      <c r="E12" s="90" t="n">
        <f aca="false">aaop!C136</f>
        <v>0.06</v>
      </c>
      <c r="F12" s="91" t="n">
        <f aca="false">TRUNC((F10+F11)*E12,2)</f>
        <v>12040.51</v>
      </c>
    </row>
    <row r="13" customFormat="false" ht="12.75" hidden="false" customHeight="true" outlineLevel="0" collapsed="false">
      <c r="C13" s="89" t="s">
        <v>101</v>
      </c>
      <c r="D13" s="89"/>
      <c r="E13" s="90" t="n">
        <f aca="false">aaop!C137</f>
        <v>0.0865</v>
      </c>
      <c r="F13" s="91" t="n">
        <f aca="false">TRUNC((F10+F11+F12)*E13/(1-E13),2)</f>
        <v>20142.21</v>
      </c>
    </row>
    <row r="14" customFormat="false" ht="15.75" hidden="false" customHeight="true" outlineLevel="0" collapsed="false">
      <c r="C14" s="92" t="s">
        <v>203</v>
      </c>
      <c r="D14" s="92"/>
      <c r="E14" s="92"/>
      <c r="F14" s="93" t="n">
        <f aca="false">SUM(F10:F13)</f>
        <v>232857.96</v>
      </c>
    </row>
  </sheetData>
  <mergeCells count="6">
    <mergeCell ref="A1:F1"/>
    <mergeCell ref="C10:E10"/>
    <mergeCell ref="C11:D11"/>
    <mergeCell ref="C12:D12"/>
    <mergeCell ref="C13:D13"/>
    <mergeCell ref="C14:E1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1048576"/>
  <sheetViews>
    <sheetView showFormulas="false" showGridLines="true" showRowColHeaders="true" showZeros="true" rightToLeft="false" tabSelected="true" showOutlineSymbols="true" defaultGridColor="true" view="normal" topLeftCell="C16" colorId="64" zoomScale="100" zoomScaleNormal="100" zoomScalePageLayoutView="100" workbookViewId="0">
      <selection pane="topLeft" activeCell="G29" activeCellId="0" sqref="G29"/>
    </sheetView>
  </sheetViews>
  <sheetFormatPr defaultColWidth="9.13671875" defaultRowHeight="15" zeroHeight="false" outlineLevelRow="0" outlineLevelCol="0"/>
  <cols>
    <col collapsed="false" customWidth="true" hidden="false" outlineLevel="0" max="1" min="1" style="67" width="10.58"/>
    <col collapsed="false" customWidth="true" hidden="false" outlineLevel="0" max="2" min="2" style="94" width="36.57"/>
    <col collapsed="false" customWidth="true" hidden="false" outlineLevel="0" max="6" min="3" style="67" width="12.71"/>
    <col collapsed="false" customWidth="true" hidden="false" outlineLevel="0" max="7" min="7" style="67" width="15.71"/>
    <col collapsed="false" customWidth="false" hidden="false" outlineLevel="0" max="1024" min="8" style="67" width="9.13"/>
  </cols>
  <sheetData>
    <row r="1" customFormat="false" ht="15.75" hidden="false" customHeight="false" outlineLevel="0" collapsed="false">
      <c r="A1" s="2" t="s">
        <v>204</v>
      </c>
      <c r="B1" s="2"/>
      <c r="C1" s="2"/>
      <c r="D1" s="2"/>
      <c r="E1" s="2"/>
      <c r="F1" s="2"/>
      <c r="G1" s="2"/>
    </row>
    <row r="3" customFormat="false" ht="15" hidden="false" customHeight="false" outlineLevel="0" collapsed="false">
      <c r="A3" s="95" t="s">
        <v>205</v>
      </c>
    </row>
    <row r="5" customFormat="false" ht="15" hidden="false" customHeight="false" outlineLevel="0" collapsed="false">
      <c r="A5" s="96" t="s">
        <v>206</v>
      </c>
      <c r="B5" s="96"/>
      <c r="C5" s="96"/>
      <c r="D5" s="96"/>
      <c r="E5" s="96"/>
      <c r="F5" s="96"/>
      <c r="G5" s="96"/>
    </row>
    <row r="7" customFormat="false" ht="15" hidden="false" customHeight="false" outlineLevel="0" collapsed="false">
      <c r="A7" s="97" t="s">
        <v>207</v>
      </c>
      <c r="B7" s="97"/>
      <c r="C7" s="97"/>
      <c r="D7" s="97"/>
      <c r="E7" s="97"/>
      <c r="F7" s="97"/>
      <c r="G7" s="97"/>
    </row>
    <row r="8" customFormat="false" ht="42.75" hidden="false" customHeight="false" outlineLevel="0" collapsed="false">
      <c r="A8" s="98" t="s">
        <v>208</v>
      </c>
      <c r="B8" s="98" t="s">
        <v>209</v>
      </c>
      <c r="C8" s="98" t="s">
        <v>210</v>
      </c>
      <c r="D8" s="98" t="s">
        <v>211</v>
      </c>
      <c r="E8" s="98" t="s">
        <v>212</v>
      </c>
      <c r="F8" s="98" t="s">
        <v>213</v>
      </c>
      <c r="G8" s="98" t="s">
        <v>214</v>
      </c>
    </row>
    <row r="9" customFormat="false" ht="15" hidden="false" customHeight="false" outlineLevel="0" collapsed="false">
      <c r="A9" s="99" t="s">
        <v>2</v>
      </c>
      <c r="B9" s="100" t="str">
        <f aca="false">sup!A13</f>
        <v>Supervisor</v>
      </c>
      <c r="C9" s="101" t="n">
        <f aca="false">sup!D157</f>
        <v>3854.56206896552</v>
      </c>
      <c r="D9" s="70" t="n">
        <v>24</v>
      </c>
      <c r="E9" s="101" t="n">
        <f aca="false">ROUND(C9/26,2)</f>
        <v>148.25</v>
      </c>
      <c r="F9" s="70" t="n">
        <v>43</v>
      </c>
      <c r="G9" s="101" t="n">
        <f aca="false">D9*E9*F9</f>
        <v>152994</v>
      </c>
    </row>
    <row r="10" customFormat="false" ht="15" hidden="false" customHeight="false" outlineLevel="0" collapsed="false">
      <c r="A10" s="99" t="s">
        <v>4</v>
      </c>
      <c r="B10" s="100" t="str">
        <f aca="false">aaop!A13</f>
        <v>Auxiliar Administrativo e Operacional</v>
      </c>
      <c r="C10" s="101" t="n">
        <f aca="false">aaop!D157</f>
        <v>2715.93931034483</v>
      </c>
      <c r="D10" s="70" t="n">
        <v>1245</v>
      </c>
      <c r="E10" s="101" t="n">
        <f aca="false">ROUND(C10/26,2)</f>
        <v>104.46</v>
      </c>
      <c r="F10" s="70" t="n">
        <v>43</v>
      </c>
      <c r="G10" s="101" t="n">
        <f aca="false">D10*E10*F10</f>
        <v>5592266.1</v>
      </c>
    </row>
    <row r="11" customFormat="false" ht="25.35" hidden="false" customHeight="false" outlineLevel="0" collapsed="false">
      <c r="A11" s="99" t="s">
        <v>215</v>
      </c>
      <c r="B11" s="100" t="str">
        <f aca="false">aaopsat!A13</f>
        <v>Auxiliar Administrativo e Operacional - AAOP-SAT</v>
      </c>
      <c r="C11" s="101" t="n">
        <f aca="false">aaopsat!D157</f>
        <v>2715.93931034483</v>
      </c>
      <c r="D11" s="70" t="n">
        <v>7</v>
      </c>
      <c r="E11" s="101" t="n">
        <f aca="false">ROUND(C11/26,2)</f>
        <v>104.46</v>
      </c>
      <c r="F11" s="70" t="n">
        <v>8</v>
      </c>
      <c r="G11" s="101" t="n">
        <f aca="false">D11*E11*F11</f>
        <v>5849.76</v>
      </c>
    </row>
    <row r="12" customFormat="false" ht="15" hidden="false" customHeight="true" outlineLevel="0" collapsed="false">
      <c r="A12" s="99" t="s">
        <v>8</v>
      </c>
      <c r="B12" s="102" t="s">
        <v>216</v>
      </c>
      <c r="C12" s="102"/>
      <c r="D12" s="102"/>
      <c r="E12" s="102"/>
      <c r="F12" s="102"/>
      <c r="G12" s="101" t="n">
        <f aca="false">resumoHE!E7</f>
        <v>791985.81</v>
      </c>
    </row>
    <row r="13" customFormat="false" ht="15" hidden="false" customHeight="true" outlineLevel="0" collapsed="false">
      <c r="A13" s="98" t="n">
        <v>2</v>
      </c>
      <c r="B13" s="98" t="s">
        <v>217</v>
      </c>
      <c r="C13" s="98"/>
      <c r="D13" s="98"/>
      <c r="E13" s="98"/>
      <c r="F13" s="98"/>
      <c r="G13" s="103" t="n">
        <f aca="false">SUM(G9:G12)</f>
        <v>6543095.67</v>
      </c>
    </row>
    <row r="14" customFormat="false" ht="13.8" hidden="false" customHeight="false" outlineLevel="0" collapsed="false">
      <c r="A14" s="104" t="s">
        <v>218</v>
      </c>
      <c r="B14" s="105"/>
      <c r="C14" s="106"/>
      <c r="D14" s="106"/>
      <c r="E14" s="107"/>
      <c r="F14" s="106"/>
      <c r="G14" s="107"/>
    </row>
    <row r="15" customFormat="false" ht="15" hidden="false" customHeight="false" outlineLevel="0" collapsed="false">
      <c r="A15" s="97" t="s">
        <v>219</v>
      </c>
      <c r="B15" s="97"/>
      <c r="C15" s="97"/>
      <c r="D15" s="97"/>
      <c r="E15" s="97"/>
      <c r="F15" s="97"/>
      <c r="G15" s="97"/>
    </row>
    <row r="16" customFormat="false" ht="42.75" hidden="false" customHeight="false" outlineLevel="0" collapsed="false">
      <c r="A16" s="98" t="s">
        <v>208</v>
      </c>
      <c r="B16" s="98" t="s">
        <v>209</v>
      </c>
      <c r="C16" s="98" t="s">
        <v>210</v>
      </c>
      <c r="D16" s="98" t="s">
        <v>211</v>
      </c>
      <c r="E16" s="98" t="s">
        <v>212</v>
      </c>
      <c r="F16" s="98" t="s">
        <v>213</v>
      </c>
      <c r="G16" s="98" t="s">
        <v>214</v>
      </c>
    </row>
    <row r="17" customFormat="false" ht="13.8" hidden="false" customHeight="false" outlineLevel="0" collapsed="false">
      <c r="A17" s="99" t="s">
        <v>32</v>
      </c>
      <c r="B17" s="100" t="str">
        <f aca="false">sup!A13</f>
        <v>Supervisor</v>
      </c>
      <c r="C17" s="101" t="n">
        <f aca="false">sup!D157</f>
        <v>3854.56206896552</v>
      </c>
      <c r="D17" s="70" t="n">
        <v>3</v>
      </c>
      <c r="E17" s="101" t="n">
        <f aca="false">ROUND(C17/26,2)</f>
        <v>148.25</v>
      </c>
      <c r="F17" s="70" t="n">
        <v>12</v>
      </c>
      <c r="G17" s="101" t="n">
        <f aca="false">D17*E17*F17</f>
        <v>5337</v>
      </c>
    </row>
    <row r="18" customFormat="false" ht="13.8" hidden="false" customHeight="false" outlineLevel="0" collapsed="false">
      <c r="A18" s="99" t="s">
        <v>52</v>
      </c>
      <c r="B18" s="100" t="str">
        <f aca="false">aaop!A13</f>
        <v>Auxiliar Administrativo e Operacional</v>
      </c>
      <c r="C18" s="101" t="n">
        <f aca="false">aaop!D157</f>
        <v>2715.93931034483</v>
      </c>
      <c r="D18" s="70" t="n">
        <v>151</v>
      </c>
      <c r="E18" s="101" t="n">
        <f aca="false">ROUND(C18/26,2)</f>
        <v>104.46</v>
      </c>
      <c r="F18" s="70" t="n">
        <v>12</v>
      </c>
      <c r="G18" s="101" t="n">
        <f aca="false">D18*E18*F18</f>
        <v>189281.52</v>
      </c>
    </row>
    <row r="19" customFormat="false" ht="25.35" hidden="false" customHeight="false" outlineLevel="0" collapsed="false">
      <c r="A19" s="99" t="s">
        <v>34</v>
      </c>
      <c r="B19" s="100" t="str">
        <f aca="false">aaopsat!A13</f>
        <v>Auxiliar Administrativo e Operacional - AAOP-SAT</v>
      </c>
      <c r="C19" s="101" t="n">
        <f aca="false">aaopsat!D157</f>
        <v>2715.93931034483</v>
      </c>
      <c r="D19" s="70" t="n">
        <v>1</v>
      </c>
      <c r="E19" s="101" t="n">
        <f aca="false">ROUND(C19/26,2)</f>
        <v>104.46</v>
      </c>
      <c r="F19" s="70" t="n">
        <v>12</v>
      </c>
      <c r="G19" s="101" t="n">
        <f aca="false">D19*E19*F19</f>
        <v>1253.52</v>
      </c>
      <c r="I19" s="108"/>
    </row>
    <row r="20" customFormat="false" ht="15" hidden="false" customHeight="true" outlineLevel="0" collapsed="false">
      <c r="A20" s="99" t="s">
        <v>55</v>
      </c>
      <c r="B20" s="102" t="s">
        <v>216</v>
      </c>
      <c r="C20" s="102"/>
      <c r="D20" s="102"/>
      <c r="E20" s="102"/>
      <c r="F20" s="102"/>
      <c r="G20" s="101" t="n">
        <f aca="false">resumoHE!E12</f>
        <v>64552.37</v>
      </c>
    </row>
    <row r="21" customFormat="false" ht="15" hidden="false" customHeight="true" outlineLevel="0" collapsed="false">
      <c r="A21" s="98" t="n">
        <v>3</v>
      </c>
      <c r="B21" s="98" t="s">
        <v>220</v>
      </c>
      <c r="C21" s="98"/>
      <c r="D21" s="98"/>
      <c r="E21" s="98"/>
      <c r="F21" s="98"/>
      <c r="G21" s="103" t="n">
        <f aca="false">SUM(G17:G20)</f>
        <v>260424.41</v>
      </c>
    </row>
    <row r="22" customFormat="false" ht="15" hidden="false" customHeight="false" outlineLevel="0" collapsed="false">
      <c r="A22" s="109"/>
      <c r="G22" s="110"/>
    </row>
    <row r="23" customFormat="false" ht="15.75" hidden="false" customHeight="true" outlineLevel="0" collapsed="false">
      <c r="A23" s="111" t="s">
        <v>221</v>
      </c>
      <c r="B23" s="111"/>
      <c r="C23" s="111"/>
      <c r="D23" s="111"/>
      <c r="E23" s="111"/>
      <c r="F23" s="111"/>
      <c r="G23" s="111"/>
    </row>
    <row r="24" customFormat="false" ht="15" hidden="false" customHeight="false" outlineLevel="0" collapsed="false">
      <c r="A24" s="112"/>
      <c r="B24" s="112"/>
      <c r="C24" s="112"/>
      <c r="D24" s="112"/>
      <c r="E24" s="112"/>
      <c r="F24" s="112"/>
      <c r="G24" s="112"/>
    </row>
    <row r="25" customFormat="false" ht="15" hidden="false" customHeight="true" outlineLevel="0" collapsed="false">
      <c r="A25" s="98" t="s">
        <v>222</v>
      </c>
      <c r="B25" s="98" t="s">
        <v>209</v>
      </c>
      <c r="C25" s="98"/>
      <c r="D25" s="98"/>
      <c r="E25" s="98"/>
      <c r="F25" s="98"/>
      <c r="G25" s="98" t="s">
        <v>214</v>
      </c>
    </row>
    <row r="26" customFormat="false" ht="15" hidden="false" customHeight="true" outlineLevel="0" collapsed="false">
      <c r="A26" s="113" t="n">
        <v>1</v>
      </c>
      <c r="B26" s="114" t="s">
        <v>223</v>
      </c>
      <c r="C26" s="114"/>
      <c r="D26" s="114"/>
      <c r="E26" s="114"/>
      <c r="F26" s="114"/>
      <c r="G26" s="115" t="n">
        <f aca="false">G13</f>
        <v>6543095.67</v>
      </c>
    </row>
    <row r="27" customFormat="false" ht="15" hidden="false" customHeight="true" outlineLevel="0" collapsed="false">
      <c r="A27" s="113" t="n">
        <v>2</v>
      </c>
      <c r="B27" s="114" t="s">
        <v>224</v>
      </c>
      <c r="C27" s="114"/>
      <c r="D27" s="114"/>
      <c r="E27" s="114"/>
      <c r="F27" s="114"/>
      <c r="G27" s="115" t="n">
        <f aca="false">G21</f>
        <v>260424.41</v>
      </c>
    </row>
    <row r="28" customFormat="false" ht="15" hidden="false" customHeight="true" outlineLevel="0" collapsed="false">
      <c r="A28" s="113" t="n">
        <v>3</v>
      </c>
      <c r="B28" s="114" t="s">
        <v>130</v>
      </c>
      <c r="C28" s="114"/>
      <c r="D28" s="114"/>
      <c r="E28" s="114"/>
      <c r="F28" s="114"/>
      <c r="G28" s="115" t="n">
        <f aca="false">nivtec!D33</f>
        <v>72193.66</v>
      </c>
    </row>
    <row r="29" customFormat="false" ht="15" hidden="false" customHeight="true" outlineLevel="0" collapsed="false">
      <c r="A29" s="113" t="n">
        <v>4</v>
      </c>
      <c r="B29" s="114" t="s">
        <v>225</v>
      </c>
      <c r="C29" s="114"/>
      <c r="D29" s="114"/>
      <c r="E29" s="114"/>
      <c r="F29" s="114"/>
      <c r="G29" s="115" t="n">
        <f aca="false">insumos!F14</f>
        <v>232857.96</v>
      </c>
    </row>
    <row r="30" customFormat="false" ht="15" hidden="false" customHeight="false" outlineLevel="0" collapsed="false">
      <c r="A30" s="69" t="s">
        <v>226</v>
      </c>
      <c r="B30" s="69"/>
      <c r="C30" s="69"/>
      <c r="D30" s="69"/>
      <c r="E30" s="69"/>
      <c r="F30" s="69"/>
      <c r="G30" s="116" t="n">
        <f aca="false">SUM(G26:G29)</f>
        <v>7108571.7</v>
      </c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A1:G1"/>
    <mergeCell ref="A5:G5"/>
    <mergeCell ref="A7:G7"/>
    <mergeCell ref="B12:F12"/>
    <mergeCell ref="B13:F13"/>
    <mergeCell ref="A15:G15"/>
    <mergeCell ref="B20:F20"/>
    <mergeCell ref="B21:F21"/>
    <mergeCell ref="A23:G23"/>
    <mergeCell ref="B25:F25"/>
    <mergeCell ref="B26:F26"/>
    <mergeCell ref="B27:F27"/>
    <mergeCell ref="B28:F28"/>
    <mergeCell ref="B29:F29"/>
    <mergeCell ref="A30:F30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57"/>
  <sheetViews>
    <sheetView showFormulas="false" showGridLines="true" showRowColHeaders="true" showZeros="true" rightToLeft="false" tabSelected="false" showOutlineSymbols="true" defaultGridColor="true" view="normal" topLeftCell="B22" colorId="64" zoomScale="115" zoomScaleNormal="115" zoomScalePageLayoutView="100" workbookViewId="0">
      <selection pane="topLeft" activeCell="D27" activeCellId="0" sqref="D27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2.75" hidden="false" customHeight="false" outlineLevel="0" collapsed="false">
      <c r="A3" s="4" t="s">
        <v>1</v>
      </c>
      <c r="B3" s="4"/>
      <c r="C3" s="4"/>
      <c r="D3" s="4"/>
    </row>
    <row r="4" customFormat="false" ht="12.75" hidden="false" customHeight="false" outlineLevel="0" collapsed="false">
      <c r="A4" s="5"/>
      <c r="B4" s="5"/>
      <c r="C4" s="5"/>
      <c r="D4" s="5"/>
    </row>
    <row r="5" customFormat="false" ht="12.7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2.7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2.7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2.7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2.75" hidden="false" customHeight="false" outlineLevel="0" collapsed="false">
      <c r="A10" s="4" t="s">
        <v>10</v>
      </c>
      <c r="B10" s="4"/>
      <c r="C10" s="4"/>
      <c r="D10" s="4"/>
    </row>
    <row r="11" customFormat="false" ht="12.7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s="13" customFormat="true" ht="12.75" hidden="false" customHeight="false" outlineLevel="0" collapsed="false">
      <c r="A13" s="12" t="s">
        <v>113</v>
      </c>
      <c r="B13" s="12"/>
      <c r="C13" s="12" t="s">
        <v>15</v>
      </c>
      <c r="D13" s="12" t="s">
        <v>16</v>
      </c>
    </row>
    <row r="15" customFormat="false" ht="12.75" hidden="false" customHeight="false" outlineLevel="0" collapsed="false">
      <c r="A15" s="4" t="s">
        <v>17</v>
      </c>
      <c r="B15" s="4"/>
      <c r="C15" s="4"/>
      <c r="D15" s="4"/>
    </row>
    <row r="16" customFormat="false" ht="12.75" hidden="false" customHeight="false" outlineLevel="0" collapsed="false">
      <c r="A16" s="5"/>
      <c r="B16" s="5"/>
      <c r="C16" s="5"/>
      <c r="D16" s="5"/>
    </row>
    <row r="17" customFormat="false" ht="12.75" hidden="false" customHeight="false" outlineLevel="0" collapsed="false">
      <c r="A17" s="6" t="n">
        <v>1</v>
      </c>
      <c r="B17" s="6" t="s">
        <v>18</v>
      </c>
      <c r="C17" s="14" t="s">
        <v>113</v>
      </c>
      <c r="D17" s="14"/>
    </row>
    <row r="18" customFormat="false" ht="12.75" hidden="false" customHeight="false" outlineLevel="0" collapsed="false">
      <c r="A18" s="6" t="n">
        <v>2</v>
      </c>
      <c r="B18" s="6" t="s">
        <v>19</v>
      </c>
      <c r="C18" s="14" t="s">
        <v>114</v>
      </c>
      <c r="D18" s="14"/>
    </row>
    <row r="19" customFormat="false" ht="12.75" hidden="false" customHeight="false" outlineLevel="0" collapsed="false">
      <c r="A19" s="6" t="n">
        <v>3</v>
      </c>
      <c r="B19" s="6" t="s">
        <v>21</v>
      </c>
      <c r="C19" s="15" t="n">
        <v>1040.82</v>
      </c>
      <c r="D19" s="15"/>
    </row>
    <row r="20" customFormat="false" ht="12.75" hidden="false" customHeight="false" outlineLevel="0" collapsed="false">
      <c r="A20" s="6" t="n">
        <v>4</v>
      </c>
      <c r="B20" s="6" t="s">
        <v>22</v>
      </c>
      <c r="C20" s="14" t="s">
        <v>23</v>
      </c>
      <c r="D20" s="14"/>
    </row>
    <row r="21" customFormat="false" ht="12.75" hidden="false" customHeight="false" outlineLevel="0" collapsed="false">
      <c r="A21" s="6" t="n">
        <v>5</v>
      </c>
      <c r="B21" s="6" t="s">
        <v>24</v>
      </c>
      <c r="C21" s="16" t="n">
        <v>43466</v>
      </c>
      <c r="D21" s="16"/>
    </row>
    <row r="23" customFormat="false" ht="12.75" hidden="false" customHeight="false" outlineLevel="0" collapsed="false">
      <c r="A23" s="4" t="s">
        <v>25</v>
      </c>
      <c r="B23" s="4"/>
      <c r="C23" s="4"/>
      <c r="D23" s="4"/>
    </row>
    <row r="25" customFormat="false" ht="12.75" hidden="false" customHeight="true" outlineLevel="0" collapsed="false">
      <c r="A25" s="17" t="n">
        <v>1</v>
      </c>
      <c r="B25" s="17" t="s">
        <v>26</v>
      </c>
      <c r="C25" s="17"/>
      <c r="D25" s="17" t="s">
        <v>27</v>
      </c>
    </row>
    <row r="26" customFormat="false" ht="12.75" hidden="false" customHeight="true" outlineLevel="0" collapsed="false">
      <c r="A26" s="10" t="s">
        <v>2</v>
      </c>
      <c r="B26" s="18" t="s">
        <v>28</v>
      </c>
      <c r="C26" s="18"/>
      <c r="D26" s="19" t="n">
        <v>1045</v>
      </c>
    </row>
    <row r="27" customFormat="false" ht="12.75" hidden="false" customHeight="true" outlineLevel="0" collapsed="false">
      <c r="A27" s="10" t="s">
        <v>4</v>
      </c>
      <c r="B27" s="18" t="s">
        <v>29</v>
      </c>
      <c r="C27" s="18"/>
      <c r="D27" s="19"/>
    </row>
    <row r="28" customFormat="false" ht="12.75" hidden="false" customHeight="true" outlineLevel="0" collapsed="false">
      <c r="A28" s="10" t="s">
        <v>6</v>
      </c>
      <c r="B28" s="18" t="s">
        <v>30</v>
      </c>
      <c r="C28" s="18"/>
      <c r="D28" s="19"/>
    </row>
    <row r="29" customFormat="false" ht="12.75" hidden="false" customHeight="true" outlineLevel="0" collapsed="false">
      <c r="A29" s="10" t="s">
        <v>8</v>
      </c>
      <c r="B29" s="18" t="s">
        <v>31</v>
      </c>
      <c r="C29" s="18"/>
      <c r="D29" s="19"/>
    </row>
    <row r="30" customFormat="false" ht="12.75" hidden="false" customHeight="true" outlineLevel="0" collapsed="false">
      <c r="A30" s="10" t="s">
        <v>32</v>
      </c>
      <c r="B30" s="18" t="s">
        <v>33</v>
      </c>
      <c r="C30" s="18"/>
      <c r="D30" s="19"/>
    </row>
    <row r="31" customFormat="false" ht="12.75" hidden="false" customHeight="false" outlineLevel="0" collapsed="false">
      <c r="A31" s="10"/>
      <c r="B31" s="18"/>
      <c r="C31" s="18"/>
      <c r="D31" s="19"/>
    </row>
    <row r="32" customFormat="false" ht="12.75" hidden="false" customHeight="true" outlineLevel="0" collapsed="false">
      <c r="A32" s="10" t="s">
        <v>34</v>
      </c>
      <c r="B32" s="18" t="s">
        <v>35</v>
      </c>
      <c r="C32" s="18"/>
      <c r="D32" s="19"/>
    </row>
    <row r="33" customFormat="false" ht="12.75" hidden="false" customHeight="true" outlineLevel="0" collapsed="false">
      <c r="A33" s="17" t="s">
        <v>36</v>
      </c>
      <c r="B33" s="17"/>
      <c r="C33" s="17"/>
      <c r="D33" s="20" t="n">
        <f aca="false">SUM(D26:D32)</f>
        <v>1045</v>
      </c>
    </row>
    <row r="36" customFormat="false" ht="12.75" hidden="false" customHeight="false" outlineLevel="0" collapsed="false">
      <c r="A36" s="4" t="s">
        <v>37</v>
      </c>
      <c r="B36" s="4"/>
      <c r="C36" s="4"/>
      <c r="D36" s="4"/>
    </row>
    <row r="37" customFormat="false" ht="12.75" hidden="false" customHeight="false" outlineLevel="0" collapsed="false">
      <c r="A37" s="21"/>
    </row>
    <row r="38" customFormat="false" ht="12.75" hidden="false" customHeight="false" outlineLevel="0" collapsed="false">
      <c r="A38" s="22" t="s">
        <v>38</v>
      </c>
      <c r="B38" s="22"/>
      <c r="C38" s="22"/>
      <c r="D38" s="22"/>
    </row>
    <row r="40" customFormat="false" ht="12.75" hidden="false" customHeight="true" outlineLevel="0" collapsed="false">
      <c r="A40" s="17" t="s">
        <v>39</v>
      </c>
      <c r="B40" s="17" t="s">
        <v>40</v>
      </c>
      <c r="C40" s="17"/>
      <c r="D40" s="17" t="s">
        <v>27</v>
      </c>
    </row>
    <row r="41" customFormat="false" ht="12.75" hidden="false" customHeight="false" outlineLevel="0" collapsed="false">
      <c r="A41" s="10" t="s">
        <v>2</v>
      </c>
      <c r="B41" s="18" t="s">
        <v>41</v>
      </c>
      <c r="C41" s="23" t="n">
        <f aca="false">TRUNC(1/12,4)</f>
        <v>0.0833</v>
      </c>
      <c r="D41" s="19" t="n">
        <f aca="false">TRUNC($D$33*C41,2)</f>
        <v>87.04</v>
      </c>
    </row>
    <row r="42" customFormat="false" ht="12.75" hidden="false" customHeight="false" outlineLevel="0" collapsed="false">
      <c r="A42" s="10" t="s">
        <v>4</v>
      </c>
      <c r="B42" s="18" t="s">
        <v>42</v>
      </c>
      <c r="C42" s="23" t="n">
        <f aca="false">TRUNC(((1+1/3)/12),4)</f>
        <v>0.1111</v>
      </c>
      <c r="D42" s="19" t="n">
        <f aca="false">TRUNC($D$33*C42,2)</f>
        <v>116.09</v>
      </c>
    </row>
    <row r="43" customFormat="false" ht="12.75" hidden="false" customHeight="true" outlineLevel="0" collapsed="false">
      <c r="A43" s="17" t="s">
        <v>36</v>
      </c>
      <c r="B43" s="17"/>
      <c r="C43" s="24" t="n">
        <f aca="false">SUM(C41:C42)</f>
        <v>0.1944</v>
      </c>
      <c r="D43" s="25" t="n">
        <f aca="false">SUM(D41:D42)</f>
        <v>203.13</v>
      </c>
    </row>
    <row r="46" customFormat="false" ht="12.75" hidden="false" customHeight="true" outlineLevel="0" collapsed="false">
      <c r="A46" s="26" t="s">
        <v>43</v>
      </c>
      <c r="B46" s="26"/>
      <c r="C46" s="26"/>
      <c r="D46" s="26"/>
    </row>
    <row r="48" customFormat="false" ht="12.75" hidden="false" customHeight="false" outlineLevel="0" collapsed="false">
      <c r="A48" s="17" t="s">
        <v>44</v>
      </c>
      <c r="B48" s="17" t="s">
        <v>45</v>
      </c>
      <c r="C48" s="17" t="s">
        <v>46</v>
      </c>
      <c r="D48" s="17" t="s">
        <v>27</v>
      </c>
    </row>
    <row r="49" customFormat="false" ht="12.75" hidden="false" customHeight="false" outlineLevel="0" collapsed="false">
      <c r="A49" s="10" t="s">
        <v>2</v>
      </c>
      <c r="B49" s="18" t="s">
        <v>47</v>
      </c>
      <c r="C49" s="27" t="n">
        <v>0.2</v>
      </c>
      <c r="D49" s="19" t="n">
        <f aca="false">TRUNC(($D$33+$D$43)*C49,2)</f>
        <v>249.62</v>
      </c>
    </row>
    <row r="50" customFormat="false" ht="12.75" hidden="false" customHeight="false" outlineLevel="0" collapsed="false">
      <c r="A50" s="10" t="s">
        <v>4</v>
      </c>
      <c r="B50" s="18" t="s">
        <v>48</v>
      </c>
      <c r="C50" s="27" t="n">
        <v>0.025</v>
      </c>
      <c r="D50" s="19" t="n">
        <f aca="false">TRUNC(($D$33+$D$43)*C50,2)</f>
        <v>31.2</v>
      </c>
    </row>
    <row r="51" customFormat="false" ht="12.75" hidden="false" customHeight="false" outlineLevel="0" collapsed="false">
      <c r="A51" s="10" t="s">
        <v>6</v>
      </c>
      <c r="B51" s="18" t="s">
        <v>49</v>
      </c>
      <c r="C51" s="28" t="n">
        <v>0.03</v>
      </c>
      <c r="D51" s="19" t="n">
        <f aca="false">TRUNC(($D$33+$D$43)*C51,2)</f>
        <v>37.44</v>
      </c>
    </row>
    <row r="52" customFormat="false" ht="12.75" hidden="false" customHeight="false" outlineLevel="0" collapsed="false">
      <c r="A52" s="10" t="s">
        <v>8</v>
      </c>
      <c r="B52" s="18" t="s">
        <v>50</v>
      </c>
      <c r="C52" s="27" t="n">
        <v>0.015</v>
      </c>
      <c r="D52" s="19" t="n">
        <f aca="false">TRUNC(($D$33+$D$43)*C52,2)</f>
        <v>18.72</v>
      </c>
    </row>
    <row r="53" customFormat="false" ht="12.75" hidden="false" customHeight="false" outlineLevel="0" collapsed="false">
      <c r="A53" s="10" t="s">
        <v>32</v>
      </c>
      <c r="B53" s="18" t="s">
        <v>51</v>
      </c>
      <c r="C53" s="27" t="n">
        <v>0.01</v>
      </c>
      <c r="D53" s="19" t="n">
        <f aca="false">TRUNC(($D$33+$D$43)*C53,2)</f>
        <v>12.48</v>
      </c>
    </row>
    <row r="54" customFormat="false" ht="12.75" hidden="false" customHeight="false" outlineLevel="0" collapsed="false">
      <c r="A54" s="10" t="s">
        <v>52</v>
      </c>
      <c r="B54" s="18" t="s">
        <v>53</v>
      </c>
      <c r="C54" s="27" t="n">
        <v>0.006</v>
      </c>
      <c r="D54" s="19" t="n">
        <f aca="false">TRUNC(($D$33+$D$43)*C54,2)</f>
        <v>7.48</v>
      </c>
    </row>
    <row r="55" customFormat="false" ht="12.75" hidden="false" customHeight="false" outlineLevel="0" collapsed="false">
      <c r="A55" s="10" t="s">
        <v>34</v>
      </c>
      <c r="B55" s="18" t="s">
        <v>54</v>
      </c>
      <c r="C55" s="27" t="n">
        <v>0.002</v>
      </c>
      <c r="D55" s="19" t="n">
        <f aca="false">TRUNC(($D$33+$D$43)*C55,2)</f>
        <v>2.49</v>
      </c>
    </row>
    <row r="56" customFormat="false" ht="12.75" hidden="false" customHeight="false" outlineLevel="0" collapsed="false">
      <c r="A56" s="10" t="s">
        <v>55</v>
      </c>
      <c r="B56" s="18" t="s">
        <v>56</v>
      </c>
      <c r="C56" s="27" t="n">
        <v>0.08</v>
      </c>
      <c r="D56" s="19" t="n">
        <f aca="false">TRUNC(($D$33+$D$43)*C56,2)</f>
        <v>99.85</v>
      </c>
    </row>
    <row r="57" customFormat="false" ht="12.75" hidden="false" customHeight="true" outlineLevel="0" collapsed="false">
      <c r="A57" s="17" t="s">
        <v>57</v>
      </c>
      <c r="B57" s="17"/>
      <c r="C57" s="29" t="n">
        <f aca="false">SUM(C49:C56)</f>
        <v>0.368</v>
      </c>
      <c r="D57" s="25" t="n">
        <f aca="false">SUM(D49:D56)</f>
        <v>459.28</v>
      </c>
    </row>
    <row r="60" customFormat="false" ht="12.75" hidden="false" customHeight="false" outlineLevel="0" collapsed="false">
      <c r="A60" s="22" t="s">
        <v>58</v>
      </c>
      <c r="B60" s="22"/>
      <c r="C60" s="22"/>
      <c r="D60" s="22"/>
    </row>
    <row r="62" customFormat="false" ht="12.75" hidden="false" customHeight="true" outlineLevel="0" collapsed="false">
      <c r="A62" s="17" t="s">
        <v>59</v>
      </c>
      <c r="B62" s="30" t="s">
        <v>60</v>
      </c>
      <c r="C62" s="30"/>
      <c r="D62" s="17" t="s">
        <v>27</v>
      </c>
    </row>
    <row r="63" customFormat="false" ht="12.75" hidden="false" customHeight="true" outlineLevel="0" collapsed="false">
      <c r="A63" s="10" t="s">
        <v>2</v>
      </c>
      <c r="B63" s="18" t="s">
        <v>61</v>
      </c>
      <c r="C63" s="18"/>
      <c r="D63" s="19" t="n">
        <f aca="false">(26*2*4.2)-(D26*0.06)</f>
        <v>155.7</v>
      </c>
    </row>
    <row r="64" customFormat="false" ht="12.75" hidden="false" customHeight="true" outlineLevel="0" collapsed="false">
      <c r="A64" s="10" t="s">
        <v>4</v>
      </c>
      <c r="B64" s="18" t="s">
        <v>62</v>
      </c>
      <c r="C64" s="18"/>
      <c r="D64" s="19" t="n">
        <f aca="false">13.1*22*0.8</f>
        <v>230.56</v>
      </c>
    </row>
    <row r="65" customFormat="false" ht="12.75" hidden="false" customHeight="true" outlineLevel="0" collapsed="false">
      <c r="A65" s="10" t="s">
        <v>6</v>
      </c>
      <c r="B65" s="18" t="s">
        <v>63</v>
      </c>
      <c r="C65" s="18"/>
      <c r="D65" s="19" t="n">
        <v>110</v>
      </c>
    </row>
    <row r="66" customFormat="false" ht="12.75" hidden="false" customHeight="true" outlineLevel="0" collapsed="false">
      <c r="A66" s="10" t="s">
        <v>8</v>
      </c>
      <c r="B66" s="18" t="s">
        <v>64</v>
      </c>
      <c r="C66" s="18"/>
      <c r="D66" s="19" t="n">
        <v>10</v>
      </c>
    </row>
    <row r="67" customFormat="false" ht="12.75" hidden="false" customHeight="true" outlineLevel="0" collapsed="false">
      <c r="A67" s="10" t="s">
        <v>32</v>
      </c>
      <c r="B67" s="18" t="s">
        <v>65</v>
      </c>
      <c r="C67" s="18"/>
      <c r="D67" s="19" t="n">
        <v>3.26</v>
      </c>
    </row>
    <row r="68" customFormat="false" ht="12.75" hidden="false" customHeight="true" outlineLevel="0" collapsed="false">
      <c r="A68" s="17" t="s">
        <v>36</v>
      </c>
      <c r="B68" s="17"/>
      <c r="C68" s="17"/>
      <c r="D68" s="25" t="n">
        <f aca="false">SUM(D63:D67)</f>
        <v>509.52</v>
      </c>
    </row>
    <row r="71" customFormat="false" ht="12.75" hidden="false" customHeight="false" outlineLevel="0" collapsed="false">
      <c r="A71" s="22" t="s">
        <v>66</v>
      </c>
      <c r="B71" s="22"/>
      <c r="C71" s="22"/>
      <c r="D71" s="22"/>
    </row>
    <row r="73" customFormat="false" ht="12.75" hidden="false" customHeight="true" outlineLevel="0" collapsed="false">
      <c r="A73" s="17" t="n">
        <v>2</v>
      </c>
      <c r="B73" s="30" t="s">
        <v>67</v>
      </c>
      <c r="C73" s="30"/>
      <c r="D73" s="17" t="s">
        <v>27</v>
      </c>
    </row>
    <row r="74" customFormat="false" ht="12.75" hidden="false" customHeight="true" outlineLevel="0" collapsed="false">
      <c r="A74" s="10" t="s">
        <v>39</v>
      </c>
      <c r="B74" s="18" t="s">
        <v>40</v>
      </c>
      <c r="C74" s="18"/>
      <c r="D74" s="31" t="n">
        <f aca="false">D43</f>
        <v>203.13</v>
      </c>
    </row>
    <row r="75" customFormat="false" ht="12.75" hidden="false" customHeight="true" outlineLevel="0" collapsed="false">
      <c r="A75" s="10" t="s">
        <v>44</v>
      </c>
      <c r="B75" s="18" t="s">
        <v>45</v>
      </c>
      <c r="C75" s="18"/>
      <c r="D75" s="31" t="n">
        <f aca="false">D57</f>
        <v>459.28</v>
      </c>
    </row>
    <row r="76" customFormat="false" ht="12.75" hidden="false" customHeight="true" outlineLevel="0" collapsed="false">
      <c r="A76" s="10" t="s">
        <v>59</v>
      </c>
      <c r="B76" s="18" t="s">
        <v>60</v>
      </c>
      <c r="C76" s="18"/>
      <c r="D76" s="31" t="n">
        <f aca="false">D68</f>
        <v>509.52</v>
      </c>
    </row>
    <row r="77" customFormat="false" ht="12.75" hidden="false" customHeight="true" outlineLevel="0" collapsed="false">
      <c r="A77" s="17" t="s">
        <v>36</v>
      </c>
      <c r="B77" s="17"/>
      <c r="C77" s="17"/>
      <c r="D77" s="25" t="n">
        <f aca="false">SUM(D74:D76)</f>
        <v>1171.93</v>
      </c>
    </row>
    <row r="78" customFormat="false" ht="12.75" hidden="false" customHeight="false" outlineLevel="0" collapsed="false">
      <c r="A78" s="13"/>
      <c r="E78" s="32"/>
    </row>
    <row r="80" customFormat="false" ht="12.75" hidden="false" customHeight="false" outlineLevel="0" collapsed="false">
      <c r="A80" s="4" t="s">
        <v>68</v>
      </c>
      <c r="B80" s="4"/>
      <c r="C80" s="4"/>
      <c r="D80" s="4"/>
      <c r="E80" s="33"/>
    </row>
    <row r="81" customFormat="false" ht="12.75" hidden="false" customHeight="true" outlineLevel="0" collapsed="false">
      <c r="E81" s="32"/>
    </row>
    <row r="82" customFormat="false" ht="12.75" hidden="false" customHeight="true" outlineLevel="0" collapsed="false">
      <c r="A82" s="17" t="n">
        <v>3</v>
      </c>
      <c r="B82" s="30" t="s">
        <v>69</v>
      </c>
      <c r="C82" s="30"/>
      <c r="D82" s="17" t="s">
        <v>27</v>
      </c>
    </row>
    <row r="83" customFormat="false" ht="12.75" hidden="false" customHeight="false" outlineLevel="0" collapsed="false">
      <c r="A83" s="10" t="s">
        <v>2</v>
      </c>
      <c r="B83" s="34" t="s">
        <v>70</v>
      </c>
      <c r="C83" s="27" t="n">
        <f aca="false">TRUNC(((1/12)*5%),4)*0</f>
        <v>0</v>
      </c>
      <c r="D83" s="19" t="n">
        <f aca="false">TRUNC($D$33*C83,2)</f>
        <v>0</v>
      </c>
    </row>
    <row r="84" customFormat="false" ht="12.75" hidden="false" customHeight="false" outlineLevel="0" collapsed="false">
      <c r="A84" s="10" t="s">
        <v>4</v>
      </c>
      <c r="B84" s="34" t="s">
        <v>71</v>
      </c>
      <c r="C84" s="27" t="n">
        <v>0.08</v>
      </c>
      <c r="D84" s="19" t="n">
        <f aca="false">TRUNC(D83*C84,2)</f>
        <v>0</v>
      </c>
    </row>
    <row r="85" customFormat="false" ht="12.75" hidden="false" customHeight="false" outlineLevel="0" collapsed="false">
      <c r="A85" s="10" t="s">
        <v>6</v>
      </c>
      <c r="B85" s="34" t="s">
        <v>72</v>
      </c>
      <c r="C85" s="27" t="n">
        <f aca="false">TRUNC(8%*5%*50%,4)*0</f>
        <v>0</v>
      </c>
      <c r="D85" s="19" t="n">
        <f aca="false">TRUNC($D$33*C85,2)</f>
        <v>0</v>
      </c>
    </row>
    <row r="86" customFormat="false" ht="12.75" hidden="false" customHeight="false" outlineLevel="0" collapsed="false">
      <c r="A86" s="10" t="s">
        <v>8</v>
      </c>
      <c r="B86" s="34" t="s">
        <v>73</v>
      </c>
      <c r="C86" s="27" t="n">
        <f aca="false">TRUNC(((7/30)/12)*95%,4)*0</f>
        <v>0</v>
      </c>
      <c r="D86" s="19" t="n">
        <f aca="false">TRUNC($D$33*C86,2)</f>
        <v>0</v>
      </c>
    </row>
    <row r="87" customFormat="false" ht="25.5" hidden="false" customHeight="false" outlineLevel="0" collapsed="false">
      <c r="A87" s="10" t="s">
        <v>32</v>
      </c>
      <c r="B87" s="34" t="s">
        <v>74</v>
      </c>
      <c r="C87" s="27" t="n">
        <f aca="false">C57</f>
        <v>0.368</v>
      </c>
      <c r="D87" s="19" t="n">
        <f aca="false">TRUNC(D86*C87,2)</f>
        <v>0</v>
      </c>
    </row>
    <row r="88" customFormat="false" ht="12.75" hidden="false" customHeight="false" outlineLevel="0" collapsed="false">
      <c r="A88" s="10" t="s">
        <v>52</v>
      </c>
      <c r="B88" s="34" t="s">
        <v>75</v>
      </c>
      <c r="C88" s="27" t="n">
        <f aca="false">TRUNC(8%*95%*50%,4)*0</f>
        <v>0</v>
      </c>
      <c r="D88" s="19" t="n">
        <f aca="false">TRUNC($D$33*C88,2)</f>
        <v>0</v>
      </c>
    </row>
    <row r="89" customFormat="false" ht="12.75" hidden="false" customHeight="true" outlineLevel="0" collapsed="false">
      <c r="A89" s="17" t="s">
        <v>36</v>
      </c>
      <c r="B89" s="17"/>
      <c r="C89" s="17"/>
      <c r="D89" s="25" t="n">
        <f aca="false">SUM(D83:D88)</f>
        <v>0</v>
      </c>
    </row>
    <row r="92" customFormat="false" ht="12.75" hidden="false" customHeight="false" outlineLevel="0" collapsed="false">
      <c r="A92" s="4" t="s">
        <v>76</v>
      </c>
      <c r="B92" s="4"/>
      <c r="C92" s="4"/>
      <c r="D92" s="4"/>
    </row>
    <row r="95" customFormat="false" ht="12.75" hidden="false" customHeight="false" outlineLevel="0" collapsed="false">
      <c r="A95" s="22" t="s">
        <v>77</v>
      </c>
      <c r="B95" s="22"/>
      <c r="C95" s="22"/>
      <c r="D95" s="22"/>
    </row>
    <row r="96" customFormat="false" ht="12.75" hidden="false" customHeight="false" outlineLevel="0" collapsed="false">
      <c r="A96" s="21"/>
    </row>
    <row r="97" customFormat="false" ht="12.75" hidden="false" customHeight="true" outlineLevel="0" collapsed="false">
      <c r="A97" s="17" t="s">
        <v>78</v>
      </c>
      <c r="B97" s="30" t="s">
        <v>79</v>
      </c>
      <c r="C97" s="30"/>
      <c r="D97" s="17" t="s">
        <v>27</v>
      </c>
    </row>
    <row r="98" customFormat="false" ht="12.75" hidden="false" customHeight="false" outlineLevel="0" collapsed="false">
      <c r="A98" s="10" t="s">
        <v>2</v>
      </c>
      <c r="B98" s="18" t="s">
        <v>80</v>
      </c>
      <c r="C98" s="27" t="n">
        <f aca="false">TRUNC(((1+1/3)/12)/12,4)*0</f>
        <v>0</v>
      </c>
      <c r="D98" s="19" t="n">
        <f aca="false">TRUNC(($D$33+$D$77+$D$89)*C98,2)</f>
        <v>0</v>
      </c>
    </row>
    <row r="99" customFormat="false" ht="12.75" hidden="false" customHeight="false" outlineLevel="0" collapsed="false">
      <c r="A99" s="10" t="s">
        <v>4</v>
      </c>
      <c r="B99" s="18" t="s">
        <v>81</v>
      </c>
      <c r="C99" s="27" t="n">
        <f aca="false">TRUNC(((2/30)/12),4)</f>
        <v>0.0055</v>
      </c>
      <c r="D99" s="19" t="n">
        <f aca="false">TRUNC(($D$33+$D$77+$D$89)*C99,2)</f>
        <v>12.19</v>
      </c>
    </row>
    <row r="100" customFormat="false" ht="12.75" hidden="false" customHeight="false" outlineLevel="0" collapsed="false">
      <c r="A100" s="10" t="s">
        <v>6</v>
      </c>
      <c r="B100" s="18" t="s">
        <v>82</v>
      </c>
      <c r="C100" s="27" t="n">
        <f aca="false">TRUNC(((5/30)/12)*2%,4)*0</f>
        <v>0</v>
      </c>
      <c r="D100" s="19" t="n">
        <f aca="false">TRUNC(($D$33+$D$77+$D$89)*C100,2)</f>
        <v>0</v>
      </c>
    </row>
    <row r="101" customFormat="false" ht="12.75" hidden="false" customHeight="false" outlineLevel="0" collapsed="false">
      <c r="A101" s="10" t="s">
        <v>8</v>
      </c>
      <c r="B101" s="18" t="s">
        <v>83</v>
      </c>
      <c r="C101" s="27" t="n">
        <f aca="false">TRUNC(((15/30)/12)*8%,4)*0</f>
        <v>0</v>
      </c>
      <c r="D101" s="19" t="n">
        <f aca="false">TRUNC(($D$33+$D$77+$D$89)*C101,2)</f>
        <v>0</v>
      </c>
    </row>
    <row r="102" customFormat="false" ht="12.75" hidden="false" customHeight="false" outlineLevel="0" collapsed="false">
      <c r="A102" s="10" t="s">
        <v>32</v>
      </c>
      <c r="B102" s="18" t="s">
        <v>84</v>
      </c>
      <c r="C102" s="27" t="n">
        <f aca="false">((1+1/3)/12)*3%*(4/12)*0</f>
        <v>0</v>
      </c>
      <c r="D102" s="19" t="n">
        <f aca="false">TRUNC(($D$33+$D$77+$D$89)*C102,2)</f>
        <v>0</v>
      </c>
    </row>
    <row r="103" customFormat="false" ht="12.75" hidden="false" customHeight="false" outlineLevel="0" collapsed="false">
      <c r="A103" s="10" t="s">
        <v>52</v>
      </c>
      <c r="B103" s="18" t="s">
        <v>85</v>
      </c>
      <c r="C103" s="27"/>
      <c r="D103" s="19" t="n">
        <f aca="false">TRUNC(($D$33+$D$77+$D$89)*C103,2)</f>
        <v>0</v>
      </c>
    </row>
    <row r="104" customFormat="false" ht="12.75" hidden="false" customHeight="true" outlineLevel="0" collapsed="false">
      <c r="A104" s="17" t="s">
        <v>57</v>
      </c>
      <c r="B104" s="17"/>
      <c r="C104" s="17"/>
      <c r="D104" s="25" t="n">
        <f aca="false">SUM(D98:D103)</f>
        <v>12.19</v>
      </c>
      <c r="E104" s="33"/>
      <c r="F104" s="33"/>
    </row>
    <row r="107" customFormat="false" ht="12.75" hidden="false" customHeight="false" outlineLevel="0" collapsed="false">
      <c r="A107" s="22" t="s">
        <v>86</v>
      </c>
      <c r="B107" s="22"/>
      <c r="C107" s="22"/>
      <c r="D107" s="22"/>
    </row>
    <row r="108" customFormat="false" ht="12.75" hidden="false" customHeight="false" outlineLevel="0" collapsed="false">
      <c r="A108" s="21"/>
    </row>
    <row r="109" customFormat="false" ht="12.75" hidden="false" customHeight="true" outlineLevel="0" collapsed="false">
      <c r="A109" s="17" t="s">
        <v>87</v>
      </c>
      <c r="B109" s="30" t="s">
        <v>88</v>
      </c>
      <c r="C109" s="30"/>
      <c r="D109" s="17" t="s">
        <v>27</v>
      </c>
    </row>
    <row r="110" customFormat="false" ht="12.75" hidden="false" customHeight="true" outlineLevel="0" collapsed="false">
      <c r="A110" s="10" t="s">
        <v>2</v>
      </c>
      <c r="B110" s="18" t="s">
        <v>89</v>
      </c>
      <c r="C110" s="18"/>
      <c r="D110" s="19" t="n">
        <f aca="false">((D33+D77+D89)/220)*22*0</f>
        <v>0</v>
      </c>
    </row>
    <row r="111" customFormat="false" ht="12.75" hidden="false" customHeight="true" outlineLevel="0" collapsed="false">
      <c r="A111" s="17" t="s">
        <v>36</v>
      </c>
      <c r="B111" s="17"/>
      <c r="C111" s="17"/>
      <c r="D111" s="25" t="n">
        <f aca="false">SUM(D110)</f>
        <v>0</v>
      </c>
    </row>
    <row r="114" customFormat="false" ht="12.75" hidden="false" customHeight="false" outlineLevel="0" collapsed="false">
      <c r="A114" s="22" t="s">
        <v>90</v>
      </c>
      <c r="B114" s="22"/>
      <c r="C114" s="22"/>
      <c r="D114" s="22"/>
    </row>
    <row r="115" customFormat="false" ht="12.75" hidden="false" customHeight="false" outlineLevel="0" collapsed="false">
      <c r="A115" s="21"/>
    </row>
    <row r="116" customFormat="false" ht="12.75" hidden="false" customHeight="true" outlineLevel="0" collapsed="false">
      <c r="A116" s="17" t="n">
        <v>4</v>
      </c>
      <c r="B116" s="17" t="s">
        <v>91</v>
      </c>
      <c r="C116" s="17"/>
      <c r="D116" s="17" t="s">
        <v>27</v>
      </c>
    </row>
    <row r="117" customFormat="false" ht="12.75" hidden="false" customHeight="true" outlineLevel="0" collapsed="false">
      <c r="A117" s="10" t="s">
        <v>78</v>
      </c>
      <c r="B117" s="18" t="s">
        <v>79</v>
      </c>
      <c r="C117" s="18"/>
      <c r="D117" s="31" t="n">
        <f aca="false">D104</f>
        <v>12.19</v>
      </c>
    </row>
    <row r="118" customFormat="false" ht="12.75" hidden="false" customHeight="true" outlineLevel="0" collapsed="false">
      <c r="A118" s="10" t="s">
        <v>87</v>
      </c>
      <c r="B118" s="18" t="s">
        <v>88</v>
      </c>
      <c r="C118" s="18"/>
      <c r="D118" s="31" t="n">
        <f aca="false">D111</f>
        <v>0</v>
      </c>
    </row>
    <row r="119" customFormat="false" ht="12.75" hidden="false" customHeight="true" outlineLevel="0" collapsed="false">
      <c r="A119" s="17" t="s">
        <v>36</v>
      </c>
      <c r="B119" s="17"/>
      <c r="C119" s="17"/>
      <c r="D119" s="25" t="n">
        <f aca="false">SUM(D117:D118)</f>
        <v>12.19</v>
      </c>
    </row>
    <row r="122" customFormat="false" ht="12.75" hidden="false" customHeight="false" outlineLevel="0" collapsed="false">
      <c r="A122" s="4" t="s">
        <v>92</v>
      </c>
      <c r="B122" s="4"/>
      <c r="C122" s="4"/>
      <c r="D122" s="4"/>
    </row>
    <row r="124" customFormat="false" ht="12.75" hidden="false" customHeight="true" outlineLevel="0" collapsed="false">
      <c r="A124" s="17" t="n">
        <v>5</v>
      </c>
      <c r="B124" s="35" t="s">
        <v>93</v>
      </c>
      <c r="C124" s="35"/>
      <c r="D124" s="17" t="s">
        <v>27</v>
      </c>
    </row>
    <row r="125" customFormat="false" ht="12.75" hidden="false" customHeight="false" outlineLevel="0" collapsed="false">
      <c r="A125" s="10" t="s">
        <v>2</v>
      </c>
      <c r="B125" s="18" t="s">
        <v>94</v>
      </c>
      <c r="C125" s="18"/>
      <c r="D125" s="19"/>
    </row>
    <row r="126" customFormat="false" ht="12.75" hidden="false" customHeight="false" outlineLevel="0" collapsed="false">
      <c r="A126" s="10" t="s">
        <v>4</v>
      </c>
      <c r="B126" s="18" t="s">
        <v>95</v>
      </c>
      <c r="C126" s="18"/>
      <c r="D126" s="19"/>
    </row>
    <row r="127" customFormat="false" ht="12.75" hidden="false" customHeight="false" outlineLevel="0" collapsed="false">
      <c r="A127" s="10" t="s">
        <v>6</v>
      </c>
      <c r="B127" s="18" t="s">
        <v>96</v>
      </c>
      <c r="C127" s="18"/>
      <c r="D127" s="19"/>
    </row>
    <row r="128" customFormat="false" ht="12.75" hidden="false" customHeight="false" outlineLevel="0" collapsed="false">
      <c r="A128" s="10" t="s">
        <v>8</v>
      </c>
      <c r="B128" s="18" t="s">
        <v>35</v>
      </c>
      <c r="C128" s="18"/>
      <c r="D128" s="19"/>
    </row>
    <row r="129" customFormat="false" ht="12.75" hidden="false" customHeight="true" outlineLevel="0" collapsed="false">
      <c r="A129" s="17" t="s">
        <v>57</v>
      </c>
      <c r="B129" s="17"/>
      <c r="C129" s="17"/>
      <c r="D129" s="20"/>
    </row>
    <row r="132" customFormat="false" ht="12.75" hidden="false" customHeight="false" outlineLevel="0" collapsed="false">
      <c r="A132" s="4" t="s">
        <v>97</v>
      </c>
      <c r="B132" s="4"/>
      <c r="C132" s="4"/>
      <c r="D132" s="4"/>
    </row>
    <row r="134" customFormat="false" ht="12.75" hidden="false" customHeight="false" outlineLevel="0" collapsed="false">
      <c r="A134" s="17" t="n">
        <v>6</v>
      </c>
      <c r="B134" s="35" t="s">
        <v>98</v>
      </c>
      <c r="C134" s="17" t="s">
        <v>46</v>
      </c>
      <c r="D134" s="17" t="s">
        <v>27</v>
      </c>
    </row>
    <row r="135" customFormat="false" ht="12.75" hidden="false" customHeight="false" outlineLevel="0" collapsed="false">
      <c r="A135" s="10" t="s">
        <v>2</v>
      </c>
      <c r="B135" s="18" t="s">
        <v>99</v>
      </c>
      <c r="C135" s="27" t="n">
        <v>0.05</v>
      </c>
      <c r="D135" s="31" t="n">
        <f aca="false">D155*C135</f>
        <v>111.456</v>
      </c>
    </row>
    <row r="136" customFormat="false" ht="12.75" hidden="false" customHeight="false" outlineLevel="0" collapsed="false">
      <c r="A136" s="10" t="s">
        <v>4</v>
      </c>
      <c r="B136" s="18" t="s">
        <v>100</v>
      </c>
      <c r="C136" s="27" t="n">
        <v>0.06</v>
      </c>
      <c r="D136" s="19" t="n">
        <f aca="false">(D155+D135)*C136</f>
        <v>140.43456</v>
      </c>
    </row>
    <row r="137" customFormat="false" ht="12.75" hidden="false" customHeight="false" outlineLevel="0" collapsed="false">
      <c r="A137" s="10" t="s">
        <v>6</v>
      </c>
      <c r="B137" s="18" t="s">
        <v>101</v>
      </c>
      <c r="C137" s="23" t="n">
        <f aca="false">SUM(C138:C143)</f>
        <v>0.0865</v>
      </c>
      <c r="D137" s="19" t="n">
        <f aca="false">(D155+D135+D136)*C137/(1-C137)</f>
        <v>234.928750344828</v>
      </c>
    </row>
    <row r="138" customFormat="false" ht="12.75" hidden="false" customHeight="false" outlineLevel="0" collapsed="false">
      <c r="A138" s="10"/>
      <c r="B138" s="18" t="s">
        <v>102</v>
      </c>
      <c r="C138" s="27"/>
      <c r="D138" s="31" t="n">
        <f aca="false">$D$157*C138</f>
        <v>0</v>
      </c>
    </row>
    <row r="139" customFormat="false" ht="12.75" hidden="false" customHeight="false" outlineLevel="0" collapsed="false">
      <c r="A139" s="10"/>
      <c r="B139" s="18" t="s">
        <v>103</v>
      </c>
      <c r="C139" s="27" t="n">
        <v>0.0065</v>
      </c>
      <c r="D139" s="31" t="n">
        <f aca="false">$D$157*C139</f>
        <v>17.6536055172414</v>
      </c>
    </row>
    <row r="140" customFormat="false" ht="12.75" hidden="false" customHeight="false" outlineLevel="0" collapsed="false">
      <c r="A140" s="10"/>
      <c r="B140" s="18" t="s">
        <v>104</v>
      </c>
      <c r="C140" s="27" t="n">
        <v>0.03</v>
      </c>
      <c r="D140" s="31" t="n">
        <f aca="false">$D$157*C140</f>
        <v>81.4781793103448</v>
      </c>
    </row>
    <row r="141" customFormat="false" ht="12.75" hidden="false" customHeight="false" outlineLevel="0" collapsed="false">
      <c r="A141" s="10"/>
      <c r="B141" s="18" t="s">
        <v>105</v>
      </c>
      <c r="C141" s="10"/>
      <c r="D141" s="31" t="n">
        <f aca="false">$D$157*C141</f>
        <v>0</v>
      </c>
    </row>
    <row r="142" customFormat="false" ht="12.75" hidden="false" customHeight="false" outlineLevel="0" collapsed="false">
      <c r="A142" s="10"/>
      <c r="B142" s="18" t="s">
        <v>106</v>
      </c>
      <c r="C142" s="27"/>
      <c r="D142" s="31" t="n">
        <f aca="false">$D$157*C142</f>
        <v>0</v>
      </c>
    </row>
    <row r="143" customFormat="false" ht="12.75" hidden="false" customHeight="false" outlineLevel="0" collapsed="false">
      <c r="A143" s="10"/>
      <c r="B143" s="18" t="s">
        <v>107</v>
      </c>
      <c r="C143" s="27" t="n">
        <v>0.05</v>
      </c>
      <c r="D143" s="31" t="n">
        <f aca="false">$D$157*C143</f>
        <v>135.796965517241</v>
      </c>
    </row>
    <row r="144" customFormat="false" ht="13.5" hidden="false" customHeight="true" outlineLevel="0" collapsed="false">
      <c r="A144" s="36" t="s">
        <v>57</v>
      </c>
      <c r="B144" s="36"/>
      <c r="C144" s="37" t="n">
        <f aca="false">(1+C136)*(1+C135)/(1-C137)-1</f>
        <v>0.218390804597701</v>
      </c>
      <c r="D144" s="25" t="n">
        <f aca="false">SUM(D135:D137)</f>
        <v>486.819310344828</v>
      </c>
    </row>
    <row r="147" customFormat="false" ht="12.75" hidden="false" customHeight="false" outlineLevel="0" collapsed="false">
      <c r="A147" s="4" t="s">
        <v>108</v>
      </c>
      <c r="B147" s="4"/>
      <c r="C147" s="4"/>
      <c r="D147" s="4"/>
    </row>
    <row r="149" customFormat="false" ht="12.75" hidden="false" customHeight="true" outlineLevel="0" collapsed="false">
      <c r="A149" s="17"/>
      <c r="B149" s="17" t="s">
        <v>109</v>
      </c>
      <c r="C149" s="17"/>
      <c r="D149" s="17" t="s">
        <v>27</v>
      </c>
    </row>
    <row r="150" customFormat="false" ht="12.75" hidden="false" customHeight="true" outlineLevel="0" collapsed="false">
      <c r="A150" s="17" t="s">
        <v>2</v>
      </c>
      <c r="B150" s="18" t="s">
        <v>25</v>
      </c>
      <c r="C150" s="18"/>
      <c r="D150" s="38" t="n">
        <f aca="false">D33</f>
        <v>1045</v>
      </c>
    </row>
    <row r="151" customFormat="false" ht="12.75" hidden="false" customHeight="true" outlineLevel="0" collapsed="false">
      <c r="A151" s="17" t="s">
        <v>4</v>
      </c>
      <c r="B151" s="18" t="s">
        <v>37</v>
      </c>
      <c r="C151" s="18"/>
      <c r="D151" s="38" t="n">
        <f aca="false">D77</f>
        <v>1171.93</v>
      </c>
    </row>
    <row r="152" customFormat="false" ht="12.75" hidden="false" customHeight="true" outlineLevel="0" collapsed="false">
      <c r="A152" s="17" t="s">
        <v>6</v>
      </c>
      <c r="B152" s="18" t="s">
        <v>68</v>
      </c>
      <c r="C152" s="18"/>
      <c r="D152" s="38" t="n">
        <f aca="false">D89</f>
        <v>0</v>
      </c>
    </row>
    <row r="153" customFormat="false" ht="12.75" hidden="false" customHeight="true" outlineLevel="0" collapsed="false">
      <c r="A153" s="17" t="s">
        <v>8</v>
      </c>
      <c r="B153" s="18" t="s">
        <v>76</v>
      </c>
      <c r="C153" s="18"/>
      <c r="D153" s="38" t="n">
        <f aca="false">D119</f>
        <v>12.19</v>
      </c>
    </row>
    <row r="154" customFormat="false" ht="12.75" hidden="false" customHeight="true" outlineLevel="0" collapsed="false">
      <c r="A154" s="17" t="s">
        <v>32</v>
      </c>
      <c r="B154" s="18" t="s">
        <v>92</v>
      </c>
      <c r="C154" s="18"/>
      <c r="D154" s="38" t="n">
        <f aca="false">D129</f>
        <v>0</v>
      </c>
    </row>
    <row r="155" customFormat="false" ht="12.75" hidden="false" customHeight="true" outlineLevel="0" collapsed="false">
      <c r="A155" s="17" t="s">
        <v>110</v>
      </c>
      <c r="B155" s="17"/>
      <c r="C155" s="17"/>
      <c r="D155" s="39" t="n">
        <f aca="false">SUM(D150:D154)</f>
        <v>2229.12</v>
      </c>
    </row>
    <row r="156" customFormat="false" ht="12.75" hidden="false" customHeight="true" outlineLevel="0" collapsed="false">
      <c r="A156" s="17" t="s">
        <v>52</v>
      </c>
      <c r="B156" s="18" t="s">
        <v>111</v>
      </c>
      <c r="C156" s="18"/>
      <c r="D156" s="40" t="n">
        <f aca="false">D144</f>
        <v>486.819310344828</v>
      </c>
    </row>
    <row r="157" customFormat="false" ht="12.75" hidden="false" customHeight="true" outlineLevel="0" collapsed="false">
      <c r="A157" s="17" t="s">
        <v>112</v>
      </c>
      <c r="B157" s="17"/>
      <c r="C157" s="17"/>
      <c r="D157" s="39" t="n">
        <f aca="false">SUM(D155:D156)</f>
        <v>2715.93931034483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57:C15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57"/>
  <sheetViews>
    <sheetView showFormulas="false" showGridLines="true" showRowColHeaders="true" showZeros="true" rightToLeft="false" tabSelected="false" showOutlineSymbols="true" defaultGridColor="true" view="normal" topLeftCell="B22" colorId="64" zoomScale="115" zoomScaleNormal="115" zoomScalePageLayoutView="100" workbookViewId="0">
      <selection pane="topLeft" activeCell="D27" activeCellId="0" sqref="D27"/>
    </sheetView>
  </sheetViews>
  <sheetFormatPr defaultColWidth="9.13671875" defaultRowHeight="12.75" zeroHeight="false" outlineLevelRow="0" outlineLevelCol="0"/>
  <cols>
    <col collapsed="false" customWidth="fals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false" hidden="false" outlineLevel="0" max="1024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2.75" hidden="false" customHeight="false" outlineLevel="0" collapsed="false">
      <c r="A3" s="4" t="s">
        <v>1</v>
      </c>
      <c r="B3" s="4"/>
      <c r="C3" s="4"/>
      <c r="D3" s="4"/>
    </row>
    <row r="4" customFormat="false" ht="12.75" hidden="false" customHeight="false" outlineLevel="0" collapsed="false">
      <c r="A4" s="5"/>
      <c r="B4" s="5"/>
      <c r="C4" s="5"/>
      <c r="D4" s="5"/>
    </row>
    <row r="5" customFormat="false" ht="12.7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2.7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2.7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2.7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2.75" hidden="false" customHeight="false" outlineLevel="0" collapsed="false">
      <c r="A10" s="4" t="s">
        <v>10</v>
      </c>
      <c r="B10" s="4"/>
      <c r="C10" s="4"/>
      <c r="D10" s="4"/>
    </row>
    <row r="11" customFormat="false" ht="12.7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s="13" customFormat="true" ht="12.75" hidden="false" customHeight="false" outlineLevel="0" collapsed="false">
      <c r="A13" s="12" t="s">
        <v>115</v>
      </c>
      <c r="B13" s="12"/>
      <c r="C13" s="12" t="s">
        <v>15</v>
      </c>
      <c r="D13" s="12" t="s">
        <v>16</v>
      </c>
    </row>
    <row r="15" customFormat="false" ht="12.75" hidden="false" customHeight="false" outlineLevel="0" collapsed="false">
      <c r="A15" s="4" t="s">
        <v>17</v>
      </c>
      <c r="B15" s="4"/>
      <c r="C15" s="4"/>
      <c r="D15" s="4"/>
    </row>
    <row r="16" customFormat="false" ht="12.75" hidden="false" customHeight="false" outlineLevel="0" collapsed="false">
      <c r="A16" s="5"/>
      <c r="B16" s="5"/>
      <c r="C16" s="5"/>
      <c r="D16" s="5"/>
    </row>
    <row r="17" customFormat="false" ht="12.75" hidden="false" customHeight="false" outlineLevel="0" collapsed="false">
      <c r="A17" s="6" t="n">
        <v>1</v>
      </c>
      <c r="B17" s="6" t="s">
        <v>18</v>
      </c>
      <c r="C17" s="14" t="s">
        <v>113</v>
      </c>
      <c r="D17" s="14"/>
    </row>
    <row r="18" customFormat="false" ht="12.75" hidden="false" customHeight="false" outlineLevel="0" collapsed="false">
      <c r="A18" s="6" t="n">
        <v>2</v>
      </c>
      <c r="B18" s="6" t="s">
        <v>19</v>
      </c>
      <c r="C18" s="14" t="s">
        <v>114</v>
      </c>
      <c r="D18" s="14"/>
    </row>
    <row r="19" customFormat="false" ht="12.75" hidden="false" customHeight="false" outlineLevel="0" collapsed="false">
      <c r="A19" s="6" t="n">
        <v>3</v>
      </c>
      <c r="B19" s="6" t="s">
        <v>21</v>
      </c>
      <c r="C19" s="15" t="n">
        <v>1040.82</v>
      </c>
      <c r="D19" s="15"/>
    </row>
    <row r="20" customFormat="false" ht="12.75" hidden="false" customHeight="false" outlineLevel="0" collapsed="false">
      <c r="A20" s="6" t="n">
        <v>4</v>
      </c>
      <c r="B20" s="6" t="s">
        <v>22</v>
      </c>
      <c r="C20" s="14" t="s">
        <v>23</v>
      </c>
      <c r="D20" s="14"/>
    </row>
    <row r="21" customFormat="false" ht="12.75" hidden="false" customHeight="false" outlineLevel="0" collapsed="false">
      <c r="A21" s="6" t="n">
        <v>5</v>
      </c>
      <c r="B21" s="6" t="s">
        <v>24</v>
      </c>
      <c r="C21" s="16" t="n">
        <v>43466</v>
      </c>
      <c r="D21" s="16"/>
    </row>
    <row r="23" customFormat="false" ht="12.75" hidden="false" customHeight="false" outlineLevel="0" collapsed="false">
      <c r="A23" s="4" t="s">
        <v>25</v>
      </c>
      <c r="B23" s="4"/>
      <c r="C23" s="4"/>
      <c r="D23" s="4"/>
    </row>
    <row r="25" customFormat="false" ht="12.75" hidden="false" customHeight="true" outlineLevel="0" collapsed="false">
      <c r="A25" s="17" t="n">
        <v>1</v>
      </c>
      <c r="B25" s="17" t="s">
        <v>26</v>
      </c>
      <c r="C25" s="17"/>
      <c r="D25" s="17" t="s">
        <v>27</v>
      </c>
    </row>
    <row r="26" customFormat="false" ht="12.75" hidden="false" customHeight="true" outlineLevel="0" collapsed="false">
      <c r="A26" s="10" t="s">
        <v>2</v>
      </c>
      <c r="B26" s="18" t="s">
        <v>28</v>
      </c>
      <c r="C26" s="18"/>
      <c r="D26" s="19" t="n">
        <v>1045</v>
      </c>
    </row>
    <row r="27" customFormat="false" ht="12.75" hidden="false" customHeight="true" outlineLevel="0" collapsed="false">
      <c r="A27" s="10" t="s">
        <v>4</v>
      </c>
      <c r="B27" s="18" t="s">
        <v>29</v>
      </c>
      <c r="C27" s="18"/>
      <c r="D27" s="19"/>
    </row>
    <row r="28" customFormat="false" ht="12.75" hidden="false" customHeight="true" outlineLevel="0" collapsed="false">
      <c r="A28" s="10" t="s">
        <v>6</v>
      </c>
      <c r="B28" s="18" t="s">
        <v>30</v>
      </c>
      <c r="C28" s="18"/>
      <c r="D28" s="19"/>
    </row>
    <row r="29" customFormat="false" ht="12.75" hidden="false" customHeight="true" outlineLevel="0" collapsed="false">
      <c r="A29" s="10" t="s">
        <v>8</v>
      </c>
      <c r="B29" s="18" t="s">
        <v>31</v>
      </c>
      <c r="C29" s="18"/>
      <c r="D29" s="19"/>
    </row>
    <row r="30" customFormat="false" ht="12.75" hidden="false" customHeight="true" outlineLevel="0" collapsed="false">
      <c r="A30" s="10" t="s">
        <v>32</v>
      </c>
      <c r="B30" s="18" t="s">
        <v>33</v>
      </c>
      <c r="C30" s="18"/>
      <c r="D30" s="19"/>
    </row>
    <row r="31" customFormat="false" ht="12.75" hidden="false" customHeight="false" outlineLevel="0" collapsed="false">
      <c r="A31" s="10"/>
      <c r="B31" s="18"/>
      <c r="C31" s="18"/>
      <c r="D31" s="19"/>
    </row>
    <row r="32" customFormat="false" ht="12.75" hidden="false" customHeight="true" outlineLevel="0" collapsed="false">
      <c r="A32" s="10" t="s">
        <v>34</v>
      </c>
      <c r="B32" s="18" t="s">
        <v>35</v>
      </c>
      <c r="C32" s="18"/>
      <c r="D32" s="19"/>
    </row>
    <row r="33" customFormat="false" ht="12.75" hidden="false" customHeight="true" outlineLevel="0" collapsed="false">
      <c r="A33" s="17" t="s">
        <v>36</v>
      </c>
      <c r="B33" s="17"/>
      <c r="C33" s="17"/>
      <c r="D33" s="20" t="n">
        <f aca="false">SUM(D26:D32)</f>
        <v>1045</v>
      </c>
    </row>
    <row r="36" customFormat="false" ht="12.75" hidden="false" customHeight="false" outlineLevel="0" collapsed="false">
      <c r="A36" s="4" t="s">
        <v>37</v>
      </c>
      <c r="B36" s="4"/>
      <c r="C36" s="4"/>
      <c r="D36" s="4"/>
    </row>
    <row r="37" customFormat="false" ht="12.75" hidden="false" customHeight="false" outlineLevel="0" collapsed="false">
      <c r="A37" s="21"/>
    </row>
    <row r="38" customFormat="false" ht="12.75" hidden="false" customHeight="false" outlineLevel="0" collapsed="false">
      <c r="A38" s="22" t="s">
        <v>38</v>
      </c>
      <c r="B38" s="22"/>
      <c r="C38" s="22"/>
      <c r="D38" s="22"/>
    </row>
    <row r="40" customFormat="false" ht="12.75" hidden="false" customHeight="true" outlineLevel="0" collapsed="false">
      <c r="A40" s="17" t="s">
        <v>39</v>
      </c>
      <c r="B40" s="17" t="s">
        <v>40</v>
      </c>
      <c r="C40" s="17"/>
      <c r="D40" s="17" t="s">
        <v>27</v>
      </c>
    </row>
    <row r="41" customFormat="false" ht="12.75" hidden="false" customHeight="false" outlineLevel="0" collapsed="false">
      <c r="A41" s="10" t="s">
        <v>2</v>
      </c>
      <c r="B41" s="18" t="s">
        <v>41</v>
      </c>
      <c r="C41" s="23" t="n">
        <f aca="false">TRUNC(1/12,4)</f>
        <v>0.0833</v>
      </c>
      <c r="D41" s="19" t="n">
        <f aca="false">TRUNC($D$33*C41,2)</f>
        <v>87.04</v>
      </c>
    </row>
    <row r="42" customFormat="false" ht="12.75" hidden="false" customHeight="false" outlineLevel="0" collapsed="false">
      <c r="A42" s="10" t="s">
        <v>4</v>
      </c>
      <c r="B42" s="18" t="s">
        <v>42</v>
      </c>
      <c r="C42" s="23" t="n">
        <f aca="false">TRUNC(((1+1/3)/12),4)</f>
        <v>0.1111</v>
      </c>
      <c r="D42" s="19" t="n">
        <f aca="false">TRUNC($D$33*C42,2)</f>
        <v>116.09</v>
      </c>
    </row>
    <row r="43" customFormat="false" ht="12.75" hidden="false" customHeight="true" outlineLevel="0" collapsed="false">
      <c r="A43" s="17" t="s">
        <v>36</v>
      </c>
      <c r="B43" s="17"/>
      <c r="C43" s="24" t="n">
        <f aca="false">SUM(C41:C42)</f>
        <v>0.1944</v>
      </c>
      <c r="D43" s="25" t="n">
        <f aca="false">SUM(D41:D42)</f>
        <v>203.13</v>
      </c>
    </row>
    <row r="46" customFormat="false" ht="12.75" hidden="false" customHeight="true" outlineLevel="0" collapsed="false">
      <c r="A46" s="26" t="s">
        <v>43</v>
      </c>
      <c r="B46" s="26"/>
      <c r="C46" s="26"/>
      <c r="D46" s="26"/>
    </row>
    <row r="48" customFormat="false" ht="12.75" hidden="false" customHeight="false" outlineLevel="0" collapsed="false">
      <c r="A48" s="17" t="s">
        <v>44</v>
      </c>
      <c r="B48" s="17" t="s">
        <v>45</v>
      </c>
      <c r="C48" s="17" t="s">
        <v>46</v>
      </c>
      <c r="D48" s="17" t="s">
        <v>27</v>
      </c>
    </row>
    <row r="49" customFormat="false" ht="12.75" hidden="false" customHeight="false" outlineLevel="0" collapsed="false">
      <c r="A49" s="10" t="s">
        <v>2</v>
      </c>
      <c r="B49" s="18" t="s">
        <v>47</v>
      </c>
      <c r="C49" s="27" t="n">
        <v>0.2</v>
      </c>
      <c r="D49" s="19" t="n">
        <f aca="false">TRUNC(($D$33+$D$43)*C49,2)</f>
        <v>249.62</v>
      </c>
    </row>
    <row r="50" customFormat="false" ht="12.75" hidden="false" customHeight="false" outlineLevel="0" collapsed="false">
      <c r="A50" s="10" t="s">
        <v>4</v>
      </c>
      <c r="B50" s="18" t="s">
        <v>48</v>
      </c>
      <c r="C50" s="27" t="n">
        <v>0.025</v>
      </c>
      <c r="D50" s="19" t="n">
        <f aca="false">TRUNC(($D$33+$D$43)*C50,2)</f>
        <v>31.2</v>
      </c>
    </row>
    <row r="51" customFormat="false" ht="12.75" hidden="false" customHeight="false" outlineLevel="0" collapsed="false">
      <c r="A51" s="10" t="s">
        <v>6</v>
      </c>
      <c r="B51" s="18" t="s">
        <v>49</v>
      </c>
      <c r="C51" s="28" t="n">
        <v>0.03</v>
      </c>
      <c r="D51" s="19" t="n">
        <f aca="false">TRUNC(($D$33+$D$43)*C51,2)</f>
        <v>37.44</v>
      </c>
    </row>
    <row r="52" customFormat="false" ht="12.75" hidden="false" customHeight="false" outlineLevel="0" collapsed="false">
      <c r="A52" s="10" t="s">
        <v>8</v>
      </c>
      <c r="B52" s="18" t="s">
        <v>50</v>
      </c>
      <c r="C52" s="27" t="n">
        <v>0.015</v>
      </c>
      <c r="D52" s="19" t="n">
        <f aca="false">TRUNC(($D$33+$D$43)*C52,2)</f>
        <v>18.72</v>
      </c>
    </row>
    <row r="53" customFormat="false" ht="12.75" hidden="false" customHeight="false" outlineLevel="0" collapsed="false">
      <c r="A53" s="10" t="s">
        <v>32</v>
      </c>
      <c r="B53" s="18" t="s">
        <v>51</v>
      </c>
      <c r="C53" s="27" t="n">
        <v>0.01</v>
      </c>
      <c r="D53" s="19" t="n">
        <f aca="false">TRUNC(($D$33+$D$43)*C53,2)</f>
        <v>12.48</v>
      </c>
    </row>
    <row r="54" customFormat="false" ht="12.75" hidden="false" customHeight="false" outlineLevel="0" collapsed="false">
      <c r="A54" s="10" t="s">
        <v>52</v>
      </c>
      <c r="B54" s="18" t="s">
        <v>53</v>
      </c>
      <c r="C54" s="27" t="n">
        <v>0.006</v>
      </c>
      <c r="D54" s="19" t="n">
        <f aca="false">TRUNC(($D$33+$D$43)*C54,2)</f>
        <v>7.48</v>
      </c>
    </row>
    <row r="55" customFormat="false" ht="12.75" hidden="false" customHeight="false" outlineLevel="0" collapsed="false">
      <c r="A55" s="10" t="s">
        <v>34</v>
      </c>
      <c r="B55" s="18" t="s">
        <v>54</v>
      </c>
      <c r="C55" s="27" t="n">
        <v>0.002</v>
      </c>
      <c r="D55" s="19" t="n">
        <f aca="false">TRUNC(($D$33+$D$43)*C55,2)</f>
        <v>2.49</v>
      </c>
    </row>
    <row r="56" customFormat="false" ht="12.75" hidden="false" customHeight="false" outlineLevel="0" collapsed="false">
      <c r="A56" s="10" t="s">
        <v>55</v>
      </c>
      <c r="B56" s="18" t="s">
        <v>56</v>
      </c>
      <c r="C56" s="27" t="n">
        <v>0.08</v>
      </c>
      <c r="D56" s="19" t="n">
        <f aca="false">TRUNC(($D$33+$D$43)*C56,2)</f>
        <v>99.85</v>
      </c>
    </row>
    <row r="57" customFormat="false" ht="12.75" hidden="false" customHeight="true" outlineLevel="0" collapsed="false">
      <c r="A57" s="17" t="s">
        <v>57</v>
      </c>
      <c r="B57" s="17"/>
      <c r="C57" s="29" t="n">
        <f aca="false">SUM(C49:C56)</f>
        <v>0.368</v>
      </c>
      <c r="D57" s="25" t="n">
        <f aca="false">SUM(D49:D56)</f>
        <v>459.28</v>
      </c>
    </row>
    <row r="60" customFormat="false" ht="12.75" hidden="false" customHeight="false" outlineLevel="0" collapsed="false">
      <c r="A60" s="22" t="s">
        <v>58</v>
      </c>
      <c r="B60" s="22"/>
      <c r="C60" s="22"/>
      <c r="D60" s="22"/>
    </row>
    <row r="62" customFormat="false" ht="12.75" hidden="false" customHeight="true" outlineLevel="0" collapsed="false">
      <c r="A62" s="17" t="s">
        <v>59</v>
      </c>
      <c r="B62" s="30" t="s">
        <v>60</v>
      </c>
      <c r="C62" s="30"/>
      <c r="D62" s="17" t="s">
        <v>27</v>
      </c>
    </row>
    <row r="63" customFormat="false" ht="12.75" hidden="false" customHeight="true" outlineLevel="0" collapsed="false">
      <c r="A63" s="10" t="s">
        <v>2</v>
      </c>
      <c r="B63" s="18" t="s">
        <v>61</v>
      </c>
      <c r="C63" s="18"/>
      <c r="D63" s="19" t="n">
        <f aca="false">(26*2*4.2)-(D26*0.06)</f>
        <v>155.7</v>
      </c>
    </row>
    <row r="64" customFormat="false" ht="12.75" hidden="false" customHeight="true" outlineLevel="0" collapsed="false">
      <c r="A64" s="10" t="s">
        <v>4</v>
      </c>
      <c r="B64" s="18" t="s">
        <v>62</v>
      </c>
      <c r="C64" s="18"/>
      <c r="D64" s="19" t="n">
        <f aca="false">13.1*22*0.8</f>
        <v>230.56</v>
      </c>
    </row>
    <row r="65" customFormat="false" ht="12.75" hidden="false" customHeight="true" outlineLevel="0" collapsed="false">
      <c r="A65" s="10" t="s">
        <v>6</v>
      </c>
      <c r="B65" s="18" t="s">
        <v>63</v>
      </c>
      <c r="C65" s="18"/>
      <c r="D65" s="19" t="n">
        <v>110</v>
      </c>
    </row>
    <row r="66" customFormat="false" ht="12.75" hidden="false" customHeight="true" outlineLevel="0" collapsed="false">
      <c r="A66" s="10" t="s">
        <v>8</v>
      </c>
      <c r="B66" s="18" t="s">
        <v>64</v>
      </c>
      <c r="C66" s="18"/>
      <c r="D66" s="19" t="n">
        <v>10</v>
      </c>
    </row>
    <row r="67" customFormat="false" ht="12.75" hidden="false" customHeight="true" outlineLevel="0" collapsed="false">
      <c r="A67" s="10" t="s">
        <v>32</v>
      </c>
      <c r="B67" s="18" t="s">
        <v>65</v>
      </c>
      <c r="C67" s="18"/>
      <c r="D67" s="19" t="n">
        <v>3.26</v>
      </c>
    </row>
    <row r="68" customFormat="false" ht="12.75" hidden="false" customHeight="true" outlineLevel="0" collapsed="false">
      <c r="A68" s="17" t="s">
        <v>36</v>
      </c>
      <c r="B68" s="17"/>
      <c r="C68" s="17"/>
      <c r="D68" s="25" t="n">
        <f aca="false">SUM(D63:D67)</f>
        <v>509.52</v>
      </c>
    </row>
    <row r="71" customFormat="false" ht="12.75" hidden="false" customHeight="false" outlineLevel="0" collapsed="false">
      <c r="A71" s="22" t="s">
        <v>66</v>
      </c>
      <c r="B71" s="22"/>
      <c r="C71" s="22"/>
      <c r="D71" s="22"/>
    </row>
    <row r="73" customFormat="false" ht="12.75" hidden="false" customHeight="true" outlineLevel="0" collapsed="false">
      <c r="A73" s="17" t="n">
        <v>2</v>
      </c>
      <c r="B73" s="30" t="s">
        <v>67</v>
      </c>
      <c r="C73" s="30"/>
      <c r="D73" s="17" t="s">
        <v>27</v>
      </c>
    </row>
    <row r="74" customFormat="false" ht="12.75" hidden="false" customHeight="true" outlineLevel="0" collapsed="false">
      <c r="A74" s="10" t="s">
        <v>39</v>
      </c>
      <c r="B74" s="18" t="s">
        <v>40</v>
      </c>
      <c r="C74" s="18"/>
      <c r="D74" s="31" t="n">
        <f aca="false">D43</f>
        <v>203.13</v>
      </c>
    </row>
    <row r="75" customFormat="false" ht="12.75" hidden="false" customHeight="true" outlineLevel="0" collapsed="false">
      <c r="A75" s="10" t="s">
        <v>44</v>
      </c>
      <c r="B75" s="18" t="s">
        <v>45</v>
      </c>
      <c r="C75" s="18"/>
      <c r="D75" s="31" t="n">
        <f aca="false">D57</f>
        <v>459.28</v>
      </c>
    </row>
    <row r="76" customFormat="false" ht="12.75" hidden="false" customHeight="true" outlineLevel="0" collapsed="false">
      <c r="A76" s="10" t="s">
        <v>59</v>
      </c>
      <c r="B76" s="18" t="s">
        <v>60</v>
      </c>
      <c r="C76" s="18"/>
      <c r="D76" s="31" t="n">
        <f aca="false">D68</f>
        <v>509.52</v>
      </c>
    </row>
    <row r="77" customFormat="false" ht="12.75" hidden="false" customHeight="true" outlineLevel="0" collapsed="false">
      <c r="A77" s="17" t="s">
        <v>36</v>
      </c>
      <c r="B77" s="17"/>
      <c r="C77" s="17"/>
      <c r="D77" s="25" t="n">
        <f aca="false">SUM(D74:D76)</f>
        <v>1171.93</v>
      </c>
    </row>
    <row r="78" customFormat="false" ht="12.75" hidden="false" customHeight="false" outlineLevel="0" collapsed="false">
      <c r="A78" s="13"/>
      <c r="E78" s="32"/>
    </row>
    <row r="80" customFormat="false" ht="12.75" hidden="false" customHeight="false" outlineLevel="0" collapsed="false">
      <c r="A80" s="4" t="s">
        <v>68</v>
      </c>
      <c r="B80" s="4"/>
      <c r="C80" s="4"/>
      <c r="D80" s="4"/>
      <c r="E80" s="33"/>
    </row>
    <row r="81" customFormat="false" ht="12.75" hidden="false" customHeight="true" outlineLevel="0" collapsed="false">
      <c r="E81" s="32"/>
    </row>
    <row r="82" customFormat="false" ht="12.75" hidden="false" customHeight="true" outlineLevel="0" collapsed="false">
      <c r="A82" s="17" t="n">
        <v>3</v>
      </c>
      <c r="B82" s="30" t="s">
        <v>69</v>
      </c>
      <c r="C82" s="30"/>
      <c r="D82" s="17" t="s">
        <v>27</v>
      </c>
    </row>
    <row r="83" customFormat="false" ht="12.75" hidden="false" customHeight="false" outlineLevel="0" collapsed="false">
      <c r="A83" s="10" t="s">
        <v>2</v>
      </c>
      <c r="B83" s="34" t="s">
        <v>70</v>
      </c>
      <c r="C83" s="27" t="n">
        <f aca="false">TRUNC(((1/12)*5%),4)*0</f>
        <v>0</v>
      </c>
      <c r="D83" s="19" t="n">
        <f aca="false">TRUNC($D$33*C83,2)</f>
        <v>0</v>
      </c>
    </row>
    <row r="84" customFormat="false" ht="12.75" hidden="false" customHeight="false" outlineLevel="0" collapsed="false">
      <c r="A84" s="10" t="s">
        <v>4</v>
      </c>
      <c r="B84" s="34" t="s">
        <v>71</v>
      </c>
      <c r="C84" s="27" t="n">
        <v>0.08</v>
      </c>
      <c r="D84" s="19" t="n">
        <f aca="false">TRUNC(D83*C84,2)</f>
        <v>0</v>
      </c>
    </row>
    <row r="85" customFormat="false" ht="12.75" hidden="false" customHeight="false" outlineLevel="0" collapsed="false">
      <c r="A85" s="10" t="s">
        <v>6</v>
      </c>
      <c r="B85" s="34" t="s">
        <v>72</v>
      </c>
      <c r="C85" s="27" t="n">
        <f aca="false">TRUNC(8%*5%*50%,4)*0</f>
        <v>0</v>
      </c>
      <c r="D85" s="19" t="n">
        <f aca="false">TRUNC($D$33*C85,2)</f>
        <v>0</v>
      </c>
    </row>
    <row r="86" customFormat="false" ht="12.75" hidden="false" customHeight="false" outlineLevel="0" collapsed="false">
      <c r="A86" s="10" t="s">
        <v>8</v>
      </c>
      <c r="B86" s="34" t="s">
        <v>73</v>
      </c>
      <c r="C86" s="27" t="n">
        <f aca="false">TRUNC(((7/30)/12)*95%,4)*0</f>
        <v>0</v>
      </c>
      <c r="D86" s="19" t="n">
        <f aca="false">TRUNC($D$33*C86,2)</f>
        <v>0</v>
      </c>
    </row>
    <row r="87" customFormat="false" ht="25.5" hidden="false" customHeight="false" outlineLevel="0" collapsed="false">
      <c r="A87" s="10" t="s">
        <v>32</v>
      </c>
      <c r="B87" s="34" t="s">
        <v>74</v>
      </c>
      <c r="C87" s="27" t="n">
        <f aca="false">C57</f>
        <v>0.368</v>
      </c>
      <c r="D87" s="19" t="n">
        <f aca="false">TRUNC(D86*C87,2)</f>
        <v>0</v>
      </c>
    </row>
    <row r="88" customFormat="false" ht="12.75" hidden="false" customHeight="false" outlineLevel="0" collapsed="false">
      <c r="A88" s="10" t="s">
        <v>52</v>
      </c>
      <c r="B88" s="34" t="s">
        <v>75</v>
      </c>
      <c r="C88" s="27" t="n">
        <f aca="false">TRUNC(8%*95%*50%,4)*0</f>
        <v>0</v>
      </c>
      <c r="D88" s="19" t="n">
        <f aca="false">TRUNC($D$33*C88,2)</f>
        <v>0</v>
      </c>
    </row>
    <row r="89" customFormat="false" ht="12.75" hidden="false" customHeight="true" outlineLevel="0" collapsed="false">
      <c r="A89" s="17" t="s">
        <v>36</v>
      </c>
      <c r="B89" s="17"/>
      <c r="C89" s="17"/>
      <c r="D89" s="25" t="n">
        <f aca="false">SUM(D83:D88)</f>
        <v>0</v>
      </c>
    </row>
    <row r="92" customFormat="false" ht="12.75" hidden="false" customHeight="false" outlineLevel="0" collapsed="false">
      <c r="A92" s="4" t="s">
        <v>76</v>
      </c>
      <c r="B92" s="4"/>
      <c r="C92" s="4"/>
      <c r="D92" s="4"/>
    </row>
    <row r="95" customFormat="false" ht="12.75" hidden="false" customHeight="false" outlineLevel="0" collapsed="false">
      <c r="A95" s="22" t="s">
        <v>77</v>
      </c>
      <c r="B95" s="22"/>
      <c r="C95" s="22"/>
      <c r="D95" s="22"/>
    </row>
    <row r="96" customFormat="false" ht="12.75" hidden="false" customHeight="false" outlineLevel="0" collapsed="false">
      <c r="A96" s="21"/>
    </row>
    <row r="97" customFormat="false" ht="12.75" hidden="false" customHeight="true" outlineLevel="0" collapsed="false">
      <c r="A97" s="17" t="s">
        <v>78</v>
      </c>
      <c r="B97" s="30" t="s">
        <v>79</v>
      </c>
      <c r="C97" s="30"/>
      <c r="D97" s="17" t="s">
        <v>27</v>
      </c>
    </row>
    <row r="98" customFormat="false" ht="12.75" hidden="false" customHeight="false" outlineLevel="0" collapsed="false">
      <c r="A98" s="10" t="s">
        <v>2</v>
      </c>
      <c r="B98" s="18" t="s">
        <v>80</v>
      </c>
      <c r="C98" s="27" t="n">
        <f aca="false">TRUNC(((1+1/3)/12)/12,4)*0</f>
        <v>0</v>
      </c>
      <c r="D98" s="19" t="n">
        <f aca="false">TRUNC(($D$33+$D$77+$D$89)*C98,2)</f>
        <v>0</v>
      </c>
    </row>
    <row r="99" customFormat="false" ht="12.75" hidden="false" customHeight="false" outlineLevel="0" collapsed="false">
      <c r="A99" s="10" t="s">
        <v>4</v>
      </c>
      <c r="B99" s="18" t="s">
        <v>81</v>
      </c>
      <c r="C99" s="27" t="n">
        <f aca="false">TRUNC(((2/30)/12),4)</f>
        <v>0.0055</v>
      </c>
      <c r="D99" s="19" t="n">
        <f aca="false">TRUNC(($D$33+$D$77+$D$89)*C99,2)</f>
        <v>12.19</v>
      </c>
    </row>
    <row r="100" customFormat="false" ht="12.75" hidden="false" customHeight="false" outlineLevel="0" collapsed="false">
      <c r="A100" s="10" t="s">
        <v>6</v>
      </c>
      <c r="B100" s="18" t="s">
        <v>82</v>
      </c>
      <c r="C100" s="27" t="n">
        <f aca="false">TRUNC(((5/30)/12)*2%,4)*0</f>
        <v>0</v>
      </c>
      <c r="D100" s="19" t="n">
        <f aca="false">TRUNC(($D$33+$D$77+$D$89)*C100,2)</f>
        <v>0</v>
      </c>
    </row>
    <row r="101" customFormat="false" ht="12.75" hidden="false" customHeight="false" outlineLevel="0" collapsed="false">
      <c r="A101" s="10" t="s">
        <v>8</v>
      </c>
      <c r="B101" s="18" t="s">
        <v>83</v>
      </c>
      <c r="C101" s="27" t="n">
        <f aca="false">TRUNC(((15/30)/12)*8%,4)*0</f>
        <v>0</v>
      </c>
      <c r="D101" s="19" t="n">
        <f aca="false">TRUNC(($D$33+$D$77+$D$89)*C101,2)</f>
        <v>0</v>
      </c>
    </row>
    <row r="102" customFormat="false" ht="12.75" hidden="false" customHeight="false" outlineLevel="0" collapsed="false">
      <c r="A102" s="10" t="s">
        <v>32</v>
      </c>
      <c r="B102" s="18" t="s">
        <v>84</v>
      </c>
      <c r="C102" s="27" t="n">
        <f aca="false">((1+1/3)/12)*3%*(4/12)*0</f>
        <v>0</v>
      </c>
      <c r="D102" s="19" t="n">
        <f aca="false">TRUNC(($D$33+$D$77+$D$89)*C102,2)</f>
        <v>0</v>
      </c>
    </row>
    <row r="103" customFormat="false" ht="12.75" hidden="false" customHeight="false" outlineLevel="0" collapsed="false">
      <c r="A103" s="10" t="s">
        <v>52</v>
      </c>
      <c r="B103" s="18" t="s">
        <v>85</v>
      </c>
      <c r="C103" s="27"/>
      <c r="D103" s="19" t="n">
        <f aca="false">TRUNC(($D$33+$D$77+$D$89)*C103,2)</f>
        <v>0</v>
      </c>
    </row>
    <row r="104" customFormat="false" ht="12.75" hidden="false" customHeight="true" outlineLevel="0" collapsed="false">
      <c r="A104" s="17" t="s">
        <v>57</v>
      </c>
      <c r="B104" s="17"/>
      <c r="C104" s="17"/>
      <c r="D104" s="25" t="n">
        <f aca="false">SUM(D98:D103)</f>
        <v>12.19</v>
      </c>
      <c r="E104" s="33"/>
      <c r="F104" s="33"/>
    </row>
    <row r="107" customFormat="false" ht="12.75" hidden="false" customHeight="false" outlineLevel="0" collapsed="false">
      <c r="A107" s="22" t="s">
        <v>86</v>
      </c>
      <c r="B107" s="22"/>
      <c r="C107" s="22"/>
      <c r="D107" s="22"/>
    </row>
    <row r="108" customFormat="false" ht="12.75" hidden="false" customHeight="false" outlineLevel="0" collapsed="false">
      <c r="A108" s="21"/>
    </row>
    <row r="109" customFormat="false" ht="12.75" hidden="false" customHeight="true" outlineLevel="0" collapsed="false">
      <c r="A109" s="17" t="s">
        <v>87</v>
      </c>
      <c r="B109" s="30" t="s">
        <v>88</v>
      </c>
      <c r="C109" s="30"/>
      <c r="D109" s="17" t="s">
        <v>27</v>
      </c>
    </row>
    <row r="110" customFormat="false" ht="12.75" hidden="false" customHeight="true" outlineLevel="0" collapsed="false">
      <c r="A110" s="10" t="s">
        <v>2</v>
      </c>
      <c r="B110" s="18" t="s">
        <v>89</v>
      </c>
      <c r="C110" s="18"/>
      <c r="D110" s="19" t="n">
        <f aca="false">((D33+D77+D89)/220)*22*0</f>
        <v>0</v>
      </c>
    </row>
    <row r="111" customFormat="false" ht="12.75" hidden="false" customHeight="true" outlineLevel="0" collapsed="false">
      <c r="A111" s="17" t="s">
        <v>36</v>
      </c>
      <c r="B111" s="17"/>
      <c r="C111" s="17"/>
      <c r="D111" s="25" t="n">
        <f aca="false">SUM(D110)</f>
        <v>0</v>
      </c>
    </row>
    <row r="114" customFormat="false" ht="12.75" hidden="false" customHeight="false" outlineLevel="0" collapsed="false">
      <c r="A114" s="22" t="s">
        <v>90</v>
      </c>
      <c r="B114" s="22"/>
      <c r="C114" s="22"/>
      <c r="D114" s="22"/>
    </row>
    <row r="115" customFormat="false" ht="12.75" hidden="false" customHeight="false" outlineLevel="0" collapsed="false">
      <c r="A115" s="21"/>
    </row>
    <row r="116" customFormat="false" ht="12.75" hidden="false" customHeight="true" outlineLevel="0" collapsed="false">
      <c r="A116" s="17" t="n">
        <v>4</v>
      </c>
      <c r="B116" s="17" t="s">
        <v>91</v>
      </c>
      <c r="C116" s="17"/>
      <c r="D116" s="17" t="s">
        <v>27</v>
      </c>
    </row>
    <row r="117" customFormat="false" ht="12.75" hidden="false" customHeight="true" outlineLevel="0" collapsed="false">
      <c r="A117" s="10" t="s">
        <v>78</v>
      </c>
      <c r="B117" s="18" t="s">
        <v>79</v>
      </c>
      <c r="C117" s="18"/>
      <c r="D117" s="31" t="n">
        <f aca="false">D104</f>
        <v>12.19</v>
      </c>
    </row>
    <row r="118" customFormat="false" ht="12.75" hidden="false" customHeight="true" outlineLevel="0" collapsed="false">
      <c r="A118" s="10" t="s">
        <v>87</v>
      </c>
      <c r="B118" s="18" t="s">
        <v>88</v>
      </c>
      <c r="C118" s="18"/>
      <c r="D118" s="31" t="n">
        <f aca="false">D111</f>
        <v>0</v>
      </c>
    </row>
    <row r="119" customFormat="false" ht="12.75" hidden="false" customHeight="true" outlineLevel="0" collapsed="false">
      <c r="A119" s="17" t="s">
        <v>36</v>
      </c>
      <c r="B119" s="17"/>
      <c r="C119" s="17"/>
      <c r="D119" s="25" t="n">
        <f aca="false">SUM(D117:D118)</f>
        <v>12.19</v>
      </c>
    </row>
    <row r="122" customFormat="false" ht="12.75" hidden="false" customHeight="false" outlineLevel="0" collapsed="false">
      <c r="A122" s="4" t="s">
        <v>92</v>
      </c>
      <c r="B122" s="4"/>
      <c r="C122" s="4"/>
      <c r="D122" s="4"/>
    </row>
    <row r="124" customFormat="false" ht="12.75" hidden="false" customHeight="true" outlineLevel="0" collapsed="false">
      <c r="A124" s="17" t="n">
        <v>5</v>
      </c>
      <c r="B124" s="35" t="s">
        <v>93</v>
      </c>
      <c r="C124" s="35"/>
      <c r="D124" s="17" t="s">
        <v>27</v>
      </c>
    </row>
    <row r="125" customFormat="false" ht="12.75" hidden="false" customHeight="false" outlineLevel="0" collapsed="false">
      <c r="A125" s="10" t="s">
        <v>2</v>
      </c>
      <c r="B125" s="18" t="s">
        <v>94</v>
      </c>
      <c r="C125" s="18"/>
      <c r="D125" s="19"/>
    </row>
    <row r="126" customFormat="false" ht="12.75" hidden="false" customHeight="false" outlineLevel="0" collapsed="false">
      <c r="A126" s="10" t="s">
        <v>4</v>
      </c>
      <c r="B126" s="18" t="s">
        <v>95</v>
      </c>
      <c r="C126" s="18"/>
      <c r="D126" s="19"/>
    </row>
    <row r="127" customFormat="false" ht="12.75" hidden="false" customHeight="false" outlineLevel="0" collapsed="false">
      <c r="A127" s="10" t="s">
        <v>6</v>
      </c>
      <c r="B127" s="18" t="s">
        <v>96</v>
      </c>
      <c r="C127" s="18"/>
      <c r="D127" s="19"/>
    </row>
    <row r="128" customFormat="false" ht="12.75" hidden="false" customHeight="false" outlineLevel="0" collapsed="false">
      <c r="A128" s="10" t="s">
        <v>8</v>
      </c>
      <c r="B128" s="18" t="s">
        <v>35</v>
      </c>
      <c r="C128" s="18"/>
      <c r="D128" s="19"/>
    </row>
    <row r="129" customFormat="false" ht="12.75" hidden="false" customHeight="true" outlineLevel="0" collapsed="false">
      <c r="A129" s="17" t="s">
        <v>57</v>
      </c>
      <c r="B129" s="17"/>
      <c r="C129" s="17"/>
      <c r="D129" s="20"/>
    </row>
    <row r="132" customFormat="false" ht="12.75" hidden="false" customHeight="false" outlineLevel="0" collapsed="false">
      <c r="A132" s="4" t="s">
        <v>97</v>
      </c>
      <c r="B132" s="4"/>
      <c r="C132" s="4"/>
      <c r="D132" s="4"/>
    </row>
    <row r="134" customFormat="false" ht="12.75" hidden="false" customHeight="false" outlineLevel="0" collapsed="false">
      <c r="A134" s="17" t="n">
        <v>6</v>
      </c>
      <c r="B134" s="35" t="s">
        <v>98</v>
      </c>
      <c r="C134" s="17" t="s">
        <v>46</v>
      </c>
      <c r="D134" s="17" t="s">
        <v>27</v>
      </c>
    </row>
    <row r="135" customFormat="false" ht="12.75" hidden="false" customHeight="false" outlineLevel="0" collapsed="false">
      <c r="A135" s="10" t="s">
        <v>2</v>
      </c>
      <c r="B135" s="18" t="s">
        <v>99</v>
      </c>
      <c r="C135" s="27" t="n">
        <v>0.05</v>
      </c>
      <c r="D135" s="31" t="n">
        <f aca="false">D155*C135</f>
        <v>111.456</v>
      </c>
    </row>
    <row r="136" customFormat="false" ht="12.75" hidden="false" customHeight="false" outlineLevel="0" collapsed="false">
      <c r="A136" s="10" t="s">
        <v>4</v>
      </c>
      <c r="B136" s="18" t="s">
        <v>100</v>
      </c>
      <c r="C136" s="27" t="n">
        <v>0.06</v>
      </c>
      <c r="D136" s="19" t="n">
        <f aca="false">(D155+D135)*C136</f>
        <v>140.43456</v>
      </c>
    </row>
    <row r="137" customFormat="false" ht="12.75" hidden="false" customHeight="false" outlineLevel="0" collapsed="false">
      <c r="A137" s="10" t="s">
        <v>6</v>
      </c>
      <c r="B137" s="18" t="s">
        <v>101</v>
      </c>
      <c r="C137" s="23" t="n">
        <f aca="false">SUM(C138:C143)</f>
        <v>0.0865</v>
      </c>
      <c r="D137" s="19" t="n">
        <f aca="false">(D155+D135+D136)*C137/(1-C137)</f>
        <v>234.928750344828</v>
      </c>
    </row>
    <row r="138" customFormat="false" ht="12.75" hidden="false" customHeight="false" outlineLevel="0" collapsed="false">
      <c r="A138" s="10"/>
      <c r="B138" s="18" t="s">
        <v>102</v>
      </c>
      <c r="C138" s="27"/>
      <c r="D138" s="31" t="n">
        <f aca="false">$D$157*C138</f>
        <v>0</v>
      </c>
    </row>
    <row r="139" customFormat="false" ht="12.75" hidden="false" customHeight="false" outlineLevel="0" collapsed="false">
      <c r="A139" s="10"/>
      <c r="B139" s="18" t="s">
        <v>103</v>
      </c>
      <c r="C139" s="27" t="n">
        <v>0.0065</v>
      </c>
      <c r="D139" s="31" t="n">
        <f aca="false">$D$157*C139</f>
        <v>17.6536055172414</v>
      </c>
    </row>
    <row r="140" customFormat="false" ht="12.75" hidden="false" customHeight="false" outlineLevel="0" collapsed="false">
      <c r="A140" s="10"/>
      <c r="B140" s="18" t="s">
        <v>104</v>
      </c>
      <c r="C140" s="27" t="n">
        <v>0.03</v>
      </c>
      <c r="D140" s="31" t="n">
        <f aca="false">$D$157*C140</f>
        <v>81.4781793103448</v>
      </c>
    </row>
    <row r="141" customFormat="false" ht="12.75" hidden="false" customHeight="false" outlineLevel="0" collapsed="false">
      <c r="A141" s="10"/>
      <c r="B141" s="18" t="s">
        <v>105</v>
      </c>
      <c r="C141" s="10"/>
      <c r="D141" s="31" t="n">
        <f aca="false">$D$157*C141</f>
        <v>0</v>
      </c>
    </row>
    <row r="142" customFormat="false" ht="12.75" hidden="false" customHeight="false" outlineLevel="0" collapsed="false">
      <c r="A142" s="10"/>
      <c r="B142" s="18" t="s">
        <v>106</v>
      </c>
      <c r="C142" s="27"/>
      <c r="D142" s="31" t="n">
        <f aca="false">$D$157*C142</f>
        <v>0</v>
      </c>
    </row>
    <row r="143" customFormat="false" ht="12.75" hidden="false" customHeight="false" outlineLevel="0" collapsed="false">
      <c r="A143" s="10"/>
      <c r="B143" s="18" t="s">
        <v>107</v>
      </c>
      <c r="C143" s="27" t="n">
        <v>0.05</v>
      </c>
      <c r="D143" s="31" t="n">
        <f aca="false">$D$157*C143</f>
        <v>135.796965517241</v>
      </c>
    </row>
    <row r="144" customFormat="false" ht="13.5" hidden="false" customHeight="true" outlineLevel="0" collapsed="false">
      <c r="A144" s="36" t="s">
        <v>57</v>
      </c>
      <c r="B144" s="36"/>
      <c r="C144" s="37" t="n">
        <f aca="false">(1+C136)*(1+C135)/(1-C137)-1</f>
        <v>0.218390804597701</v>
      </c>
      <c r="D144" s="25" t="n">
        <f aca="false">SUM(D135:D137)</f>
        <v>486.819310344828</v>
      </c>
    </row>
    <row r="147" customFormat="false" ht="12.75" hidden="false" customHeight="false" outlineLevel="0" collapsed="false">
      <c r="A147" s="4" t="s">
        <v>108</v>
      </c>
      <c r="B147" s="4"/>
      <c r="C147" s="4"/>
      <c r="D147" s="4"/>
    </row>
    <row r="149" customFormat="false" ht="12.75" hidden="false" customHeight="true" outlineLevel="0" collapsed="false">
      <c r="A149" s="17"/>
      <c r="B149" s="17" t="s">
        <v>109</v>
      </c>
      <c r="C149" s="17"/>
      <c r="D149" s="17" t="s">
        <v>27</v>
      </c>
    </row>
    <row r="150" customFormat="false" ht="12.75" hidden="false" customHeight="true" outlineLevel="0" collapsed="false">
      <c r="A150" s="17" t="s">
        <v>2</v>
      </c>
      <c r="B150" s="18" t="s">
        <v>25</v>
      </c>
      <c r="C150" s="18"/>
      <c r="D150" s="38" t="n">
        <f aca="false">D33</f>
        <v>1045</v>
      </c>
    </row>
    <row r="151" customFormat="false" ht="12.75" hidden="false" customHeight="true" outlineLevel="0" collapsed="false">
      <c r="A151" s="17" t="s">
        <v>4</v>
      </c>
      <c r="B151" s="18" t="s">
        <v>37</v>
      </c>
      <c r="C151" s="18"/>
      <c r="D151" s="38" t="n">
        <f aca="false">D77</f>
        <v>1171.93</v>
      </c>
    </row>
    <row r="152" customFormat="false" ht="12.75" hidden="false" customHeight="true" outlineLevel="0" collapsed="false">
      <c r="A152" s="17" t="s">
        <v>6</v>
      </c>
      <c r="B152" s="18" t="s">
        <v>68</v>
      </c>
      <c r="C152" s="18"/>
      <c r="D152" s="38" t="n">
        <f aca="false">D89</f>
        <v>0</v>
      </c>
    </row>
    <row r="153" customFormat="false" ht="12.75" hidden="false" customHeight="true" outlineLevel="0" collapsed="false">
      <c r="A153" s="17" t="s">
        <v>8</v>
      </c>
      <c r="B153" s="18" t="s">
        <v>76</v>
      </c>
      <c r="C153" s="18"/>
      <c r="D153" s="38" t="n">
        <f aca="false">D119</f>
        <v>12.19</v>
      </c>
    </row>
    <row r="154" customFormat="false" ht="12.75" hidden="false" customHeight="true" outlineLevel="0" collapsed="false">
      <c r="A154" s="17" t="s">
        <v>32</v>
      </c>
      <c r="B154" s="18" t="s">
        <v>92</v>
      </c>
      <c r="C154" s="18"/>
      <c r="D154" s="38" t="n">
        <f aca="false">D129</f>
        <v>0</v>
      </c>
    </row>
    <row r="155" customFormat="false" ht="12.75" hidden="false" customHeight="true" outlineLevel="0" collapsed="false">
      <c r="A155" s="17" t="s">
        <v>110</v>
      </c>
      <c r="B155" s="17"/>
      <c r="C155" s="17"/>
      <c r="D155" s="39" t="n">
        <f aca="false">SUM(D150:D154)</f>
        <v>2229.12</v>
      </c>
    </row>
    <row r="156" customFormat="false" ht="12.75" hidden="false" customHeight="true" outlineLevel="0" collapsed="false">
      <c r="A156" s="17" t="s">
        <v>52</v>
      </c>
      <c r="B156" s="18" t="s">
        <v>111</v>
      </c>
      <c r="C156" s="18"/>
      <c r="D156" s="40" t="n">
        <f aca="false">D144</f>
        <v>486.819310344828</v>
      </c>
    </row>
    <row r="157" customFormat="false" ht="12.75" hidden="false" customHeight="true" outlineLevel="0" collapsed="false">
      <c r="A157" s="17" t="s">
        <v>112</v>
      </c>
      <c r="B157" s="17"/>
      <c r="C157" s="17"/>
      <c r="D157" s="39" t="n">
        <f aca="false">SUM(D155:D156)</f>
        <v>2715.93931034483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57:C15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39"/>
  <sheetViews>
    <sheetView showFormulas="false" showGridLines="tru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C25" activeCellId="0" sqref="C25"/>
    </sheetView>
  </sheetViews>
  <sheetFormatPr defaultColWidth="9.13671875" defaultRowHeight="12.75" zeroHeight="false" outlineLevelRow="0" outlineLevelCol="0"/>
  <cols>
    <col collapsed="false" customWidth="true" hidden="false" outlineLevel="0" max="1" min="1" style="41" width="60.29"/>
    <col collapsed="false" customWidth="false" hidden="false" outlineLevel="0" max="2" min="2" style="41" width="9.13"/>
    <col collapsed="false" customWidth="true" hidden="false" outlineLevel="0" max="3" min="3" style="41" width="18"/>
    <col collapsed="false" customWidth="true" hidden="false" outlineLevel="0" max="4" min="4" style="41" width="21.43"/>
    <col collapsed="false" customWidth="true" hidden="false" outlineLevel="0" max="5" min="5" style="41" width="7.87"/>
    <col collapsed="false" customWidth="true" hidden="false" outlineLevel="0" max="8" min="6" style="41" width="14.43"/>
    <col collapsed="false" customWidth="true" hidden="false" outlineLevel="0" max="9" min="9" style="41" width="15.15"/>
    <col collapsed="false" customWidth="true" hidden="false" outlineLevel="0" max="10" min="10" style="41" width="12.14"/>
    <col collapsed="false" customWidth="false" hidden="false" outlineLevel="0" max="256" min="11" style="41" width="9.13"/>
    <col collapsed="false" customWidth="true" hidden="false" outlineLevel="0" max="257" min="257" style="41" width="25.4"/>
    <col collapsed="false" customWidth="true" hidden="false" outlineLevel="0" max="260" min="258" style="41" width="19.71"/>
    <col collapsed="false" customWidth="true" hidden="false" outlineLevel="0" max="261" min="261" style="41" width="7.87"/>
    <col collapsed="false" customWidth="true" hidden="false" outlineLevel="0" max="264" min="262" style="41" width="14.43"/>
    <col collapsed="false" customWidth="true" hidden="false" outlineLevel="0" max="265" min="265" style="41" width="15.15"/>
    <col collapsed="false" customWidth="true" hidden="false" outlineLevel="0" max="266" min="266" style="41" width="12.14"/>
    <col collapsed="false" customWidth="false" hidden="false" outlineLevel="0" max="512" min="267" style="41" width="9.13"/>
    <col collapsed="false" customWidth="true" hidden="false" outlineLevel="0" max="513" min="513" style="41" width="25.4"/>
    <col collapsed="false" customWidth="true" hidden="false" outlineLevel="0" max="516" min="514" style="41" width="19.71"/>
    <col collapsed="false" customWidth="true" hidden="false" outlineLevel="0" max="517" min="517" style="41" width="7.87"/>
    <col collapsed="false" customWidth="true" hidden="false" outlineLevel="0" max="520" min="518" style="41" width="14.43"/>
    <col collapsed="false" customWidth="true" hidden="false" outlineLevel="0" max="521" min="521" style="41" width="15.15"/>
    <col collapsed="false" customWidth="true" hidden="false" outlineLevel="0" max="522" min="522" style="41" width="12.14"/>
    <col collapsed="false" customWidth="false" hidden="false" outlineLevel="0" max="768" min="523" style="41" width="9.13"/>
    <col collapsed="false" customWidth="true" hidden="false" outlineLevel="0" max="769" min="769" style="41" width="25.4"/>
    <col collapsed="false" customWidth="true" hidden="false" outlineLevel="0" max="772" min="770" style="41" width="19.71"/>
    <col collapsed="false" customWidth="true" hidden="false" outlineLevel="0" max="773" min="773" style="41" width="7.87"/>
    <col collapsed="false" customWidth="true" hidden="false" outlineLevel="0" max="776" min="774" style="41" width="14.43"/>
    <col collapsed="false" customWidth="true" hidden="false" outlineLevel="0" max="777" min="777" style="41" width="15.15"/>
    <col collapsed="false" customWidth="true" hidden="false" outlineLevel="0" max="778" min="778" style="41" width="12.14"/>
    <col collapsed="false" customWidth="false" hidden="false" outlineLevel="0" max="1024" min="779" style="41" width="9.13"/>
  </cols>
  <sheetData>
    <row r="1" customFormat="false" ht="15.75" hidden="false" customHeight="false" outlineLevel="0" collapsed="false">
      <c r="A1" s="42" t="s">
        <v>116</v>
      </c>
      <c r="B1" s="42"/>
      <c r="C1" s="42"/>
      <c r="D1" s="42"/>
    </row>
    <row r="3" customFormat="false" ht="12.75" hidden="false" customHeight="false" outlineLevel="0" collapsed="false">
      <c r="A3" s="43" t="s">
        <v>117</v>
      </c>
      <c r="B3" s="43"/>
      <c r="C3" s="43"/>
      <c r="D3" s="43"/>
      <c r="E3" s="44"/>
      <c r="F3" s="44"/>
      <c r="G3" s="44"/>
      <c r="H3" s="44"/>
      <c r="I3" s="44"/>
      <c r="J3" s="44"/>
    </row>
    <row r="4" customFormat="false" ht="12.75" hidden="false" customHeight="false" outlineLevel="0" collapsed="false">
      <c r="E4" s="44"/>
      <c r="F4" s="44"/>
      <c r="G4" s="44"/>
      <c r="H4" s="44"/>
      <c r="I4" s="44"/>
      <c r="J4" s="44"/>
    </row>
    <row r="5" customFormat="false" ht="12.75" hidden="false" customHeight="false" outlineLevel="0" collapsed="false">
      <c r="B5" s="45" t="s">
        <v>118</v>
      </c>
      <c r="C5" s="45" t="s">
        <v>119</v>
      </c>
      <c r="D5" s="45" t="s">
        <v>120</v>
      </c>
      <c r="E5" s="44"/>
      <c r="F5" s="44"/>
      <c r="G5" s="44"/>
      <c r="H5" s="44"/>
      <c r="I5" s="44"/>
      <c r="J5" s="44"/>
    </row>
    <row r="6" customFormat="false" ht="12.75" hidden="false" customHeight="false" outlineLevel="0" collapsed="false">
      <c r="A6" s="46" t="s">
        <v>121</v>
      </c>
      <c r="B6" s="47" t="n">
        <v>1</v>
      </c>
      <c r="C6" s="48" t="n">
        <v>11258.42</v>
      </c>
      <c r="D6" s="48" t="n">
        <f aca="false">B6*C6</f>
        <v>11258.42</v>
      </c>
    </row>
    <row r="7" customFormat="false" ht="12.75" hidden="false" customHeight="false" outlineLevel="0" collapsed="false">
      <c r="A7" s="46" t="s">
        <v>122</v>
      </c>
      <c r="B7" s="47" t="n">
        <v>4</v>
      </c>
      <c r="C7" s="48" t="n">
        <v>2680.57</v>
      </c>
      <c r="D7" s="48" t="n">
        <f aca="false">B7*C7</f>
        <v>10722.28</v>
      </c>
      <c r="H7" s="49"/>
      <c r="I7" s="50"/>
      <c r="J7" s="51"/>
    </row>
    <row r="8" customFormat="false" ht="12.75" hidden="false" customHeight="false" outlineLevel="0" collapsed="false">
      <c r="A8" s="46" t="s">
        <v>123</v>
      </c>
      <c r="B8" s="47" t="n">
        <v>104</v>
      </c>
      <c r="C8" s="48" t="n">
        <v>30.02</v>
      </c>
      <c r="D8" s="48" t="n">
        <f aca="false">B8*C8</f>
        <v>3122.08</v>
      </c>
    </row>
    <row r="9" customFormat="false" ht="12.75" hidden="false" customHeight="false" outlineLevel="0" collapsed="false">
      <c r="A9" s="44"/>
      <c r="B9" s="44"/>
      <c r="C9" s="52" t="s">
        <v>124</v>
      </c>
      <c r="D9" s="53" t="n">
        <f aca="false">SUM(D6:D8)</f>
        <v>25102.78</v>
      </c>
      <c r="E9" s="54"/>
      <c r="F9" s="54"/>
      <c r="G9" s="54"/>
      <c r="H9" s="54"/>
      <c r="I9" s="54"/>
      <c r="J9" s="54"/>
    </row>
    <row r="10" customFormat="false" ht="12.75" hidden="false" customHeight="false" outlineLevel="0" collapsed="false">
      <c r="A10" s="44"/>
      <c r="B10" s="44"/>
      <c r="C10" s="44"/>
      <c r="D10" s="55"/>
      <c r="E10" s="54"/>
      <c r="F10" s="54"/>
      <c r="G10" s="54"/>
      <c r="H10" s="54"/>
      <c r="I10" s="54"/>
      <c r="J10" s="54"/>
    </row>
    <row r="11" customFormat="false" ht="12.75" hidden="false" customHeight="false" outlineLevel="0" collapsed="false">
      <c r="A11" s="43" t="s">
        <v>125</v>
      </c>
      <c r="B11" s="43"/>
      <c r="C11" s="43"/>
      <c r="D11" s="43"/>
    </row>
    <row r="13" customFormat="false" ht="12.75" hidden="false" customHeight="false" outlineLevel="0" collapsed="false">
      <c r="B13" s="45" t="s">
        <v>118</v>
      </c>
      <c r="C13" s="45" t="s">
        <v>119</v>
      </c>
      <c r="D13" s="45" t="s">
        <v>120</v>
      </c>
    </row>
    <row r="14" customFormat="false" ht="12.75" hidden="false" customHeight="false" outlineLevel="0" collapsed="false">
      <c r="A14" s="46" t="s">
        <v>121</v>
      </c>
      <c r="B14" s="47" t="n">
        <v>1</v>
      </c>
      <c r="C14" s="48" t="n">
        <v>11258.42</v>
      </c>
      <c r="D14" s="48" t="n">
        <f aca="false">B14*C14</f>
        <v>11258.42</v>
      </c>
    </row>
    <row r="15" customFormat="false" ht="12.75" hidden="false" customHeight="false" outlineLevel="0" collapsed="false">
      <c r="A15" s="46" t="s">
        <v>122</v>
      </c>
      <c r="B15" s="47" t="n">
        <v>0</v>
      </c>
      <c r="C15" s="48" t="n">
        <v>2680.57</v>
      </c>
      <c r="D15" s="48" t="n">
        <f aca="false">B15*C15</f>
        <v>0</v>
      </c>
    </row>
    <row r="16" customFormat="false" ht="12.75" hidden="false" customHeight="false" outlineLevel="0" collapsed="false">
      <c r="A16" s="46" t="s">
        <v>123</v>
      </c>
      <c r="B16" s="47" t="n">
        <v>24</v>
      </c>
      <c r="C16" s="48" t="n">
        <v>375.28</v>
      </c>
      <c r="D16" s="48" t="n">
        <f aca="false">B16*C16</f>
        <v>9006.72</v>
      </c>
    </row>
    <row r="17" customFormat="false" ht="12.75" hidden="false" customHeight="false" outlineLevel="0" collapsed="false">
      <c r="A17" s="44"/>
      <c r="B17" s="44"/>
      <c r="C17" s="52" t="s">
        <v>126</v>
      </c>
      <c r="D17" s="53" t="n">
        <f aca="false">SUM(D14:D16)</f>
        <v>20265.14</v>
      </c>
    </row>
    <row r="18" customFormat="false" ht="12.75" hidden="false" customHeight="false" outlineLevel="0" collapsed="false">
      <c r="A18" s="44"/>
      <c r="B18" s="44"/>
      <c r="C18" s="44"/>
      <c r="D18" s="44"/>
    </row>
    <row r="19" customFormat="false" ht="12.75" hidden="false" customHeight="false" outlineLevel="0" collapsed="false">
      <c r="A19" s="43" t="s">
        <v>127</v>
      </c>
      <c r="B19" s="43"/>
      <c r="C19" s="43"/>
      <c r="D19" s="43"/>
    </row>
    <row r="20" customFormat="false" ht="12.75" hidden="false" customHeight="false" outlineLevel="0" collapsed="false">
      <c r="A20" s="44"/>
      <c r="B20" s="44"/>
      <c r="C20" s="44"/>
      <c r="D20" s="44"/>
    </row>
    <row r="21" customFormat="false" ht="12.75" hidden="false" customHeight="false" outlineLevel="0" collapsed="false">
      <c r="B21" s="45" t="s">
        <v>118</v>
      </c>
      <c r="C21" s="45" t="s">
        <v>119</v>
      </c>
      <c r="D21" s="45" t="s">
        <v>120</v>
      </c>
    </row>
    <row r="22" customFormat="false" ht="12.75" hidden="false" customHeight="false" outlineLevel="0" collapsed="false">
      <c r="A22" s="46" t="s">
        <v>121</v>
      </c>
      <c r="B22" s="47" t="n">
        <v>1</v>
      </c>
      <c r="C22" s="48" t="n">
        <v>11258.42</v>
      </c>
      <c r="D22" s="48" t="n">
        <f aca="false">B22*C22</f>
        <v>11258.42</v>
      </c>
    </row>
    <row r="23" customFormat="false" ht="12.75" hidden="false" customHeight="false" outlineLevel="0" collapsed="false">
      <c r="A23" s="46" t="s">
        <v>122</v>
      </c>
      <c r="B23" s="47" t="n">
        <v>0</v>
      </c>
      <c r="C23" s="48" t="n">
        <v>2680.57</v>
      </c>
      <c r="D23" s="48" t="n">
        <f aca="false">B23*C23</f>
        <v>0</v>
      </c>
    </row>
    <row r="24" customFormat="false" ht="12.75" hidden="false" customHeight="false" outlineLevel="0" collapsed="false">
      <c r="A24" s="46" t="s">
        <v>123</v>
      </c>
      <c r="B24" s="47" t="n">
        <v>7</v>
      </c>
      <c r="C24" s="48" t="n">
        <v>375.28</v>
      </c>
      <c r="D24" s="48" t="n">
        <f aca="false">B24*C24</f>
        <v>2626.96</v>
      </c>
    </row>
    <row r="25" customFormat="false" ht="12.75" hidden="false" customHeight="false" outlineLevel="0" collapsed="false">
      <c r="C25" s="52" t="s">
        <v>128</v>
      </c>
      <c r="D25" s="56" t="n">
        <f aca="false">SUM(D22:D24)</f>
        <v>13885.38</v>
      </c>
    </row>
    <row r="27" customFormat="false" ht="12.75" hidden="false" customHeight="false" outlineLevel="0" collapsed="false">
      <c r="A27" s="43" t="s">
        <v>129</v>
      </c>
      <c r="B27" s="43"/>
      <c r="C27" s="43"/>
      <c r="D27" s="43"/>
    </row>
    <row r="29" customFormat="false" ht="12.75" hidden="false" customHeight="false" outlineLevel="0" collapsed="false">
      <c r="A29" s="57" t="s">
        <v>130</v>
      </c>
      <c r="B29" s="57"/>
      <c r="C29" s="57"/>
      <c r="D29" s="58" t="n">
        <f aca="false">D9+D17+D25</f>
        <v>59253.3</v>
      </c>
    </row>
    <row r="30" customFormat="false" ht="12.75" hidden="false" customHeight="false" outlineLevel="0" collapsed="false">
      <c r="A30" s="59" t="s">
        <v>99</v>
      </c>
      <c r="B30" s="59"/>
      <c r="C30" s="60" t="n">
        <f aca="false">aaop!C135</f>
        <v>0.05</v>
      </c>
      <c r="D30" s="58" t="n">
        <f aca="false">TRUNC(D29*C30,2)</f>
        <v>2962.66</v>
      </c>
    </row>
    <row r="31" customFormat="false" ht="12.75" hidden="false" customHeight="false" outlineLevel="0" collapsed="false">
      <c r="A31" s="59" t="s">
        <v>100</v>
      </c>
      <c r="B31" s="59"/>
      <c r="C31" s="60" t="n">
        <f aca="false">aaop!C136</f>
        <v>0.06</v>
      </c>
      <c r="D31" s="58" t="n">
        <f aca="false">TRUNC((D29+D30)*C31,2)</f>
        <v>3732.95</v>
      </c>
    </row>
    <row r="32" customFormat="false" ht="12.75" hidden="false" customHeight="false" outlineLevel="0" collapsed="false">
      <c r="A32" s="59" t="s">
        <v>101</v>
      </c>
      <c r="B32" s="59"/>
      <c r="C32" s="60" t="n">
        <f aca="false">aaop!C137</f>
        <v>0.0865</v>
      </c>
      <c r="D32" s="58" t="n">
        <f aca="false">TRUNC((D29+D30+D31)*C32/(1-C32),2)</f>
        <v>6244.75</v>
      </c>
      <c r="G32" s="61"/>
    </row>
    <row r="33" customFormat="false" ht="12.75" hidden="false" customHeight="false" outlineLevel="0" collapsed="false">
      <c r="A33" s="62" t="s">
        <v>131</v>
      </c>
      <c r="B33" s="62"/>
      <c r="C33" s="62"/>
      <c r="D33" s="56" t="n">
        <f aca="false">SUM(D29:D32)</f>
        <v>72193.66</v>
      </c>
    </row>
    <row r="35" customFormat="false" ht="12.75" hidden="false" customHeight="false" outlineLevel="0" collapsed="false">
      <c r="A35" s="63" t="s">
        <v>132</v>
      </c>
      <c r="B35" s="64"/>
      <c r="C35" s="64"/>
      <c r="D35" s="64"/>
    </row>
    <row r="36" customFormat="false" ht="12.75" hidden="false" customHeight="true" outlineLevel="0" collapsed="false">
      <c r="A36" s="65" t="s">
        <v>133</v>
      </c>
      <c r="B36" s="65"/>
      <c r="C36" s="65"/>
      <c r="D36" s="65"/>
    </row>
    <row r="37" customFormat="false" ht="12.75" hidden="false" customHeight="false" outlineLevel="0" collapsed="false">
      <c r="A37" s="64"/>
      <c r="B37" s="64"/>
      <c r="C37" s="64"/>
      <c r="D37" s="64"/>
    </row>
    <row r="38" customFormat="false" ht="12.75" hidden="false" customHeight="true" outlineLevel="0" collapsed="false">
      <c r="A38" s="65" t="s">
        <v>134</v>
      </c>
      <c r="B38" s="65"/>
      <c r="C38" s="65"/>
      <c r="D38" s="65"/>
    </row>
    <row r="39" customFormat="false" ht="12.75" hidden="false" customHeight="false" outlineLevel="0" collapsed="false">
      <c r="A39" s="65"/>
      <c r="B39" s="65"/>
      <c r="C39" s="65"/>
      <c r="D39" s="65"/>
    </row>
  </sheetData>
  <mergeCells count="12">
    <mergeCell ref="A1:D1"/>
    <mergeCell ref="A3:D3"/>
    <mergeCell ref="A11:D11"/>
    <mergeCell ref="A19:D19"/>
    <mergeCell ref="A27:D27"/>
    <mergeCell ref="A29:C29"/>
    <mergeCell ref="A30:B30"/>
    <mergeCell ref="A31:B31"/>
    <mergeCell ref="A32:B32"/>
    <mergeCell ref="A33:C33"/>
    <mergeCell ref="A36:D36"/>
    <mergeCell ref="A38:D39"/>
  </mergeCells>
  <printOptions headings="false" gridLines="false" gridLinesSet="true" horizontalCentered="true" verticalCentered="false"/>
  <pageMargins left="0.511805555555555" right="0.511805555555555" top="1.5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0" activeCellId="0" sqref="E50"/>
    </sheetView>
  </sheetViews>
  <sheetFormatPr defaultColWidth="9.13671875"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false" hidden="false" outlineLevel="0" max="1024" min="6" style="67" width="9.13"/>
  </cols>
  <sheetData>
    <row r="1" customFormat="false" ht="16.5" hidden="false" customHeight="false" outlineLevel="0" collapsed="false">
      <c r="A1" s="68" t="s">
        <v>135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5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5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5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10</v>
      </c>
      <c r="E14" s="72" t="n">
        <f aca="false">D14*E11</f>
        <v>185.8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6</v>
      </c>
      <c r="E15" s="72" t="n">
        <f aca="false">D15*E11</f>
        <v>111.48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0</v>
      </c>
      <c r="E16" s="72" t="n">
        <f aca="false">D16*E12</f>
        <v>0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297.28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24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7134.72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0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SUM(D23:D24)*$E$19*D22</f>
        <v>251.52</v>
      </c>
      <c r="E25" s="72" t="n">
        <f aca="false">SUM(E23:E24)*$E$19*E22</f>
        <v>0</v>
      </c>
    </row>
    <row r="26" customFormat="false" ht="15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12.57</v>
      </c>
      <c r="E26" s="72" t="n">
        <f aca="false">TRUNC((E25)*$C$26,2)</f>
        <v>0</v>
      </c>
    </row>
    <row r="27" customFormat="false" ht="15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15.84</v>
      </c>
      <c r="E27" s="72" t="n">
        <f aca="false">TRUNC((E25+E26)*$C$27,2)</f>
        <v>0</v>
      </c>
    </row>
    <row r="28" customFormat="false" ht="15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26.5</v>
      </c>
      <c r="E28" s="72" t="n">
        <f aca="false">TRUNC((E25+E26+E27)*$C$28/(1-$C$28),2)</f>
        <v>0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306.43</v>
      </c>
      <c r="E29" s="72" t="n">
        <f aca="false">SUM(E25:E28)</f>
        <v>0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306.43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7441.15</v>
      </c>
    </row>
    <row r="33" customFormat="false" ht="15" hidden="false" customHeight="false" outlineLevel="0" collapsed="false">
      <c r="A33" s="69" t="s">
        <v>113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1045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384.56</v>
      </c>
    </row>
    <row r="36" customFormat="false" ht="15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71.47</v>
      </c>
    </row>
    <row r="37" customFormat="false" ht="15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90.06</v>
      </c>
    </row>
    <row r="38" customFormat="false" ht="15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150.66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1741.75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7.91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11.86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15.82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10</v>
      </c>
      <c r="E44" s="72" t="n">
        <f aca="false">D44*E41</f>
        <v>118.6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6</v>
      </c>
      <c r="E45" s="72" t="n">
        <f aca="false">D45*E41</f>
        <v>71.16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0</v>
      </c>
      <c r="E46" s="72" t="n">
        <f aca="false">D46*E42</f>
        <v>0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189.76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1245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236251.2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1</v>
      </c>
      <c r="E52" s="70" t="n">
        <v>0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13047.6</v>
      </c>
      <c r="E55" s="72" t="n">
        <f aca="false">SUM(E53:E54)*E49*E52</f>
        <v>0</v>
      </c>
    </row>
    <row r="56" customFormat="false" ht="15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652.38</v>
      </c>
      <c r="E56" s="72" t="n">
        <f aca="false">TRUNC((E55)*$C$56,2)</f>
        <v>0</v>
      </c>
    </row>
    <row r="57" customFormat="false" ht="15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821.99</v>
      </c>
      <c r="E57" s="72" t="n">
        <f aca="false">TRUNC((E55+E56)*$C$57,2)</f>
        <v>0</v>
      </c>
    </row>
    <row r="58" customFormat="false" ht="15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1375.09</v>
      </c>
      <c r="E58" s="72" t="n">
        <f aca="false">TRUNC((E55+E56+E57)*$C$58/(1-$C$58),2)</f>
        <v>0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15897.06</v>
      </c>
      <c r="E59" s="72" t="n">
        <f aca="false">SUM(E55:E58)</f>
        <v>0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15897.06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252148.26</v>
      </c>
    </row>
    <row r="63" customFormat="false" ht="15" hidden="false" customHeight="false" outlineLevel="0" collapsed="false">
      <c r="A63" s="75" t="s">
        <v>168</v>
      </c>
      <c r="B63" s="75"/>
      <c r="C63" s="75"/>
      <c r="D63" s="75"/>
      <c r="E63" s="76" t="n">
        <f aca="false">E31+E61</f>
        <v>259589.41</v>
      </c>
    </row>
  </sheetData>
  <mergeCells count="54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D6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1" man="true" max="16383" min="0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76" colorId="64" zoomScale="100" zoomScaleNormal="100" zoomScalePageLayoutView="100" workbookViewId="0">
      <selection pane="topLeft" activeCell="E123" activeCellId="0" sqref="E123"/>
    </sheetView>
  </sheetViews>
  <sheetFormatPr defaultColWidth="9.13671875"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false" hidden="false" outlineLevel="0" max="1024" min="6" style="67" width="9.13"/>
  </cols>
  <sheetData>
    <row r="1" customFormat="false" ht="16.5" hidden="false" customHeight="false" outlineLevel="0" collapsed="false">
      <c r="A1" s="68" t="s">
        <v>169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3.8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3.8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3.8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10</v>
      </c>
      <c r="E14" s="72" t="n">
        <f aca="false">D14*E11</f>
        <v>185.8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4</v>
      </c>
      <c r="E15" s="72" t="n">
        <f aca="false">D15*E11</f>
        <v>74.32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6</v>
      </c>
      <c r="E16" s="72" t="n">
        <f aca="false">D16*E12</f>
        <v>148.68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408.8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24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9811.2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1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SUM(D23:D24)*E19*D22</f>
        <v>251.52</v>
      </c>
      <c r="E25" s="72" t="n">
        <f aca="false">SUM(E23:E24)*E19*E22</f>
        <v>453.12</v>
      </c>
    </row>
    <row r="26" customFormat="false" ht="13.8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12.57</v>
      </c>
      <c r="E26" s="72" t="n">
        <f aca="false">TRUNC((E25)*$C$26,2)</f>
        <v>22.65</v>
      </c>
    </row>
    <row r="27" customFormat="false" ht="13.8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15.84</v>
      </c>
      <c r="E27" s="72" t="n">
        <f aca="false">TRUNC((E25+E26)*$C$27,2)</f>
        <v>28.54</v>
      </c>
    </row>
    <row r="28" customFormat="false" ht="13.8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26.5</v>
      </c>
      <c r="E28" s="72" t="n">
        <f aca="false">TRUNC((E25+E26+E27)*$C$28/(1-$C$28),2)</f>
        <v>47.75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306.43</v>
      </c>
      <c r="E29" s="72" t="n">
        <f aca="false">SUM(E25:E28)</f>
        <v>552.06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858.49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10669.69</v>
      </c>
    </row>
    <row r="33" customFormat="false" ht="15" hidden="false" customHeight="false" outlineLevel="0" collapsed="false">
      <c r="A33" s="69" t="s">
        <v>170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1045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384.56</v>
      </c>
    </row>
    <row r="36" customFormat="false" ht="13.8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71.47</v>
      </c>
    </row>
    <row r="37" customFormat="false" ht="13.8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90.06</v>
      </c>
    </row>
    <row r="38" customFormat="false" ht="13.8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150.66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1741.75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7.91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11.86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15.82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2</v>
      </c>
      <c r="E44" s="72" t="n">
        <f aca="false">D44*E41</f>
        <v>23.72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0</v>
      </c>
      <c r="E45" s="72" t="n">
        <f aca="false">D45*E41</f>
        <v>0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0</v>
      </c>
      <c r="E46" s="72" t="n">
        <f aca="false">D46*E42</f>
        <v>0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23.72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1067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25309.24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0</v>
      </c>
      <c r="E52" s="70" t="n">
        <v>0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0</v>
      </c>
      <c r="E55" s="72" t="n">
        <f aca="false">SUM(E53:E54)*E49*E52</f>
        <v>0</v>
      </c>
    </row>
    <row r="56" customFormat="false" ht="13.8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0</v>
      </c>
      <c r="E56" s="72" t="n">
        <f aca="false">TRUNC((E55)*$C$56,2)</f>
        <v>0</v>
      </c>
    </row>
    <row r="57" customFormat="false" ht="13.8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0</v>
      </c>
      <c r="E57" s="72" t="n">
        <f aca="false">TRUNC((E55+E56)*$C$57,2)</f>
        <v>0</v>
      </c>
    </row>
    <row r="58" customFormat="false" ht="13.8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0</v>
      </c>
      <c r="E58" s="72" t="n">
        <f aca="false">TRUNC((E55+E56+E57)*$C$58/(1-$C$58),2)</f>
        <v>0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0</v>
      </c>
      <c r="E59" s="72" t="n">
        <f aca="false">SUM(E55:E58)</f>
        <v>0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0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25309.24</v>
      </c>
    </row>
    <row r="63" customFormat="false" ht="13.8" hidden="false" customHeight="false" outlineLevel="0" collapsed="false">
      <c r="A63" s="69" t="s">
        <v>171</v>
      </c>
      <c r="B63" s="69"/>
      <c r="C63" s="69"/>
      <c r="D63" s="69"/>
      <c r="E63" s="69"/>
    </row>
    <row r="64" customFormat="false" ht="13.8" hidden="false" customHeight="false" outlineLevel="0" collapsed="false">
      <c r="A64" s="70" t="s">
        <v>2</v>
      </c>
      <c r="B64" s="71" t="s">
        <v>136</v>
      </c>
      <c r="C64" s="71"/>
      <c r="D64" s="71"/>
      <c r="E64" s="72" t="n">
        <f aca="false">aaop!D33</f>
        <v>1045</v>
      </c>
    </row>
    <row r="65" customFormat="false" ht="13.8" hidden="false" customHeight="false" outlineLevel="0" collapsed="false">
      <c r="A65" s="70" t="s">
        <v>4</v>
      </c>
      <c r="B65" s="71" t="s">
        <v>137</v>
      </c>
      <c r="C65" s="71"/>
      <c r="D65" s="73" t="n">
        <f aca="false">aaop!C57</f>
        <v>0.368</v>
      </c>
      <c r="E65" s="72" t="n">
        <f aca="false">E64*D65</f>
        <v>384.56</v>
      </c>
    </row>
    <row r="66" customFormat="false" ht="13.8" hidden="false" customHeight="false" outlineLevel="0" collapsed="false">
      <c r="A66" s="70" t="s">
        <v>6</v>
      </c>
      <c r="B66" s="71" t="s">
        <v>99</v>
      </c>
      <c r="C66" s="71"/>
      <c r="D66" s="73" t="n">
        <f aca="false">aaop!C135</f>
        <v>0.05</v>
      </c>
      <c r="E66" s="72" t="n">
        <f aca="false">TRUNC((E64+E65)*D66,2)</f>
        <v>71.47</v>
      </c>
    </row>
    <row r="67" customFormat="false" ht="13.8" hidden="false" customHeight="false" outlineLevel="0" collapsed="false">
      <c r="A67" s="70" t="s">
        <v>8</v>
      </c>
      <c r="B67" s="71" t="s">
        <v>100</v>
      </c>
      <c r="C67" s="71"/>
      <c r="D67" s="73" t="n">
        <f aca="false">aaop!C136</f>
        <v>0.06</v>
      </c>
      <c r="E67" s="72" t="n">
        <f aca="false">TRUNC((E64+E65+E66)*D67,2)</f>
        <v>90.06</v>
      </c>
    </row>
    <row r="68" customFormat="false" ht="13.8" hidden="false" customHeight="false" outlineLevel="0" collapsed="false">
      <c r="A68" s="70" t="s">
        <v>32</v>
      </c>
      <c r="B68" s="71" t="s">
        <v>101</v>
      </c>
      <c r="C68" s="71"/>
      <c r="D68" s="73" t="n">
        <f aca="false">aaop!C137</f>
        <v>0.0865</v>
      </c>
      <c r="E68" s="72" t="n">
        <f aca="false">TRUNC((E64+E65+E66+E67)*D68/(1-D68),2)</f>
        <v>150.66</v>
      </c>
    </row>
    <row r="69" customFormat="false" ht="13.8" hidden="false" customHeight="false" outlineLevel="0" collapsed="false">
      <c r="A69" s="74" t="s">
        <v>138</v>
      </c>
      <c r="B69" s="74"/>
      <c r="C69" s="74"/>
      <c r="D69" s="74"/>
      <c r="E69" s="72" t="n">
        <f aca="false">SUM(E64:E68)</f>
        <v>1741.75</v>
      </c>
    </row>
    <row r="70" customFormat="false" ht="13.8" hidden="false" customHeight="false" outlineLevel="0" collapsed="false">
      <c r="A70" s="70" t="s">
        <v>52</v>
      </c>
      <c r="B70" s="71" t="s">
        <v>139</v>
      </c>
      <c r="C70" s="71"/>
      <c r="D70" s="71"/>
      <c r="E70" s="72" t="n">
        <f aca="false">TRUNC(E69/220,2)</f>
        <v>7.91</v>
      </c>
    </row>
    <row r="71" customFormat="false" ht="13.8" hidden="false" customHeight="false" outlineLevel="0" collapsed="false">
      <c r="A71" s="70" t="s">
        <v>34</v>
      </c>
      <c r="B71" s="71" t="s">
        <v>140</v>
      </c>
      <c r="C71" s="71"/>
      <c r="D71" s="73" t="n">
        <v>0.5</v>
      </c>
      <c r="E71" s="72" t="n">
        <f aca="false">TRUNC(E70*(1+D71),2)</f>
        <v>11.86</v>
      </c>
    </row>
    <row r="72" customFormat="false" ht="13.8" hidden="false" customHeight="false" outlineLevel="0" collapsed="false">
      <c r="A72" s="70" t="s">
        <v>55</v>
      </c>
      <c r="B72" s="71" t="s">
        <v>140</v>
      </c>
      <c r="C72" s="71"/>
      <c r="D72" s="73" t="n">
        <v>1</v>
      </c>
      <c r="E72" s="72" t="n">
        <f aca="false">TRUNC(E70*(1+D72),2)</f>
        <v>15.82</v>
      </c>
    </row>
    <row r="73" customFormat="false" ht="13.8" hidden="false" customHeight="false" outlineLevel="0" collapsed="false">
      <c r="A73" s="70"/>
      <c r="B73" s="70"/>
      <c r="C73" s="70"/>
      <c r="D73" s="70" t="s">
        <v>141</v>
      </c>
      <c r="E73" s="70" t="s">
        <v>142</v>
      </c>
    </row>
    <row r="74" customFormat="false" ht="13.8" hidden="false" customHeight="false" outlineLevel="0" collapsed="false">
      <c r="A74" s="70" t="s">
        <v>143</v>
      </c>
      <c r="B74" s="71" t="s">
        <v>144</v>
      </c>
      <c r="C74" s="71"/>
      <c r="D74" s="70" t="n">
        <v>10</v>
      </c>
      <c r="E74" s="72" t="n">
        <f aca="false">D74*E71</f>
        <v>118.6</v>
      </c>
    </row>
    <row r="75" customFormat="false" ht="13.8" hidden="false" customHeight="false" outlineLevel="0" collapsed="false">
      <c r="A75" s="70" t="s">
        <v>145</v>
      </c>
      <c r="B75" s="71" t="s">
        <v>146</v>
      </c>
      <c r="C75" s="71"/>
      <c r="D75" s="70" t="n">
        <v>4</v>
      </c>
      <c r="E75" s="72" t="n">
        <f aca="false">D75*E71</f>
        <v>47.44</v>
      </c>
    </row>
    <row r="76" customFormat="false" ht="13.8" hidden="false" customHeight="false" outlineLevel="0" collapsed="false">
      <c r="A76" s="70" t="s">
        <v>147</v>
      </c>
      <c r="B76" s="71" t="s">
        <v>148</v>
      </c>
      <c r="C76" s="71"/>
      <c r="D76" s="70" t="n">
        <v>6</v>
      </c>
      <c r="E76" s="72" t="n">
        <f aca="false">D76*E72</f>
        <v>94.92</v>
      </c>
    </row>
    <row r="77" customFormat="false" ht="13.8" hidden="false" customHeight="false" outlineLevel="0" collapsed="false">
      <c r="A77" s="70" t="s">
        <v>149</v>
      </c>
      <c r="B77" s="71" t="s">
        <v>150</v>
      </c>
      <c r="C77" s="71"/>
      <c r="D77" s="70" t="n">
        <v>0</v>
      </c>
      <c r="E77" s="72" t="n">
        <f aca="false">D77*E72</f>
        <v>0</v>
      </c>
    </row>
    <row r="78" customFormat="false" ht="13.8" hidden="false" customHeight="false" outlineLevel="0" collapsed="false">
      <c r="A78" s="75" t="s">
        <v>151</v>
      </c>
      <c r="B78" s="75"/>
      <c r="C78" s="75"/>
      <c r="D78" s="75"/>
      <c r="E78" s="76" t="n">
        <f aca="false">SUM(E74:E77)</f>
        <v>260.96</v>
      </c>
    </row>
    <row r="79" customFormat="false" ht="13.8" hidden="false" customHeight="false" outlineLevel="0" collapsed="false">
      <c r="A79" s="74" t="s">
        <v>152</v>
      </c>
      <c r="B79" s="74"/>
      <c r="C79" s="74"/>
      <c r="D79" s="74"/>
      <c r="E79" s="70" t="n">
        <v>178</v>
      </c>
    </row>
    <row r="80" customFormat="false" ht="13.8" hidden="false" customHeight="false" outlineLevel="0" collapsed="false">
      <c r="A80" s="75" t="s">
        <v>153</v>
      </c>
      <c r="B80" s="75"/>
      <c r="C80" s="75"/>
      <c r="D80" s="75"/>
      <c r="E80" s="76" t="n">
        <f aca="false">E78*E79</f>
        <v>46450.88</v>
      </c>
    </row>
    <row r="81" customFormat="false" ht="13.8" hidden="false" customHeight="false" outlineLevel="0" collapsed="false">
      <c r="A81" s="77" t="s">
        <v>154</v>
      </c>
      <c r="B81" s="77"/>
      <c r="C81" s="77"/>
      <c r="D81" s="70" t="s">
        <v>146</v>
      </c>
      <c r="E81" s="70" t="s">
        <v>155</v>
      </c>
    </row>
    <row r="82" customFormat="false" ht="13.8" hidden="false" customHeight="false" outlineLevel="0" collapsed="false">
      <c r="A82" s="74" t="s">
        <v>156</v>
      </c>
      <c r="B82" s="74"/>
      <c r="C82" s="74"/>
      <c r="D82" s="70" t="n">
        <v>1</v>
      </c>
      <c r="E82" s="70" t="n">
        <v>1</v>
      </c>
    </row>
    <row r="83" customFormat="false" ht="13.8" hidden="false" customHeight="false" outlineLevel="0" collapsed="false">
      <c r="A83" s="70" t="s">
        <v>157</v>
      </c>
      <c r="B83" s="71" t="s">
        <v>158</v>
      </c>
      <c r="C83" s="71"/>
      <c r="D83" s="72" t="n">
        <v>0</v>
      </c>
      <c r="E83" s="72" t="n">
        <v>8.4</v>
      </c>
    </row>
    <row r="84" customFormat="false" ht="13.8" hidden="false" customHeight="false" outlineLevel="0" collapsed="false">
      <c r="A84" s="70" t="s">
        <v>159</v>
      </c>
      <c r="B84" s="71" t="s">
        <v>160</v>
      </c>
      <c r="C84" s="71"/>
      <c r="D84" s="72" t="n">
        <f aca="false">13.1*0.8</f>
        <v>10.48</v>
      </c>
      <c r="E84" s="72" t="n">
        <f aca="false">13.1*0.8</f>
        <v>10.48</v>
      </c>
    </row>
    <row r="85" customFormat="false" ht="13.8" hidden="false" customHeight="false" outlineLevel="0" collapsed="false">
      <c r="A85" s="74" t="s">
        <v>161</v>
      </c>
      <c r="B85" s="74"/>
      <c r="C85" s="74"/>
      <c r="D85" s="72" t="n">
        <f aca="false">SUM(D83:D84)*E79*D82</f>
        <v>1865.44</v>
      </c>
      <c r="E85" s="72" t="n">
        <f aca="false">SUM(E83:E84)*E79*E82</f>
        <v>3360.64</v>
      </c>
    </row>
    <row r="86" customFormat="false" ht="13.8" hidden="false" customHeight="false" outlineLevel="0" collapsed="false">
      <c r="A86" s="70" t="s">
        <v>162</v>
      </c>
      <c r="B86" s="73" t="str">
        <f aca="false">aaop!B135</f>
        <v>Custos Indiretos</v>
      </c>
      <c r="C86" s="73" t="n">
        <f aca="false">aaop!C135</f>
        <v>0.05</v>
      </c>
      <c r="D86" s="72" t="n">
        <f aca="false">TRUNC((D85)*$C$26,2)</f>
        <v>93.27</v>
      </c>
      <c r="E86" s="72" t="n">
        <f aca="false">TRUNC((E85)*$C$26,2)</f>
        <v>168.03</v>
      </c>
    </row>
    <row r="87" customFormat="false" ht="13.8" hidden="false" customHeight="false" outlineLevel="0" collapsed="false">
      <c r="A87" s="70" t="s">
        <v>163</v>
      </c>
      <c r="B87" s="71" t="s">
        <v>100</v>
      </c>
      <c r="C87" s="73" t="n">
        <f aca="false">aaop!C136</f>
        <v>0.06</v>
      </c>
      <c r="D87" s="72" t="n">
        <f aca="false">TRUNC((D85+D86)*$C$27,2)</f>
        <v>117.52</v>
      </c>
      <c r="E87" s="72" t="n">
        <f aca="false">TRUNC((E85+E86)*$C$27,2)</f>
        <v>211.72</v>
      </c>
    </row>
    <row r="88" customFormat="false" ht="13.8" hidden="false" customHeight="false" outlineLevel="0" collapsed="false">
      <c r="A88" s="70" t="s">
        <v>164</v>
      </c>
      <c r="B88" s="71" t="s">
        <v>101</v>
      </c>
      <c r="C88" s="73" t="n">
        <f aca="false">aaop!C137</f>
        <v>0.0865</v>
      </c>
      <c r="D88" s="72" t="n">
        <f aca="false">TRUNC((D85+D86+D87)*$C$58/(1-$C$58),2)</f>
        <v>196.59</v>
      </c>
      <c r="E88" s="72" t="n">
        <f aca="false">TRUNC((E85+E86+E87)*$C$28/(1-$C$28),2)</f>
        <v>354.18</v>
      </c>
    </row>
    <row r="89" customFormat="false" ht="13.8" hidden="false" customHeight="false" outlineLevel="0" collapsed="false">
      <c r="A89" s="78" t="s">
        <v>165</v>
      </c>
      <c r="B89" s="78"/>
      <c r="C89" s="78"/>
      <c r="D89" s="72" t="n">
        <f aca="false">SUM(D85:D88)</f>
        <v>2272.82</v>
      </c>
      <c r="E89" s="72" t="n">
        <f aca="false">SUM(E85:E88)</f>
        <v>4094.57</v>
      </c>
    </row>
    <row r="90" customFormat="false" ht="13.8" hidden="false" customHeight="false" outlineLevel="0" collapsed="false">
      <c r="A90" s="75" t="s">
        <v>166</v>
      </c>
      <c r="B90" s="75"/>
      <c r="C90" s="75"/>
      <c r="D90" s="75"/>
      <c r="E90" s="76" t="n">
        <f aca="false">SUM(D89:E89)</f>
        <v>6367.39</v>
      </c>
    </row>
    <row r="91" customFormat="false" ht="13.8" hidden="false" customHeight="false" outlineLevel="0" collapsed="false">
      <c r="A91" s="75" t="s">
        <v>167</v>
      </c>
      <c r="B91" s="75"/>
      <c r="C91" s="75"/>
      <c r="D91" s="75"/>
      <c r="E91" s="76" t="n">
        <f aca="false">E80+E90</f>
        <v>52818.27</v>
      </c>
    </row>
    <row r="92" customFormat="false" ht="13.8" hidden="false" customHeight="false" outlineLevel="0" collapsed="false"/>
    <row r="93" customFormat="false" ht="13.8" hidden="false" customHeight="false" outlineLevel="0" collapsed="false">
      <c r="A93" s="69" t="s">
        <v>115</v>
      </c>
      <c r="B93" s="69"/>
      <c r="C93" s="69"/>
      <c r="D93" s="69"/>
      <c r="E93" s="69"/>
    </row>
    <row r="94" customFormat="false" ht="13.8" hidden="false" customHeight="false" outlineLevel="0" collapsed="false">
      <c r="A94" s="70" t="s">
        <v>2</v>
      </c>
      <c r="B94" s="71" t="s">
        <v>136</v>
      </c>
      <c r="C94" s="71"/>
      <c r="D94" s="71"/>
      <c r="E94" s="72" t="n">
        <f aca="false">aaopsat!D33</f>
        <v>1045</v>
      </c>
    </row>
    <row r="95" customFormat="false" ht="13.8" hidden="false" customHeight="false" outlineLevel="0" collapsed="false">
      <c r="A95" s="70" t="s">
        <v>4</v>
      </c>
      <c r="B95" s="71" t="s">
        <v>137</v>
      </c>
      <c r="C95" s="71"/>
      <c r="D95" s="73" t="n">
        <f aca="false">aaopsat!C57</f>
        <v>0.368</v>
      </c>
      <c r="E95" s="72" t="n">
        <f aca="false">E94*D95</f>
        <v>384.56</v>
      </c>
    </row>
    <row r="96" customFormat="false" ht="13.8" hidden="false" customHeight="false" outlineLevel="0" collapsed="false">
      <c r="A96" s="70" t="s">
        <v>6</v>
      </c>
      <c r="B96" s="71" t="s">
        <v>99</v>
      </c>
      <c r="C96" s="71"/>
      <c r="D96" s="73" t="n">
        <f aca="false">aaopsat!C135</f>
        <v>0.05</v>
      </c>
      <c r="E96" s="72" t="n">
        <f aca="false">TRUNC((E94+E95)*D96,2)</f>
        <v>71.47</v>
      </c>
    </row>
    <row r="97" customFormat="false" ht="13.8" hidden="false" customHeight="false" outlineLevel="0" collapsed="false">
      <c r="A97" s="70" t="s">
        <v>8</v>
      </c>
      <c r="B97" s="71" t="s">
        <v>100</v>
      </c>
      <c r="C97" s="71"/>
      <c r="D97" s="73" t="n">
        <f aca="false">aaopsat!C136</f>
        <v>0.06</v>
      </c>
      <c r="E97" s="72" t="n">
        <f aca="false">TRUNC((E94+E95+E96)*D97,2)</f>
        <v>90.06</v>
      </c>
    </row>
    <row r="98" customFormat="false" ht="13.8" hidden="false" customHeight="false" outlineLevel="0" collapsed="false">
      <c r="A98" s="70" t="s">
        <v>32</v>
      </c>
      <c r="B98" s="71" t="s">
        <v>101</v>
      </c>
      <c r="C98" s="71"/>
      <c r="D98" s="73" t="n">
        <f aca="false">aaopsat!C137</f>
        <v>0.0865</v>
      </c>
      <c r="E98" s="72" t="n">
        <f aca="false">TRUNC((E94+E95+E96+E97)*D98/(1-D98),2)</f>
        <v>150.66</v>
      </c>
    </row>
    <row r="99" customFormat="false" ht="13.8" hidden="false" customHeight="false" outlineLevel="0" collapsed="false">
      <c r="A99" s="74" t="s">
        <v>138</v>
      </c>
      <c r="B99" s="74"/>
      <c r="C99" s="74"/>
      <c r="D99" s="74"/>
      <c r="E99" s="72" t="n">
        <f aca="false">SUM(E94:E98)</f>
        <v>1741.75</v>
      </c>
    </row>
    <row r="100" customFormat="false" ht="13.8" hidden="false" customHeight="false" outlineLevel="0" collapsed="false">
      <c r="A100" s="70" t="s">
        <v>52</v>
      </c>
      <c r="B100" s="71" t="s">
        <v>139</v>
      </c>
      <c r="C100" s="71"/>
      <c r="D100" s="71"/>
      <c r="E100" s="72" t="n">
        <f aca="false">TRUNC(E99/220,2)</f>
        <v>7.91</v>
      </c>
    </row>
    <row r="101" customFormat="false" ht="13.8" hidden="false" customHeight="false" outlineLevel="0" collapsed="false">
      <c r="A101" s="70" t="s">
        <v>34</v>
      </c>
      <c r="B101" s="71" t="s">
        <v>140</v>
      </c>
      <c r="C101" s="71"/>
      <c r="D101" s="73" t="n">
        <v>0.5</v>
      </c>
      <c r="E101" s="72" t="n">
        <f aca="false">TRUNC(E100*(1+D101),2)</f>
        <v>11.86</v>
      </c>
    </row>
    <row r="102" customFormat="false" ht="13.8" hidden="false" customHeight="false" outlineLevel="0" collapsed="false">
      <c r="A102" s="70" t="s">
        <v>55</v>
      </c>
      <c r="B102" s="71" t="s">
        <v>140</v>
      </c>
      <c r="C102" s="71"/>
      <c r="D102" s="73" t="n">
        <v>1</v>
      </c>
      <c r="E102" s="72" t="n">
        <f aca="false">TRUNC(E100*(1+D102),2)</f>
        <v>15.82</v>
      </c>
    </row>
    <row r="103" customFormat="false" ht="13.8" hidden="false" customHeight="false" outlineLevel="0" collapsed="false">
      <c r="A103" s="70"/>
      <c r="B103" s="70"/>
      <c r="C103" s="70"/>
      <c r="D103" s="70" t="s">
        <v>141</v>
      </c>
      <c r="E103" s="70" t="s">
        <v>142</v>
      </c>
    </row>
    <row r="104" customFormat="false" ht="13.8" hidden="false" customHeight="false" outlineLevel="0" collapsed="false">
      <c r="A104" s="70" t="s">
        <v>143</v>
      </c>
      <c r="B104" s="71" t="s">
        <v>144</v>
      </c>
      <c r="C104" s="71"/>
      <c r="D104" s="70" t="n">
        <v>2</v>
      </c>
      <c r="E104" s="72" t="n">
        <f aca="false">D104*E101</f>
        <v>23.72</v>
      </c>
    </row>
    <row r="105" customFormat="false" ht="13.8" hidden="false" customHeight="false" outlineLevel="0" collapsed="false">
      <c r="A105" s="70" t="s">
        <v>145</v>
      </c>
      <c r="B105" s="71" t="s">
        <v>146</v>
      </c>
      <c r="C105" s="71"/>
      <c r="D105" s="70" t="n">
        <v>0</v>
      </c>
      <c r="E105" s="72" t="n">
        <f aca="false">D105*E101</f>
        <v>0</v>
      </c>
    </row>
    <row r="106" customFormat="false" ht="13.8" hidden="false" customHeight="false" outlineLevel="0" collapsed="false">
      <c r="A106" s="70" t="s">
        <v>147</v>
      </c>
      <c r="B106" s="71" t="s">
        <v>148</v>
      </c>
      <c r="C106" s="71"/>
      <c r="D106" s="70" t="n">
        <v>0</v>
      </c>
      <c r="E106" s="72" t="n">
        <f aca="false">D106*E102</f>
        <v>0</v>
      </c>
    </row>
    <row r="107" customFormat="false" ht="13.8" hidden="false" customHeight="false" outlineLevel="0" collapsed="false">
      <c r="A107" s="70" t="s">
        <v>149</v>
      </c>
      <c r="B107" s="71" t="s">
        <v>150</v>
      </c>
      <c r="C107" s="71"/>
      <c r="D107" s="70" t="n">
        <v>0</v>
      </c>
      <c r="E107" s="72" t="n">
        <f aca="false">D107*E102</f>
        <v>0</v>
      </c>
    </row>
    <row r="108" customFormat="false" ht="13.8" hidden="false" customHeight="false" outlineLevel="0" collapsed="false">
      <c r="A108" s="75" t="s">
        <v>151</v>
      </c>
      <c r="B108" s="75"/>
      <c r="C108" s="75"/>
      <c r="D108" s="75"/>
      <c r="E108" s="76" t="n">
        <f aca="false">SUM(E104:E107)</f>
        <v>23.72</v>
      </c>
    </row>
    <row r="109" customFormat="false" ht="13.8" hidden="false" customHeight="false" outlineLevel="0" collapsed="false">
      <c r="A109" s="74" t="s">
        <v>152</v>
      </c>
      <c r="B109" s="74"/>
      <c r="C109" s="74"/>
      <c r="D109" s="74"/>
      <c r="E109" s="70" t="n">
        <v>7</v>
      </c>
    </row>
    <row r="110" customFormat="false" ht="13.8" hidden="false" customHeight="false" outlineLevel="0" collapsed="false">
      <c r="A110" s="75" t="s">
        <v>153</v>
      </c>
      <c r="B110" s="75"/>
      <c r="C110" s="75"/>
      <c r="D110" s="75"/>
      <c r="E110" s="76" t="n">
        <f aca="false">E108*E109</f>
        <v>166.04</v>
      </c>
    </row>
    <row r="111" customFormat="false" ht="13.8" hidden="false" customHeight="false" outlineLevel="0" collapsed="false">
      <c r="A111" s="77" t="s">
        <v>154</v>
      </c>
      <c r="B111" s="77"/>
      <c r="C111" s="77"/>
      <c r="D111" s="70" t="s">
        <v>146</v>
      </c>
      <c r="E111" s="70" t="s">
        <v>155</v>
      </c>
    </row>
    <row r="112" customFormat="false" ht="13.8" hidden="false" customHeight="false" outlineLevel="0" collapsed="false">
      <c r="A112" s="74" t="s">
        <v>156</v>
      </c>
      <c r="B112" s="74"/>
      <c r="C112" s="74"/>
      <c r="D112" s="70" t="n">
        <v>0</v>
      </c>
      <c r="E112" s="70" t="n">
        <v>0</v>
      </c>
    </row>
    <row r="113" customFormat="false" ht="13.8" hidden="false" customHeight="false" outlineLevel="0" collapsed="false">
      <c r="A113" s="70" t="s">
        <v>157</v>
      </c>
      <c r="B113" s="71" t="s">
        <v>158</v>
      </c>
      <c r="C113" s="71"/>
      <c r="D113" s="72" t="n">
        <v>0</v>
      </c>
      <c r="E113" s="72" t="n">
        <v>8.4</v>
      </c>
    </row>
    <row r="114" customFormat="false" ht="13.8" hidden="false" customHeight="false" outlineLevel="0" collapsed="false">
      <c r="A114" s="70" t="s">
        <v>159</v>
      </c>
      <c r="B114" s="71" t="s">
        <v>160</v>
      </c>
      <c r="C114" s="71"/>
      <c r="D114" s="72" t="n">
        <f aca="false">13.1*0.8</f>
        <v>10.48</v>
      </c>
      <c r="E114" s="72" t="n">
        <f aca="false">13.1*0.8</f>
        <v>10.48</v>
      </c>
    </row>
    <row r="115" customFormat="false" ht="13.8" hidden="false" customHeight="false" outlineLevel="0" collapsed="false">
      <c r="A115" s="74" t="s">
        <v>161</v>
      </c>
      <c r="B115" s="74"/>
      <c r="C115" s="74"/>
      <c r="D115" s="72" t="n">
        <f aca="false">SUM(D113:D114)*E109*D112</f>
        <v>0</v>
      </c>
      <c r="E115" s="72" t="n">
        <f aca="false">SUM(E113:E114)*E109*E112</f>
        <v>0</v>
      </c>
    </row>
    <row r="116" customFormat="false" ht="13.8" hidden="false" customHeight="false" outlineLevel="0" collapsed="false">
      <c r="A116" s="70" t="s">
        <v>162</v>
      </c>
      <c r="B116" s="71" t="s">
        <v>99</v>
      </c>
      <c r="C116" s="73" t="n">
        <f aca="false">aaopsat!C135</f>
        <v>0.05</v>
      </c>
      <c r="D116" s="72" t="n">
        <f aca="false">TRUNC((D115)*$C$56,2)</f>
        <v>0</v>
      </c>
      <c r="E116" s="72" t="n">
        <f aca="false">TRUNC((E115)*$C$56,2)</f>
        <v>0</v>
      </c>
    </row>
    <row r="117" customFormat="false" ht="13.8" hidden="false" customHeight="false" outlineLevel="0" collapsed="false">
      <c r="A117" s="70" t="s">
        <v>163</v>
      </c>
      <c r="B117" s="71" t="s">
        <v>100</v>
      </c>
      <c r="C117" s="73" t="n">
        <f aca="false">aaopsat!C136</f>
        <v>0.06</v>
      </c>
      <c r="D117" s="72" t="n">
        <f aca="false">TRUNC((D115+D116)*$C$57,2)</f>
        <v>0</v>
      </c>
      <c r="E117" s="72" t="n">
        <f aca="false">TRUNC((E115+E116)*$C$57,2)</f>
        <v>0</v>
      </c>
    </row>
    <row r="118" customFormat="false" ht="13.8" hidden="false" customHeight="false" outlineLevel="0" collapsed="false">
      <c r="A118" s="70" t="s">
        <v>164</v>
      </c>
      <c r="B118" s="71" t="s">
        <v>101</v>
      </c>
      <c r="C118" s="73" t="n">
        <f aca="false">aaopsat!C137</f>
        <v>0.0865</v>
      </c>
      <c r="D118" s="72" t="n">
        <f aca="false">TRUNC((D115+D116+D117)*$C$58/(1-$C$58),2)</f>
        <v>0</v>
      </c>
      <c r="E118" s="72" t="n">
        <f aca="false">TRUNC((E115+E116+E117)*$C$58/(1-$C$58),2)</f>
        <v>0</v>
      </c>
    </row>
    <row r="119" customFormat="false" ht="13.8" hidden="false" customHeight="false" outlineLevel="0" collapsed="false">
      <c r="A119" s="78" t="s">
        <v>165</v>
      </c>
      <c r="B119" s="78"/>
      <c r="C119" s="78"/>
      <c r="D119" s="72" t="n">
        <f aca="false">SUM(D115:D118)</f>
        <v>0</v>
      </c>
      <c r="E119" s="72" t="n">
        <f aca="false">SUM(E115:E118)</f>
        <v>0</v>
      </c>
    </row>
    <row r="120" customFormat="false" ht="13.8" hidden="false" customHeight="false" outlineLevel="0" collapsed="false">
      <c r="A120" s="75" t="s">
        <v>166</v>
      </c>
      <c r="B120" s="75"/>
      <c r="C120" s="75"/>
      <c r="D120" s="75"/>
      <c r="E120" s="76" t="n">
        <f aca="false">SUM(D119:E119)</f>
        <v>0</v>
      </c>
    </row>
    <row r="121" customFormat="false" ht="13.8" hidden="false" customHeight="false" outlineLevel="0" collapsed="false">
      <c r="A121" s="75" t="s">
        <v>167</v>
      </c>
      <c r="B121" s="75"/>
      <c r="C121" s="75"/>
      <c r="D121" s="75"/>
      <c r="E121" s="76" t="n">
        <f aca="false">E110+E120</f>
        <v>166.04</v>
      </c>
    </row>
    <row r="123" customFormat="false" ht="13.8" hidden="false" customHeight="false" outlineLevel="0" collapsed="false">
      <c r="A123" s="75" t="s">
        <v>172</v>
      </c>
      <c r="B123" s="75"/>
      <c r="C123" s="75"/>
      <c r="D123" s="75"/>
      <c r="E123" s="76" t="n">
        <f aca="false">E31+E61+E91+E121</f>
        <v>88963.24</v>
      </c>
    </row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E93"/>
    <mergeCell ref="B94:D94"/>
    <mergeCell ref="B95:C95"/>
    <mergeCell ref="B96:C96"/>
    <mergeCell ref="B97:C97"/>
    <mergeCell ref="B98:C98"/>
    <mergeCell ref="A99:D99"/>
    <mergeCell ref="B100:D100"/>
    <mergeCell ref="B101:C101"/>
    <mergeCell ref="B102:C102"/>
    <mergeCell ref="A103:C103"/>
    <mergeCell ref="B104:C104"/>
    <mergeCell ref="B105:C105"/>
    <mergeCell ref="B106:C106"/>
    <mergeCell ref="B107:C107"/>
    <mergeCell ref="A108:D108"/>
    <mergeCell ref="A109:D109"/>
    <mergeCell ref="A110:D110"/>
    <mergeCell ref="A111:C111"/>
    <mergeCell ref="A112:C112"/>
    <mergeCell ref="B113:C113"/>
    <mergeCell ref="B114:C114"/>
    <mergeCell ref="A115:C115"/>
    <mergeCell ref="A119:C119"/>
    <mergeCell ref="A120:D120"/>
    <mergeCell ref="A121:D121"/>
    <mergeCell ref="A123:D12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31" man="true" max="16383" min="0"/>
    <brk id="61" man="true" max="16383" min="0"/>
    <brk id="91" man="true" max="16383" min="0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3"/>
  <sheetViews>
    <sheetView showFormulas="false" showGridLines="tru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E94" activeCellId="0" sqref="E94"/>
    </sheetView>
  </sheetViews>
  <sheetFormatPr defaultColWidth="9.13671875"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false" hidden="false" outlineLevel="0" max="1024" min="6" style="67" width="9.13"/>
  </cols>
  <sheetData>
    <row r="1" customFormat="false" ht="16.5" hidden="false" customHeight="false" outlineLevel="0" collapsed="false">
      <c r="A1" s="68" t="s">
        <v>173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5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5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5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0</v>
      </c>
      <c r="E14" s="72" t="n">
        <f aca="false">D14*E11</f>
        <v>0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6</v>
      </c>
      <c r="E15" s="72" t="n">
        <f aca="false">D15*E11</f>
        <v>111.48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15</v>
      </c>
      <c r="E16" s="72" t="n">
        <f aca="false">D16*E12</f>
        <v>371.7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483.18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24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11596.32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1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SUM(D23:D24)*$E$19*D22</f>
        <v>251.52</v>
      </c>
      <c r="E25" s="72" t="n">
        <f aca="false">SUM(E23:E24)*$E$19*E22</f>
        <v>453.12</v>
      </c>
    </row>
    <row r="26" customFormat="false" ht="15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12.57</v>
      </c>
      <c r="E26" s="72" t="n">
        <f aca="false">TRUNC((E25)*$C$26,2)</f>
        <v>22.65</v>
      </c>
    </row>
    <row r="27" customFormat="false" ht="15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15.84</v>
      </c>
      <c r="E27" s="72" t="n">
        <f aca="false">TRUNC((E25+E26)*$C$27,2)</f>
        <v>28.54</v>
      </c>
    </row>
    <row r="28" customFormat="false" ht="15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26.5</v>
      </c>
      <c r="E28" s="72" t="n">
        <f aca="false">TRUNC((E25+E26+E27)*$C$28/(1-$C$28),2)</f>
        <v>47.75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306.43</v>
      </c>
      <c r="E29" s="72" t="n">
        <f aca="false">SUM(E25:E28)</f>
        <v>552.06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858.49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12454.81</v>
      </c>
    </row>
    <row r="33" customFormat="false" ht="15" hidden="false" customHeight="false" outlineLevel="0" collapsed="false">
      <c r="A33" s="69" t="s">
        <v>113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1045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384.56</v>
      </c>
    </row>
    <row r="36" customFormat="false" ht="15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71.47</v>
      </c>
    </row>
    <row r="37" customFormat="false" ht="15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90.06</v>
      </c>
    </row>
    <row r="38" customFormat="false" ht="15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150.66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1741.75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7.91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11.86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15.82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0</v>
      </c>
      <c r="E44" s="72" t="n">
        <f aca="false">D44*E41</f>
        <v>0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6</v>
      </c>
      <c r="E45" s="72" t="n">
        <f aca="false">D45*E41</f>
        <v>71.16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15</v>
      </c>
      <c r="E46" s="72" t="n">
        <f aca="false">D46*E42</f>
        <v>237.3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308.46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1245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384032.7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1</v>
      </c>
      <c r="E52" s="70" t="n">
        <v>1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13047.6</v>
      </c>
      <c r="E55" s="72" t="n">
        <f aca="false">SUM(E53:E54)*E49*E52</f>
        <v>23505.6</v>
      </c>
    </row>
    <row r="56" customFormat="false" ht="15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652.38</v>
      </c>
      <c r="E56" s="72" t="n">
        <f aca="false">TRUNC((E55)*$C$56,2)</f>
        <v>1175.28</v>
      </c>
    </row>
    <row r="57" customFormat="false" ht="15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821.99</v>
      </c>
      <c r="E57" s="72" t="n">
        <f aca="false">TRUNC((E55+E56)*$C$57,2)</f>
        <v>1480.85</v>
      </c>
    </row>
    <row r="58" customFormat="false" ht="15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1375.09</v>
      </c>
      <c r="E58" s="72" t="n">
        <f aca="false">TRUNC((E55+E56+E57)*$C$58/(1-$C$58),2)</f>
        <v>2477.27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15897.06</v>
      </c>
      <c r="E59" s="72" t="n">
        <f aca="false">SUM(E55:E58)</f>
        <v>28639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44536.06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428568.76</v>
      </c>
    </row>
    <row r="63" customFormat="false" ht="15" hidden="false" customHeight="false" outlineLevel="0" collapsed="false">
      <c r="A63" s="69" t="s">
        <v>115</v>
      </c>
      <c r="B63" s="69"/>
      <c r="C63" s="69"/>
      <c r="D63" s="69"/>
      <c r="E63" s="69"/>
    </row>
    <row r="64" customFormat="false" ht="15" hidden="false" customHeight="false" outlineLevel="0" collapsed="false">
      <c r="A64" s="70" t="s">
        <v>2</v>
      </c>
      <c r="B64" s="71" t="s">
        <v>136</v>
      </c>
      <c r="C64" s="71"/>
      <c r="D64" s="71"/>
      <c r="E64" s="72" t="n">
        <f aca="false">aaopsat!D33</f>
        <v>1045</v>
      </c>
    </row>
    <row r="65" customFormat="false" ht="15" hidden="false" customHeight="false" outlineLevel="0" collapsed="false">
      <c r="A65" s="70" t="s">
        <v>4</v>
      </c>
      <c r="B65" s="71" t="s">
        <v>137</v>
      </c>
      <c r="C65" s="71"/>
      <c r="D65" s="73" t="n">
        <f aca="false">aaopsat!C57</f>
        <v>0.368</v>
      </c>
      <c r="E65" s="72" t="n">
        <f aca="false">E64*D65</f>
        <v>384.56</v>
      </c>
    </row>
    <row r="66" customFormat="false" ht="15" hidden="false" customHeight="false" outlineLevel="0" collapsed="false">
      <c r="A66" s="70" t="s">
        <v>6</v>
      </c>
      <c r="B66" s="71" t="s">
        <v>99</v>
      </c>
      <c r="C66" s="71"/>
      <c r="D66" s="73" t="n">
        <f aca="false">aaopsat!C135</f>
        <v>0.05</v>
      </c>
      <c r="E66" s="72" t="n">
        <f aca="false">TRUNC((E64+E65)*D66,2)</f>
        <v>71.47</v>
      </c>
    </row>
    <row r="67" customFormat="false" ht="15" hidden="false" customHeight="false" outlineLevel="0" collapsed="false">
      <c r="A67" s="70" t="s">
        <v>8</v>
      </c>
      <c r="B67" s="71" t="s">
        <v>100</v>
      </c>
      <c r="C67" s="71"/>
      <c r="D67" s="73" t="n">
        <f aca="false">aaopsat!C136</f>
        <v>0.06</v>
      </c>
      <c r="E67" s="72" t="n">
        <f aca="false">TRUNC((E64+E65+E66)*D67,2)</f>
        <v>90.06</v>
      </c>
    </row>
    <row r="68" customFormat="false" ht="15" hidden="false" customHeight="false" outlineLevel="0" collapsed="false">
      <c r="A68" s="70" t="s">
        <v>32</v>
      </c>
      <c r="B68" s="71" t="s">
        <v>101</v>
      </c>
      <c r="C68" s="71"/>
      <c r="D68" s="73" t="n">
        <f aca="false">aaopsat!C137</f>
        <v>0.0865</v>
      </c>
      <c r="E68" s="72" t="n">
        <f aca="false">TRUNC((E64+E65+E66+E67)*D68/(1-D68),2)</f>
        <v>150.66</v>
      </c>
    </row>
    <row r="69" customFormat="false" ht="15" hidden="false" customHeight="false" outlineLevel="0" collapsed="false">
      <c r="A69" s="74" t="s">
        <v>138</v>
      </c>
      <c r="B69" s="74"/>
      <c r="C69" s="74"/>
      <c r="D69" s="74"/>
      <c r="E69" s="72" t="n">
        <f aca="false">SUM(E64:E68)</f>
        <v>1741.75</v>
      </c>
    </row>
    <row r="70" customFormat="false" ht="15" hidden="false" customHeight="false" outlineLevel="0" collapsed="false">
      <c r="A70" s="70" t="s">
        <v>52</v>
      </c>
      <c r="B70" s="71" t="s">
        <v>139</v>
      </c>
      <c r="C70" s="71"/>
      <c r="D70" s="71"/>
      <c r="E70" s="72" t="n">
        <f aca="false">TRUNC(E69/220,2)</f>
        <v>7.91</v>
      </c>
    </row>
    <row r="71" customFormat="false" ht="15" hidden="false" customHeight="false" outlineLevel="0" collapsed="false">
      <c r="A71" s="70" t="s">
        <v>34</v>
      </c>
      <c r="B71" s="71" t="s">
        <v>140</v>
      </c>
      <c r="C71" s="71"/>
      <c r="D71" s="73" t="n">
        <v>0.5</v>
      </c>
      <c r="E71" s="72" t="n">
        <f aca="false">TRUNC(E70*(1+D71),2)</f>
        <v>11.86</v>
      </c>
    </row>
    <row r="72" customFormat="false" ht="15" hidden="false" customHeight="false" outlineLevel="0" collapsed="false">
      <c r="A72" s="70" t="s">
        <v>55</v>
      </c>
      <c r="B72" s="71" t="s">
        <v>140</v>
      </c>
      <c r="C72" s="71"/>
      <c r="D72" s="73" t="n">
        <v>1</v>
      </c>
      <c r="E72" s="72" t="n">
        <f aca="false">TRUNC(E70*(1+D72),2)</f>
        <v>15.82</v>
      </c>
    </row>
    <row r="73" customFormat="false" ht="15" hidden="false" customHeight="false" outlineLevel="0" collapsed="false">
      <c r="A73" s="70"/>
      <c r="B73" s="70"/>
      <c r="C73" s="70"/>
      <c r="D73" s="70" t="s">
        <v>141</v>
      </c>
      <c r="E73" s="70" t="s">
        <v>142</v>
      </c>
    </row>
    <row r="74" customFormat="false" ht="15" hidden="false" customHeight="false" outlineLevel="0" collapsed="false">
      <c r="A74" s="70" t="s">
        <v>143</v>
      </c>
      <c r="B74" s="71" t="s">
        <v>144</v>
      </c>
      <c r="C74" s="71"/>
      <c r="D74" s="70" t="n">
        <v>0</v>
      </c>
      <c r="E74" s="72" t="n">
        <f aca="false">D74*E71</f>
        <v>0</v>
      </c>
    </row>
    <row r="75" customFormat="false" ht="15" hidden="false" customHeight="false" outlineLevel="0" collapsed="false">
      <c r="A75" s="70" t="s">
        <v>145</v>
      </c>
      <c r="B75" s="71" t="s">
        <v>146</v>
      </c>
      <c r="C75" s="71"/>
      <c r="D75" s="70" t="n">
        <v>6</v>
      </c>
      <c r="E75" s="72" t="n">
        <f aca="false">D75*E71</f>
        <v>71.16</v>
      </c>
    </row>
    <row r="76" customFormat="false" ht="15" hidden="false" customHeight="false" outlineLevel="0" collapsed="false">
      <c r="A76" s="70" t="s">
        <v>147</v>
      </c>
      <c r="B76" s="71" t="s">
        <v>148</v>
      </c>
      <c r="C76" s="71"/>
      <c r="D76" s="70" t="n">
        <v>15</v>
      </c>
      <c r="E76" s="72" t="n">
        <f aca="false">D76*E72</f>
        <v>237.3</v>
      </c>
    </row>
    <row r="77" customFormat="false" ht="15" hidden="false" customHeight="false" outlineLevel="0" collapsed="false">
      <c r="A77" s="70" t="s">
        <v>149</v>
      </c>
      <c r="B77" s="71" t="s">
        <v>150</v>
      </c>
      <c r="C77" s="71"/>
      <c r="D77" s="70" t="n">
        <v>0</v>
      </c>
      <c r="E77" s="72" t="n">
        <f aca="false">D77*E72</f>
        <v>0</v>
      </c>
    </row>
    <row r="78" customFormat="false" ht="15" hidden="false" customHeight="false" outlineLevel="0" collapsed="false">
      <c r="A78" s="75" t="s">
        <v>151</v>
      </c>
      <c r="B78" s="75"/>
      <c r="C78" s="75"/>
      <c r="D78" s="75"/>
      <c r="E78" s="76" t="n">
        <f aca="false">SUM(E74:E77)</f>
        <v>308.46</v>
      </c>
    </row>
    <row r="79" customFormat="false" ht="15" hidden="false" customHeight="false" outlineLevel="0" collapsed="false">
      <c r="A79" s="74" t="s">
        <v>152</v>
      </c>
      <c r="B79" s="74"/>
      <c r="C79" s="74"/>
      <c r="D79" s="74"/>
      <c r="E79" s="70" t="n">
        <v>7</v>
      </c>
    </row>
    <row r="80" customFormat="false" ht="15" hidden="false" customHeight="false" outlineLevel="0" collapsed="false">
      <c r="A80" s="75" t="s">
        <v>153</v>
      </c>
      <c r="B80" s="75"/>
      <c r="C80" s="75"/>
      <c r="D80" s="75"/>
      <c r="E80" s="76" t="n">
        <f aca="false">E78*E79</f>
        <v>2159.22</v>
      </c>
    </row>
    <row r="81" customFormat="false" ht="15" hidden="false" customHeight="false" outlineLevel="0" collapsed="false">
      <c r="A81" s="77" t="s">
        <v>154</v>
      </c>
      <c r="B81" s="77"/>
      <c r="C81" s="77"/>
      <c r="D81" s="70" t="s">
        <v>146</v>
      </c>
      <c r="E81" s="70" t="s">
        <v>155</v>
      </c>
    </row>
    <row r="82" customFormat="false" ht="15" hidden="false" customHeight="false" outlineLevel="0" collapsed="false">
      <c r="A82" s="74" t="s">
        <v>156</v>
      </c>
      <c r="B82" s="74"/>
      <c r="C82" s="74"/>
      <c r="D82" s="70" t="n">
        <v>1</v>
      </c>
      <c r="E82" s="70" t="n">
        <v>1</v>
      </c>
    </row>
    <row r="83" customFormat="false" ht="15" hidden="false" customHeight="false" outlineLevel="0" collapsed="false">
      <c r="A83" s="70" t="s">
        <v>157</v>
      </c>
      <c r="B83" s="71" t="s">
        <v>158</v>
      </c>
      <c r="C83" s="71"/>
      <c r="D83" s="72" t="n">
        <v>0</v>
      </c>
      <c r="E83" s="72" t="n">
        <v>8.4</v>
      </c>
    </row>
    <row r="84" customFormat="false" ht="15" hidden="false" customHeight="false" outlineLevel="0" collapsed="false">
      <c r="A84" s="70" t="s">
        <v>159</v>
      </c>
      <c r="B84" s="71" t="s">
        <v>160</v>
      </c>
      <c r="C84" s="71"/>
      <c r="D84" s="72" t="n">
        <f aca="false">13.1*0.8</f>
        <v>10.48</v>
      </c>
      <c r="E84" s="72" t="n">
        <f aca="false">13.1*0.8</f>
        <v>10.48</v>
      </c>
    </row>
    <row r="85" customFormat="false" ht="15" hidden="false" customHeight="false" outlineLevel="0" collapsed="false">
      <c r="A85" s="74" t="s">
        <v>161</v>
      </c>
      <c r="B85" s="74"/>
      <c r="C85" s="74"/>
      <c r="D85" s="72" t="n">
        <f aca="false">SUM(D83:D84)*E79*D82</f>
        <v>73.36</v>
      </c>
      <c r="E85" s="72" t="n">
        <f aca="false">SUM(E83:E84)*E79*E82</f>
        <v>132.16</v>
      </c>
    </row>
    <row r="86" customFormat="false" ht="15" hidden="false" customHeight="false" outlineLevel="0" collapsed="false">
      <c r="A86" s="70" t="s">
        <v>162</v>
      </c>
      <c r="B86" s="71" t="s">
        <v>99</v>
      </c>
      <c r="C86" s="73" t="n">
        <f aca="false">aaopsat!C135</f>
        <v>0.05</v>
      </c>
      <c r="D86" s="72" t="n">
        <f aca="false">TRUNC((D85)*$C$86,2)</f>
        <v>3.66</v>
      </c>
      <c r="E86" s="72" t="n">
        <f aca="false">TRUNC((E85)*$C$86,2)</f>
        <v>6.6</v>
      </c>
    </row>
    <row r="87" customFormat="false" ht="15" hidden="false" customHeight="false" outlineLevel="0" collapsed="false">
      <c r="A87" s="70" t="s">
        <v>163</v>
      </c>
      <c r="B87" s="71" t="s">
        <v>100</v>
      </c>
      <c r="C87" s="73" t="n">
        <f aca="false">aaopsat!C136</f>
        <v>0.06</v>
      </c>
      <c r="D87" s="72" t="n">
        <f aca="false">TRUNC((D85+D86)*$C$87,2)</f>
        <v>4.62</v>
      </c>
      <c r="E87" s="72" t="n">
        <f aca="false">TRUNC((E85+E86)*$C$87,2)</f>
        <v>8.32</v>
      </c>
    </row>
    <row r="88" customFormat="false" ht="15" hidden="false" customHeight="false" outlineLevel="0" collapsed="false">
      <c r="A88" s="70" t="s">
        <v>164</v>
      </c>
      <c r="B88" s="71" t="s">
        <v>101</v>
      </c>
      <c r="C88" s="73" t="n">
        <f aca="false">aaopsat!C137</f>
        <v>0.0865</v>
      </c>
      <c r="D88" s="72" t="n">
        <f aca="false">TRUNC((D85+D86+D87)*$C$88/(1-$C$88),2)</f>
        <v>7.73</v>
      </c>
      <c r="E88" s="72" t="n">
        <f aca="false">TRUNC((E85+E86+E87)*$C$88/(1-$C$88),2)</f>
        <v>13.92</v>
      </c>
    </row>
    <row r="89" customFormat="false" ht="15" hidden="false" customHeight="false" outlineLevel="0" collapsed="false">
      <c r="A89" s="78" t="s">
        <v>165</v>
      </c>
      <c r="B89" s="78"/>
      <c r="C89" s="78"/>
      <c r="D89" s="72" t="n">
        <f aca="false">SUM(D85:D88)</f>
        <v>89.37</v>
      </c>
      <c r="E89" s="72" t="n">
        <f aca="false">SUM(E85:E88)</f>
        <v>161</v>
      </c>
    </row>
    <row r="90" customFormat="false" ht="15" hidden="false" customHeight="false" outlineLevel="0" collapsed="false">
      <c r="A90" s="75" t="s">
        <v>166</v>
      </c>
      <c r="B90" s="75"/>
      <c r="C90" s="75"/>
      <c r="D90" s="75"/>
      <c r="E90" s="76" t="n">
        <f aca="false">SUM(D89:E89)</f>
        <v>250.37</v>
      </c>
    </row>
    <row r="91" customFormat="false" ht="15" hidden="false" customHeight="false" outlineLevel="0" collapsed="false">
      <c r="A91" s="75" t="s">
        <v>167</v>
      </c>
      <c r="B91" s="75"/>
      <c r="C91" s="75"/>
      <c r="D91" s="75"/>
      <c r="E91" s="76" t="n">
        <f aca="false">E80+E90</f>
        <v>2409.59</v>
      </c>
    </row>
    <row r="93" customFormat="false" ht="15" hidden="false" customHeight="false" outlineLevel="0" collapsed="false">
      <c r="A93" s="75" t="s">
        <v>174</v>
      </c>
      <c r="B93" s="75"/>
      <c r="C93" s="75"/>
      <c r="D93" s="75"/>
      <c r="E93" s="76" t="n">
        <f aca="false">E31+E61+E91</f>
        <v>443433.16</v>
      </c>
    </row>
  </sheetData>
  <mergeCells count="80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D9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31" man="true" max="16383" min="0"/>
    <brk id="61" man="true" max="16383" min="0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00" colorId="64" zoomScale="100" zoomScaleNormal="100" zoomScalePageLayoutView="100" workbookViewId="0">
      <selection pane="topLeft" activeCell="E110" activeCellId="0" sqref="E110"/>
    </sheetView>
  </sheetViews>
  <sheetFormatPr defaultColWidth="9.13671875"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false" hidden="false" outlineLevel="0" max="1024" min="6" style="67" width="9.13"/>
  </cols>
  <sheetData>
    <row r="1" customFormat="false" ht="16.5" hidden="false" customHeight="false" outlineLevel="0" collapsed="false">
      <c r="A1" s="68" t="s">
        <v>175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3.8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3.8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3.8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10</v>
      </c>
      <c r="E14" s="72" t="n">
        <f aca="false">D14*E11</f>
        <v>185.8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4</v>
      </c>
      <c r="E15" s="72" t="n">
        <f aca="false">D15*E11</f>
        <v>74.32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6</v>
      </c>
      <c r="E16" s="72" t="n">
        <f aca="false">D16*E12</f>
        <v>148.68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408.8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3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1226.4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1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SUM(D23:D24)*E19*D22</f>
        <v>31.44</v>
      </c>
      <c r="E25" s="72" t="n">
        <f aca="false">SUM(E23:E24)*E19*E22</f>
        <v>56.64</v>
      </c>
    </row>
    <row r="26" customFormat="false" ht="13.8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1.57</v>
      </c>
      <c r="E26" s="72" t="n">
        <f aca="false">TRUNC((E25)*$C$26,2)</f>
        <v>2.83</v>
      </c>
    </row>
    <row r="27" customFormat="false" ht="13.8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1.98</v>
      </c>
      <c r="E27" s="72" t="n">
        <f aca="false">TRUNC((E25+E26)*$C$27,2)</f>
        <v>3.56</v>
      </c>
    </row>
    <row r="28" customFormat="false" ht="13.8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3.31</v>
      </c>
      <c r="E28" s="72" t="n">
        <f aca="false">TRUNC((E25+E26+E27)*$C$28/(1-$C$28),2)</f>
        <v>5.96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38.3</v>
      </c>
      <c r="E29" s="72" t="n">
        <f aca="false">SUM(E25:E28)</f>
        <v>68.99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107.29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1333.69</v>
      </c>
    </row>
    <row r="33" customFormat="false" ht="15" hidden="false" customHeight="false" outlineLevel="0" collapsed="false">
      <c r="A33" s="69" t="s">
        <v>170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1045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384.56</v>
      </c>
    </row>
    <row r="36" customFormat="false" ht="13.8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71.47</v>
      </c>
    </row>
    <row r="37" customFormat="false" ht="13.8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90.06</v>
      </c>
    </row>
    <row r="38" customFormat="false" ht="13.8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150.66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1741.75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7.91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11.86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15.82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2</v>
      </c>
      <c r="E44" s="72" t="n">
        <f aca="false">D44*E41</f>
        <v>23.72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0</v>
      </c>
      <c r="E45" s="72" t="n">
        <f aca="false">D45*E41</f>
        <v>0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0</v>
      </c>
      <c r="E46" s="72" t="n">
        <f aca="false">D46*E42</f>
        <v>0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23.72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130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3083.6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0</v>
      </c>
      <c r="E52" s="70" t="n">
        <v>0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0</v>
      </c>
      <c r="E55" s="72" t="n">
        <f aca="false">SUM(E53:E54)*E49*E52</f>
        <v>0</v>
      </c>
    </row>
    <row r="56" customFormat="false" ht="13.8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0</v>
      </c>
      <c r="E56" s="72" t="n">
        <f aca="false">TRUNC((E55)*$C$56,2)</f>
        <v>0</v>
      </c>
    </row>
    <row r="57" customFormat="false" ht="13.8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0</v>
      </c>
      <c r="E57" s="72" t="n">
        <f aca="false">TRUNC((E55+E56)*$C$57,2)</f>
        <v>0</v>
      </c>
    </row>
    <row r="58" customFormat="false" ht="13.8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0</v>
      </c>
      <c r="E58" s="72" t="n">
        <f aca="false">TRUNC((E55+E56+E57)*$C$58/(1-$C$58),2)</f>
        <v>0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0</v>
      </c>
      <c r="E59" s="72" t="n">
        <f aca="false">SUM(E55:E58)</f>
        <v>0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0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3083.6</v>
      </c>
    </row>
    <row r="63" customFormat="false" ht="13.8" hidden="false" customHeight="false" outlineLevel="0" collapsed="false">
      <c r="A63" s="69" t="s">
        <v>171</v>
      </c>
      <c r="B63" s="69"/>
      <c r="C63" s="69"/>
      <c r="D63" s="69"/>
      <c r="E63" s="69"/>
    </row>
    <row r="64" customFormat="false" ht="13.8" hidden="false" customHeight="false" outlineLevel="0" collapsed="false">
      <c r="A64" s="70" t="s">
        <v>2</v>
      </c>
      <c r="B64" s="71" t="s">
        <v>136</v>
      </c>
      <c r="C64" s="71"/>
      <c r="D64" s="71"/>
      <c r="E64" s="72" t="n">
        <f aca="false">aaop!D33</f>
        <v>1045</v>
      </c>
    </row>
    <row r="65" customFormat="false" ht="13.8" hidden="false" customHeight="false" outlineLevel="0" collapsed="false">
      <c r="A65" s="70" t="s">
        <v>4</v>
      </c>
      <c r="B65" s="71" t="s">
        <v>137</v>
      </c>
      <c r="C65" s="71"/>
      <c r="D65" s="73" t="n">
        <f aca="false">aaop!C57</f>
        <v>0.368</v>
      </c>
      <c r="E65" s="72" t="n">
        <f aca="false">E64*D65</f>
        <v>384.56</v>
      </c>
    </row>
    <row r="66" customFormat="false" ht="13.8" hidden="false" customHeight="false" outlineLevel="0" collapsed="false">
      <c r="A66" s="70" t="s">
        <v>6</v>
      </c>
      <c r="B66" s="71" t="s">
        <v>99</v>
      </c>
      <c r="C66" s="71"/>
      <c r="D66" s="73" t="n">
        <f aca="false">aaop!C135</f>
        <v>0.05</v>
      </c>
      <c r="E66" s="72" t="n">
        <f aca="false">TRUNC((E64+E65)*D66,2)</f>
        <v>71.47</v>
      </c>
    </row>
    <row r="67" customFormat="false" ht="13.8" hidden="false" customHeight="false" outlineLevel="0" collapsed="false">
      <c r="A67" s="70" t="s">
        <v>8</v>
      </c>
      <c r="B67" s="71" t="s">
        <v>100</v>
      </c>
      <c r="C67" s="71"/>
      <c r="D67" s="73" t="n">
        <f aca="false">aaop!C136</f>
        <v>0.06</v>
      </c>
      <c r="E67" s="72" t="n">
        <f aca="false">TRUNC((E64+E65+E66)*D67,2)</f>
        <v>90.06</v>
      </c>
    </row>
    <row r="68" customFormat="false" ht="13.8" hidden="false" customHeight="false" outlineLevel="0" collapsed="false">
      <c r="A68" s="70" t="s">
        <v>32</v>
      </c>
      <c r="B68" s="71" t="s">
        <v>101</v>
      </c>
      <c r="C68" s="71"/>
      <c r="D68" s="73" t="n">
        <f aca="false">aaop!C137</f>
        <v>0.0865</v>
      </c>
      <c r="E68" s="72" t="n">
        <f aca="false">TRUNC((E64+E65+E66+E67)*D68/(1-D68),2)</f>
        <v>150.66</v>
      </c>
    </row>
    <row r="69" customFormat="false" ht="13.8" hidden="false" customHeight="false" outlineLevel="0" collapsed="false">
      <c r="A69" s="74" t="s">
        <v>138</v>
      </c>
      <c r="B69" s="74"/>
      <c r="C69" s="74"/>
      <c r="D69" s="74"/>
      <c r="E69" s="72" t="n">
        <f aca="false">SUM(E64:E68)</f>
        <v>1741.75</v>
      </c>
    </row>
    <row r="70" customFormat="false" ht="13.8" hidden="false" customHeight="false" outlineLevel="0" collapsed="false">
      <c r="A70" s="70" t="s">
        <v>52</v>
      </c>
      <c r="B70" s="71" t="s">
        <v>139</v>
      </c>
      <c r="C70" s="71"/>
      <c r="D70" s="71"/>
      <c r="E70" s="72" t="n">
        <f aca="false">TRUNC(E69/220,2)</f>
        <v>7.91</v>
      </c>
    </row>
    <row r="71" customFormat="false" ht="13.8" hidden="false" customHeight="false" outlineLevel="0" collapsed="false">
      <c r="A71" s="70" t="s">
        <v>34</v>
      </c>
      <c r="B71" s="71" t="s">
        <v>140</v>
      </c>
      <c r="C71" s="71"/>
      <c r="D71" s="73" t="n">
        <v>0.5</v>
      </c>
      <c r="E71" s="72" t="n">
        <f aca="false">TRUNC(E70*(1+D71),2)</f>
        <v>11.86</v>
      </c>
    </row>
    <row r="72" customFormat="false" ht="13.8" hidden="false" customHeight="false" outlineLevel="0" collapsed="false">
      <c r="A72" s="70" t="s">
        <v>55</v>
      </c>
      <c r="B72" s="71" t="s">
        <v>140</v>
      </c>
      <c r="C72" s="71"/>
      <c r="D72" s="73" t="n">
        <v>1</v>
      </c>
      <c r="E72" s="72" t="n">
        <f aca="false">TRUNC(E70*(1+D72),2)</f>
        <v>15.82</v>
      </c>
    </row>
    <row r="73" customFormat="false" ht="13.8" hidden="false" customHeight="false" outlineLevel="0" collapsed="false">
      <c r="A73" s="70"/>
      <c r="B73" s="70"/>
      <c r="C73" s="70"/>
      <c r="D73" s="70" t="s">
        <v>141</v>
      </c>
      <c r="E73" s="70" t="s">
        <v>142</v>
      </c>
    </row>
    <row r="74" customFormat="false" ht="13.8" hidden="false" customHeight="false" outlineLevel="0" collapsed="false">
      <c r="A74" s="70" t="s">
        <v>143</v>
      </c>
      <c r="B74" s="71" t="s">
        <v>144</v>
      </c>
      <c r="C74" s="71"/>
      <c r="D74" s="70" t="n">
        <v>10</v>
      </c>
      <c r="E74" s="72" t="n">
        <f aca="false">D74*E71</f>
        <v>118.6</v>
      </c>
    </row>
    <row r="75" customFormat="false" ht="13.8" hidden="false" customHeight="false" outlineLevel="0" collapsed="false">
      <c r="A75" s="70" t="s">
        <v>145</v>
      </c>
      <c r="B75" s="71" t="s">
        <v>146</v>
      </c>
      <c r="C75" s="71"/>
      <c r="D75" s="70" t="n">
        <v>4</v>
      </c>
      <c r="E75" s="72" t="n">
        <f aca="false">D75*E71</f>
        <v>47.44</v>
      </c>
    </row>
    <row r="76" customFormat="false" ht="13.8" hidden="false" customHeight="false" outlineLevel="0" collapsed="false">
      <c r="A76" s="70" t="s">
        <v>147</v>
      </c>
      <c r="B76" s="71" t="s">
        <v>148</v>
      </c>
      <c r="C76" s="71"/>
      <c r="D76" s="70" t="n">
        <v>6</v>
      </c>
      <c r="E76" s="72" t="n">
        <f aca="false">D76*E72</f>
        <v>94.92</v>
      </c>
    </row>
    <row r="77" customFormat="false" ht="13.8" hidden="false" customHeight="false" outlineLevel="0" collapsed="false">
      <c r="A77" s="70" t="s">
        <v>149</v>
      </c>
      <c r="B77" s="71" t="s">
        <v>150</v>
      </c>
      <c r="C77" s="71"/>
      <c r="D77" s="70" t="n">
        <v>0</v>
      </c>
      <c r="E77" s="72" t="n">
        <f aca="false">D77*E72</f>
        <v>0</v>
      </c>
    </row>
    <row r="78" customFormat="false" ht="13.8" hidden="false" customHeight="false" outlineLevel="0" collapsed="false">
      <c r="A78" s="75" t="s">
        <v>151</v>
      </c>
      <c r="B78" s="75"/>
      <c r="C78" s="75"/>
      <c r="D78" s="75"/>
      <c r="E78" s="76" t="n">
        <f aca="false">SUM(E74:E77)</f>
        <v>260.96</v>
      </c>
    </row>
    <row r="79" customFormat="false" ht="13.8" hidden="false" customHeight="false" outlineLevel="0" collapsed="false">
      <c r="A79" s="74" t="s">
        <v>152</v>
      </c>
      <c r="B79" s="74"/>
      <c r="C79" s="74"/>
      <c r="D79" s="74"/>
      <c r="E79" s="70" t="n">
        <v>21</v>
      </c>
    </row>
    <row r="80" customFormat="false" ht="13.8" hidden="false" customHeight="false" outlineLevel="0" collapsed="false">
      <c r="A80" s="75" t="s">
        <v>153</v>
      </c>
      <c r="B80" s="75"/>
      <c r="C80" s="75"/>
      <c r="D80" s="75"/>
      <c r="E80" s="76" t="n">
        <f aca="false">E78*E79</f>
        <v>5480.16</v>
      </c>
    </row>
    <row r="81" customFormat="false" ht="13.8" hidden="false" customHeight="false" outlineLevel="0" collapsed="false">
      <c r="A81" s="77" t="s">
        <v>154</v>
      </c>
      <c r="B81" s="77"/>
      <c r="C81" s="77"/>
      <c r="D81" s="70" t="s">
        <v>146</v>
      </c>
      <c r="E81" s="70" t="s">
        <v>155</v>
      </c>
    </row>
    <row r="82" customFormat="false" ht="13.8" hidden="false" customHeight="false" outlineLevel="0" collapsed="false">
      <c r="A82" s="74" t="s">
        <v>156</v>
      </c>
      <c r="B82" s="74"/>
      <c r="C82" s="74"/>
      <c r="D82" s="70" t="n">
        <v>1</v>
      </c>
      <c r="E82" s="70" t="n">
        <v>1</v>
      </c>
    </row>
    <row r="83" customFormat="false" ht="13.8" hidden="false" customHeight="false" outlineLevel="0" collapsed="false">
      <c r="A83" s="70" t="s">
        <v>157</v>
      </c>
      <c r="B83" s="71" t="s">
        <v>158</v>
      </c>
      <c r="C83" s="71"/>
      <c r="D83" s="72" t="n">
        <v>0</v>
      </c>
      <c r="E83" s="72" t="n">
        <v>8.4</v>
      </c>
    </row>
    <row r="84" customFormat="false" ht="13.8" hidden="false" customHeight="false" outlineLevel="0" collapsed="false">
      <c r="A84" s="70" t="s">
        <v>159</v>
      </c>
      <c r="B84" s="71" t="s">
        <v>160</v>
      </c>
      <c r="C84" s="71"/>
      <c r="D84" s="72" t="n">
        <f aca="false">13.1*0.8</f>
        <v>10.48</v>
      </c>
      <c r="E84" s="72" t="n">
        <f aca="false">13.1*0.8</f>
        <v>10.48</v>
      </c>
    </row>
    <row r="85" customFormat="false" ht="13.8" hidden="false" customHeight="false" outlineLevel="0" collapsed="false">
      <c r="A85" s="74" t="s">
        <v>161</v>
      </c>
      <c r="B85" s="74"/>
      <c r="C85" s="74"/>
      <c r="D85" s="72" t="n">
        <f aca="false">SUM(D83:D84)*E79*D82</f>
        <v>220.08</v>
      </c>
      <c r="E85" s="72" t="n">
        <f aca="false">SUM(E83:E84)*E79*E82</f>
        <v>396.48</v>
      </c>
    </row>
    <row r="86" customFormat="false" ht="13.8" hidden="false" customHeight="false" outlineLevel="0" collapsed="false">
      <c r="A86" s="70" t="s">
        <v>162</v>
      </c>
      <c r="B86" s="71" t="s">
        <v>99</v>
      </c>
      <c r="C86" s="73" t="n">
        <f aca="false">aaop!C135</f>
        <v>0.05</v>
      </c>
      <c r="D86" s="72" t="n">
        <f aca="false">TRUNC((D85)*$C$86,2)</f>
        <v>11</v>
      </c>
      <c r="E86" s="72" t="n">
        <f aca="false">TRUNC((E85)*$C$86,2)</f>
        <v>19.82</v>
      </c>
    </row>
    <row r="87" customFormat="false" ht="13.8" hidden="false" customHeight="false" outlineLevel="0" collapsed="false">
      <c r="A87" s="70" t="s">
        <v>163</v>
      </c>
      <c r="B87" s="71" t="s">
        <v>100</v>
      </c>
      <c r="C87" s="73" t="n">
        <f aca="false">aaop!C136</f>
        <v>0.06</v>
      </c>
      <c r="D87" s="72" t="n">
        <f aca="false">TRUNC((D85+D86)*$C$87,2)</f>
        <v>13.86</v>
      </c>
      <c r="E87" s="72" t="n">
        <f aca="false">TRUNC((E85+E86)*$C$87,2)</f>
        <v>24.97</v>
      </c>
    </row>
    <row r="88" customFormat="false" ht="13.8" hidden="false" customHeight="false" outlineLevel="0" collapsed="false">
      <c r="A88" s="70" t="s">
        <v>164</v>
      </c>
      <c r="B88" s="71" t="s">
        <v>101</v>
      </c>
      <c r="C88" s="73" t="n">
        <f aca="false">aaop!C137</f>
        <v>0.0865</v>
      </c>
      <c r="D88" s="72" t="n">
        <f aca="false">TRUNC((D85+D86+D87)*$C$88/(1-$C$88),2)</f>
        <v>23.19</v>
      </c>
      <c r="E88" s="72" t="n">
        <f aca="false">TRUNC((E85+E86+E87)*$C$88/(1-$C$88),2)</f>
        <v>41.78</v>
      </c>
    </row>
    <row r="89" customFormat="false" ht="13.8" hidden="false" customHeight="false" outlineLevel="0" collapsed="false">
      <c r="A89" s="78" t="s">
        <v>165</v>
      </c>
      <c r="B89" s="78"/>
      <c r="C89" s="78"/>
      <c r="D89" s="72" t="n">
        <f aca="false">SUM(D85:D88)</f>
        <v>268.13</v>
      </c>
      <c r="E89" s="72" t="n">
        <f aca="false">SUM(E85:E88)</f>
        <v>483.05</v>
      </c>
    </row>
    <row r="90" customFormat="false" ht="13.8" hidden="false" customHeight="false" outlineLevel="0" collapsed="false">
      <c r="A90" s="75" t="s">
        <v>166</v>
      </c>
      <c r="B90" s="75"/>
      <c r="C90" s="75"/>
      <c r="D90" s="75"/>
      <c r="E90" s="76" t="n">
        <f aca="false">SUM(D89:E89)</f>
        <v>751.18</v>
      </c>
    </row>
    <row r="91" customFormat="false" ht="13.8" hidden="false" customHeight="false" outlineLevel="0" collapsed="false">
      <c r="A91" s="75" t="s">
        <v>167</v>
      </c>
      <c r="B91" s="75"/>
      <c r="C91" s="75"/>
      <c r="D91" s="75"/>
      <c r="E91" s="76" t="n">
        <f aca="false">E80+E90</f>
        <v>6231.34</v>
      </c>
    </row>
    <row r="92" customFormat="false" ht="13.8" hidden="false" customHeight="false" outlineLevel="0" collapsed="false"/>
    <row r="93" customFormat="false" ht="13.8" hidden="false" customHeight="false" outlineLevel="0" collapsed="false">
      <c r="A93" s="69" t="s">
        <v>115</v>
      </c>
      <c r="B93" s="69"/>
      <c r="C93" s="69"/>
      <c r="D93" s="69"/>
      <c r="E93" s="69"/>
    </row>
    <row r="94" customFormat="false" ht="13.8" hidden="false" customHeight="false" outlineLevel="0" collapsed="false">
      <c r="A94" s="70" t="s">
        <v>2</v>
      </c>
      <c r="B94" s="71" t="s">
        <v>136</v>
      </c>
      <c r="C94" s="71"/>
      <c r="D94" s="71"/>
      <c r="E94" s="72" t="n">
        <f aca="false">aaopsat!D33</f>
        <v>1045</v>
      </c>
    </row>
    <row r="95" customFormat="false" ht="13.8" hidden="false" customHeight="false" outlineLevel="0" collapsed="false">
      <c r="A95" s="70" t="s">
        <v>4</v>
      </c>
      <c r="B95" s="71" t="s">
        <v>137</v>
      </c>
      <c r="C95" s="71"/>
      <c r="D95" s="73" t="n">
        <f aca="false">aaopsat!C57</f>
        <v>0.368</v>
      </c>
      <c r="E95" s="72" t="n">
        <f aca="false">E94*D95</f>
        <v>384.56</v>
      </c>
    </row>
    <row r="96" customFormat="false" ht="13.8" hidden="false" customHeight="false" outlineLevel="0" collapsed="false">
      <c r="A96" s="70" t="s">
        <v>6</v>
      </c>
      <c r="B96" s="71" t="s">
        <v>99</v>
      </c>
      <c r="C96" s="71"/>
      <c r="D96" s="73" t="n">
        <f aca="false">aaopsat!C135</f>
        <v>0.05</v>
      </c>
      <c r="E96" s="72" t="n">
        <f aca="false">TRUNC((E94+E95)*D96,2)</f>
        <v>71.47</v>
      </c>
    </row>
    <row r="97" customFormat="false" ht="13.8" hidden="false" customHeight="false" outlineLevel="0" collapsed="false">
      <c r="A97" s="70" t="s">
        <v>8</v>
      </c>
      <c r="B97" s="71" t="s">
        <v>100</v>
      </c>
      <c r="C97" s="71"/>
      <c r="D97" s="73" t="n">
        <f aca="false">aaopsat!C136</f>
        <v>0.06</v>
      </c>
      <c r="E97" s="72" t="n">
        <f aca="false">TRUNC((E94+E95+E96)*D97,2)</f>
        <v>90.06</v>
      </c>
    </row>
    <row r="98" customFormat="false" ht="13.8" hidden="false" customHeight="false" outlineLevel="0" collapsed="false">
      <c r="A98" s="70" t="s">
        <v>32</v>
      </c>
      <c r="B98" s="71" t="s">
        <v>101</v>
      </c>
      <c r="C98" s="71"/>
      <c r="D98" s="73" t="n">
        <f aca="false">aaopsat!C137</f>
        <v>0.0865</v>
      </c>
      <c r="E98" s="72" t="n">
        <f aca="false">TRUNC((E94+E95+E96+E97)*D98/(1-D98),2)</f>
        <v>150.66</v>
      </c>
    </row>
    <row r="99" customFormat="false" ht="13.8" hidden="false" customHeight="false" outlineLevel="0" collapsed="false">
      <c r="A99" s="74" t="s">
        <v>138</v>
      </c>
      <c r="B99" s="74"/>
      <c r="C99" s="74"/>
      <c r="D99" s="74"/>
      <c r="E99" s="72" t="n">
        <f aca="false">SUM(E94:E98)</f>
        <v>1741.75</v>
      </c>
    </row>
    <row r="100" customFormat="false" ht="13.8" hidden="false" customHeight="false" outlineLevel="0" collapsed="false">
      <c r="A100" s="70" t="s">
        <v>52</v>
      </c>
      <c r="B100" s="71" t="s">
        <v>139</v>
      </c>
      <c r="C100" s="71"/>
      <c r="D100" s="71"/>
      <c r="E100" s="72" t="n">
        <f aca="false">TRUNC(E99/220,2)</f>
        <v>7.91</v>
      </c>
    </row>
    <row r="101" customFormat="false" ht="13.8" hidden="false" customHeight="false" outlineLevel="0" collapsed="false">
      <c r="A101" s="70" t="s">
        <v>34</v>
      </c>
      <c r="B101" s="71" t="s">
        <v>140</v>
      </c>
      <c r="C101" s="71"/>
      <c r="D101" s="73" t="n">
        <v>0.5</v>
      </c>
      <c r="E101" s="72" t="n">
        <f aca="false">TRUNC(E100*(1+D101),2)</f>
        <v>11.86</v>
      </c>
    </row>
    <row r="102" customFormat="false" ht="13.8" hidden="false" customHeight="false" outlineLevel="0" collapsed="false">
      <c r="A102" s="70" t="s">
        <v>55</v>
      </c>
      <c r="B102" s="71" t="s">
        <v>140</v>
      </c>
      <c r="C102" s="71"/>
      <c r="D102" s="73" t="n">
        <v>1</v>
      </c>
      <c r="E102" s="72" t="n">
        <f aca="false">TRUNC(E100*(1+D102),2)</f>
        <v>15.82</v>
      </c>
    </row>
    <row r="103" customFormat="false" ht="13.8" hidden="false" customHeight="false" outlineLevel="0" collapsed="false">
      <c r="A103" s="70"/>
      <c r="B103" s="70"/>
      <c r="C103" s="70"/>
      <c r="D103" s="70" t="s">
        <v>141</v>
      </c>
      <c r="E103" s="70" t="s">
        <v>142</v>
      </c>
    </row>
    <row r="104" customFormat="false" ht="13.8" hidden="false" customHeight="false" outlineLevel="0" collapsed="false">
      <c r="A104" s="70" t="s">
        <v>143</v>
      </c>
      <c r="B104" s="71" t="s">
        <v>144</v>
      </c>
      <c r="C104" s="71"/>
      <c r="D104" s="70" t="n">
        <v>2</v>
      </c>
      <c r="E104" s="72" t="n">
        <f aca="false">D104*E101</f>
        <v>23.72</v>
      </c>
    </row>
    <row r="105" customFormat="false" ht="13.8" hidden="false" customHeight="false" outlineLevel="0" collapsed="false">
      <c r="A105" s="70" t="s">
        <v>145</v>
      </c>
      <c r="B105" s="71" t="s">
        <v>146</v>
      </c>
      <c r="C105" s="71"/>
      <c r="D105" s="70" t="n">
        <v>0</v>
      </c>
      <c r="E105" s="72" t="n">
        <f aca="false">D105*E101</f>
        <v>0</v>
      </c>
    </row>
    <row r="106" customFormat="false" ht="13.8" hidden="false" customHeight="false" outlineLevel="0" collapsed="false">
      <c r="A106" s="70" t="s">
        <v>147</v>
      </c>
      <c r="B106" s="71" t="s">
        <v>148</v>
      </c>
      <c r="C106" s="71"/>
      <c r="D106" s="70" t="n">
        <v>0</v>
      </c>
      <c r="E106" s="72" t="n">
        <f aca="false">D106*E102</f>
        <v>0</v>
      </c>
    </row>
    <row r="107" customFormat="false" ht="13.8" hidden="false" customHeight="false" outlineLevel="0" collapsed="false">
      <c r="A107" s="70" t="s">
        <v>149</v>
      </c>
      <c r="B107" s="71" t="s">
        <v>150</v>
      </c>
      <c r="C107" s="71"/>
      <c r="D107" s="70" t="n">
        <v>0</v>
      </c>
      <c r="E107" s="72" t="n">
        <f aca="false">D107*E102</f>
        <v>0</v>
      </c>
    </row>
    <row r="108" customFormat="false" ht="13.8" hidden="false" customHeight="false" outlineLevel="0" collapsed="false">
      <c r="A108" s="75" t="s">
        <v>151</v>
      </c>
      <c r="B108" s="75"/>
      <c r="C108" s="75"/>
      <c r="D108" s="75"/>
      <c r="E108" s="76" t="n">
        <f aca="false">SUM(E104:E107)</f>
        <v>23.72</v>
      </c>
    </row>
    <row r="109" customFormat="false" ht="13.8" hidden="false" customHeight="false" outlineLevel="0" collapsed="false">
      <c r="A109" s="74" t="s">
        <v>152</v>
      </c>
      <c r="B109" s="74"/>
      <c r="C109" s="74"/>
      <c r="D109" s="74"/>
      <c r="E109" s="70" t="n">
        <v>1</v>
      </c>
    </row>
    <row r="110" customFormat="false" ht="13.8" hidden="false" customHeight="false" outlineLevel="0" collapsed="false">
      <c r="A110" s="75" t="s">
        <v>153</v>
      </c>
      <c r="B110" s="75"/>
      <c r="C110" s="75"/>
      <c r="D110" s="75"/>
      <c r="E110" s="76" t="n">
        <f aca="false">E108*E109</f>
        <v>23.72</v>
      </c>
    </row>
    <row r="111" customFormat="false" ht="13.8" hidden="false" customHeight="false" outlineLevel="0" collapsed="false">
      <c r="A111" s="77" t="s">
        <v>154</v>
      </c>
      <c r="B111" s="77"/>
      <c r="C111" s="77"/>
      <c r="D111" s="70" t="s">
        <v>146</v>
      </c>
      <c r="E111" s="70" t="s">
        <v>155</v>
      </c>
    </row>
    <row r="112" customFormat="false" ht="13.8" hidden="false" customHeight="false" outlineLevel="0" collapsed="false">
      <c r="A112" s="74" t="s">
        <v>156</v>
      </c>
      <c r="B112" s="74"/>
      <c r="C112" s="74"/>
      <c r="D112" s="70" t="n">
        <v>0</v>
      </c>
      <c r="E112" s="70" t="n">
        <v>0</v>
      </c>
    </row>
    <row r="113" customFormat="false" ht="13.8" hidden="false" customHeight="false" outlineLevel="0" collapsed="false">
      <c r="A113" s="70" t="s">
        <v>157</v>
      </c>
      <c r="B113" s="71" t="s">
        <v>158</v>
      </c>
      <c r="C113" s="71"/>
      <c r="D113" s="72" t="n">
        <v>0</v>
      </c>
      <c r="E113" s="72" t="n">
        <v>8.4</v>
      </c>
    </row>
    <row r="114" customFormat="false" ht="13.8" hidden="false" customHeight="false" outlineLevel="0" collapsed="false">
      <c r="A114" s="70" t="s">
        <v>159</v>
      </c>
      <c r="B114" s="71" t="s">
        <v>160</v>
      </c>
      <c r="C114" s="71"/>
      <c r="D114" s="72" t="n">
        <f aca="false">13.1*0.8</f>
        <v>10.48</v>
      </c>
      <c r="E114" s="72" t="n">
        <f aca="false">13.1*0.8</f>
        <v>10.48</v>
      </c>
    </row>
    <row r="115" customFormat="false" ht="13.8" hidden="false" customHeight="false" outlineLevel="0" collapsed="false">
      <c r="A115" s="74" t="s">
        <v>161</v>
      </c>
      <c r="B115" s="74"/>
      <c r="C115" s="74"/>
      <c r="D115" s="72" t="n">
        <f aca="false">SUM(D113:D114)*E109*D112</f>
        <v>0</v>
      </c>
      <c r="E115" s="72" t="n">
        <f aca="false">SUM(E113:E114)*E109*E112</f>
        <v>0</v>
      </c>
    </row>
    <row r="116" customFormat="false" ht="13.8" hidden="false" customHeight="false" outlineLevel="0" collapsed="false">
      <c r="A116" s="70" t="s">
        <v>162</v>
      </c>
      <c r="B116" s="71" t="s">
        <v>99</v>
      </c>
      <c r="C116" s="73" t="n">
        <f aca="false">aaopsat!C135</f>
        <v>0.05</v>
      </c>
      <c r="D116" s="72" t="n">
        <f aca="false">TRUNC((D115)*$C$116,2)</f>
        <v>0</v>
      </c>
      <c r="E116" s="72" t="n">
        <f aca="false">TRUNC((E115)*$C$116,2)</f>
        <v>0</v>
      </c>
    </row>
    <row r="117" customFormat="false" ht="13.8" hidden="false" customHeight="false" outlineLevel="0" collapsed="false">
      <c r="A117" s="70" t="s">
        <v>163</v>
      </c>
      <c r="B117" s="71" t="s">
        <v>100</v>
      </c>
      <c r="C117" s="73" t="n">
        <f aca="false">aaopsat!C136</f>
        <v>0.06</v>
      </c>
      <c r="D117" s="72" t="n">
        <f aca="false">TRUNC((D115+D116)*$C$117,2)</f>
        <v>0</v>
      </c>
      <c r="E117" s="72" t="n">
        <f aca="false">TRUNC((E115+E116)*$C$117,2)</f>
        <v>0</v>
      </c>
    </row>
    <row r="118" customFormat="false" ht="13.8" hidden="false" customHeight="false" outlineLevel="0" collapsed="false">
      <c r="A118" s="70" t="s">
        <v>164</v>
      </c>
      <c r="B118" s="71" t="s">
        <v>101</v>
      </c>
      <c r="C118" s="73" t="n">
        <f aca="false">aaopsat!C137</f>
        <v>0.0865</v>
      </c>
      <c r="D118" s="72" t="n">
        <f aca="false">TRUNC((D115+D116+D117)*$C$118/(1-$C$118),2)</f>
        <v>0</v>
      </c>
      <c r="E118" s="72" t="n">
        <f aca="false">TRUNC((E115+E116+E117)*$C$118/(1-$C$118),2)</f>
        <v>0</v>
      </c>
    </row>
    <row r="119" customFormat="false" ht="13.8" hidden="false" customHeight="false" outlineLevel="0" collapsed="false">
      <c r="A119" s="78" t="s">
        <v>165</v>
      </c>
      <c r="B119" s="78"/>
      <c r="C119" s="78"/>
      <c r="D119" s="72" t="n">
        <f aca="false">SUM(D115:D118)</f>
        <v>0</v>
      </c>
      <c r="E119" s="72" t="n">
        <f aca="false">SUM(E115:E118)</f>
        <v>0</v>
      </c>
    </row>
    <row r="120" customFormat="false" ht="13.8" hidden="false" customHeight="false" outlineLevel="0" collapsed="false">
      <c r="A120" s="75" t="s">
        <v>166</v>
      </c>
      <c r="B120" s="75"/>
      <c r="C120" s="75"/>
      <c r="D120" s="75"/>
      <c r="E120" s="76" t="n">
        <f aca="false">SUM(D119:E119)</f>
        <v>0</v>
      </c>
    </row>
    <row r="121" customFormat="false" ht="13.8" hidden="false" customHeight="false" outlineLevel="0" collapsed="false">
      <c r="A121" s="75" t="s">
        <v>167</v>
      </c>
      <c r="B121" s="75"/>
      <c r="C121" s="75"/>
      <c r="D121" s="75"/>
      <c r="E121" s="76" t="n">
        <f aca="false">E110+E120</f>
        <v>23.72</v>
      </c>
    </row>
    <row r="123" customFormat="false" ht="13.8" hidden="false" customHeight="false" outlineLevel="0" collapsed="false">
      <c r="A123" s="75" t="s">
        <v>176</v>
      </c>
      <c r="B123" s="75"/>
      <c r="C123" s="75"/>
      <c r="D123" s="75"/>
      <c r="E123" s="76" t="n">
        <f aca="false">E31+E61+E91+E121</f>
        <v>10672.35</v>
      </c>
    </row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E93"/>
    <mergeCell ref="B94:D94"/>
    <mergeCell ref="B95:C95"/>
    <mergeCell ref="B96:C96"/>
    <mergeCell ref="B97:C97"/>
    <mergeCell ref="B98:C98"/>
    <mergeCell ref="A99:D99"/>
    <mergeCell ref="B100:D100"/>
    <mergeCell ref="B101:C101"/>
    <mergeCell ref="B102:C102"/>
    <mergeCell ref="A103:C103"/>
    <mergeCell ref="B104:C104"/>
    <mergeCell ref="B105:C105"/>
    <mergeCell ref="B106:C106"/>
    <mergeCell ref="B107:C107"/>
    <mergeCell ref="A108:D108"/>
    <mergeCell ref="A109:D109"/>
    <mergeCell ref="A110:D110"/>
    <mergeCell ref="A111:C111"/>
    <mergeCell ref="A112:C112"/>
    <mergeCell ref="B113:C113"/>
    <mergeCell ref="B114:C114"/>
    <mergeCell ref="A115:C115"/>
    <mergeCell ref="A119:C119"/>
    <mergeCell ref="A120:D120"/>
    <mergeCell ref="A121:D121"/>
    <mergeCell ref="A123:D12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31" man="true" max="16383" min="0"/>
    <brk id="61" man="true" max="16383" min="0"/>
    <brk id="91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3"/>
  <sheetViews>
    <sheetView showFormulas="false" showGridLines="true" showRowColHeaders="true" showZeros="true" rightToLeft="false" tabSelected="false" showOutlineSymbols="true" defaultGridColor="true" view="normal" topLeftCell="A61" colorId="64" zoomScale="100" zoomScaleNormal="100" zoomScalePageLayoutView="100" workbookViewId="0">
      <selection pane="topLeft" activeCell="E80" activeCellId="0" sqref="E80"/>
    </sheetView>
  </sheetViews>
  <sheetFormatPr defaultColWidth="9.13671875"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false" hidden="false" outlineLevel="0" max="1024" min="6" style="67" width="9.13"/>
  </cols>
  <sheetData>
    <row r="1" customFormat="false" ht="16.5" hidden="false" customHeight="false" outlineLevel="0" collapsed="false">
      <c r="A1" s="68" t="s">
        <v>177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5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5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5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0</v>
      </c>
      <c r="E14" s="72" t="n">
        <f aca="false">D14*E11</f>
        <v>0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6</v>
      </c>
      <c r="E15" s="72" t="n">
        <f aca="false">D15*E11</f>
        <v>111.48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15</v>
      </c>
      <c r="E16" s="72" t="n">
        <f aca="false">D16*E12</f>
        <v>371.7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483.18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3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1449.54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1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SUM(D23:D24)*$E$19*D22</f>
        <v>31.44</v>
      </c>
      <c r="E25" s="72" t="n">
        <f aca="false">SUM(E23:E24)*$E$19*E22</f>
        <v>56.64</v>
      </c>
    </row>
    <row r="26" customFormat="false" ht="15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1.57</v>
      </c>
      <c r="E26" s="72" t="n">
        <f aca="false">TRUNC((E25)*$C$26,2)</f>
        <v>2.83</v>
      </c>
    </row>
    <row r="27" customFormat="false" ht="15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1.98</v>
      </c>
      <c r="E27" s="72" t="n">
        <f aca="false">TRUNC((E25+E26)*$C$27,2)</f>
        <v>3.56</v>
      </c>
    </row>
    <row r="28" customFormat="false" ht="15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3.31</v>
      </c>
      <c r="E28" s="72" t="n">
        <f aca="false">TRUNC((E25+E26+E27)*$C$28/(1-$C$28),2)</f>
        <v>5.96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38.3</v>
      </c>
      <c r="E29" s="72" t="n">
        <f aca="false">SUM(E25:E28)</f>
        <v>68.99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107.29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1556.83</v>
      </c>
    </row>
    <row r="33" customFormat="false" ht="15" hidden="false" customHeight="false" outlineLevel="0" collapsed="false">
      <c r="A33" s="69" t="s">
        <v>113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1045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384.56</v>
      </c>
    </row>
    <row r="36" customFormat="false" ht="15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71.47</v>
      </c>
    </row>
    <row r="37" customFormat="false" ht="15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90.06</v>
      </c>
    </row>
    <row r="38" customFormat="false" ht="15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150.66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1741.75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7.91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11.86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15.82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0</v>
      </c>
      <c r="E44" s="72" t="n">
        <f aca="false">D44*E41</f>
        <v>0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6</v>
      </c>
      <c r="E45" s="72" t="n">
        <f aca="false">D45*E41</f>
        <v>71.16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15</v>
      </c>
      <c r="E46" s="72" t="n">
        <f aca="false">D46*E42</f>
        <v>237.3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308.46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151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46577.46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1</v>
      </c>
      <c r="E52" s="70" t="n">
        <v>1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1582.48</v>
      </c>
      <c r="E55" s="72" t="n">
        <f aca="false">SUM(E53:E54)*E49*E52</f>
        <v>2850.88</v>
      </c>
    </row>
    <row r="56" customFormat="false" ht="15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79.12</v>
      </c>
      <c r="E56" s="72" t="n">
        <f aca="false">TRUNC((E55)*$C$56,2)</f>
        <v>142.54</v>
      </c>
    </row>
    <row r="57" customFormat="false" ht="15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99.69</v>
      </c>
      <c r="E57" s="72" t="n">
        <f aca="false">TRUNC((E55+E56)*$C$57,2)</f>
        <v>179.6</v>
      </c>
    </row>
    <row r="58" customFormat="false" ht="15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166.77</v>
      </c>
      <c r="E58" s="72" t="n">
        <f aca="false">TRUNC((E55+E56+E57)*$C$58/(1-$C$58),2)</f>
        <v>300.45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1928.06</v>
      </c>
      <c r="E59" s="72" t="n">
        <f aca="false">SUM(E55:E58)</f>
        <v>3473.47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5401.53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51978.99</v>
      </c>
    </row>
    <row r="63" customFormat="false" ht="15" hidden="false" customHeight="false" outlineLevel="0" collapsed="false">
      <c r="A63" s="69" t="s">
        <v>115</v>
      </c>
      <c r="B63" s="69"/>
      <c r="C63" s="69"/>
      <c r="D63" s="69"/>
      <c r="E63" s="69"/>
    </row>
    <row r="64" customFormat="false" ht="15" hidden="false" customHeight="false" outlineLevel="0" collapsed="false">
      <c r="A64" s="70" t="s">
        <v>2</v>
      </c>
      <c r="B64" s="71" t="s">
        <v>136</v>
      </c>
      <c r="C64" s="71"/>
      <c r="D64" s="71"/>
      <c r="E64" s="72" t="n">
        <f aca="false">aaopsat!D33</f>
        <v>1045</v>
      </c>
    </row>
    <row r="65" customFormat="false" ht="15" hidden="false" customHeight="false" outlineLevel="0" collapsed="false">
      <c r="A65" s="70" t="s">
        <v>4</v>
      </c>
      <c r="B65" s="71" t="s">
        <v>137</v>
      </c>
      <c r="C65" s="71"/>
      <c r="D65" s="73" t="n">
        <f aca="false">aaopsat!C57</f>
        <v>0.368</v>
      </c>
      <c r="E65" s="72" t="n">
        <f aca="false">E64*D65</f>
        <v>384.56</v>
      </c>
    </row>
    <row r="66" customFormat="false" ht="15" hidden="false" customHeight="false" outlineLevel="0" collapsed="false">
      <c r="A66" s="70" t="s">
        <v>6</v>
      </c>
      <c r="B66" s="71" t="s">
        <v>99</v>
      </c>
      <c r="C66" s="71"/>
      <c r="D66" s="73" t="n">
        <f aca="false">aaopsat!C135</f>
        <v>0.05</v>
      </c>
      <c r="E66" s="72" t="n">
        <f aca="false">TRUNC((E64+E65)*D66,2)</f>
        <v>71.47</v>
      </c>
    </row>
    <row r="67" customFormat="false" ht="15" hidden="false" customHeight="false" outlineLevel="0" collapsed="false">
      <c r="A67" s="70" t="s">
        <v>8</v>
      </c>
      <c r="B67" s="71" t="s">
        <v>100</v>
      </c>
      <c r="C67" s="71"/>
      <c r="D67" s="73" t="n">
        <f aca="false">aaopsat!C136</f>
        <v>0.06</v>
      </c>
      <c r="E67" s="72" t="n">
        <f aca="false">TRUNC((E64+E65+E66)*D67,2)</f>
        <v>90.06</v>
      </c>
    </row>
    <row r="68" customFormat="false" ht="15" hidden="false" customHeight="false" outlineLevel="0" collapsed="false">
      <c r="A68" s="70" t="s">
        <v>32</v>
      </c>
      <c r="B68" s="71" t="s">
        <v>101</v>
      </c>
      <c r="C68" s="71"/>
      <c r="D68" s="73" t="n">
        <f aca="false">aaopsat!C137</f>
        <v>0.0865</v>
      </c>
      <c r="E68" s="72" t="n">
        <f aca="false">TRUNC((E64+E65+E66+E67)*D68/(1-D68),2)</f>
        <v>150.66</v>
      </c>
    </row>
    <row r="69" customFormat="false" ht="15" hidden="false" customHeight="false" outlineLevel="0" collapsed="false">
      <c r="A69" s="74" t="s">
        <v>138</v>
      </c>
      <c r="B69" s="74"/>
      <c r="C69" s="74"/>
      <c r="D69" s="74"/>
      <c r="E69" s="72" t="n">
        <f aca="false">SUM(E64:E68)</f>
        <v>1741.75</v>
      </c>
    </row>
    <row r="70" customFormat="false" ht="15" hidden="false" customHeight="false" outlineLevel="0" collapsed="false">
      <c r="A70" s="70" t="s">
        <v>52</v>
      </c>
      <c r="B70" s="71" t="s">
        <v>139</v>
      </c>
      <c r="C70" s="71"/>
      <c r="D70" s="71"/>
      <c r="E70" s="72" t="n">
        <f aca="false">TRUNC(E69/220,2)</f>
        <v>7.91</v>
      </c>
    </row>
    <row r="71" customFormat="false" ht="15" hidden="false" customHeight="false" outlineLevel="0" collapsed="false">
      <c r="A71" s="70" t="s">
        <v>34</v>
      </c>
      <c r="B71" s="71" t="s">
        <v>140</v>
      </c>
      <c r="C71" s="71"/>
      <c r="D71" s="73" t="n">
        <v>0.5</v>
      </c>
      <c r="E71" s="72" t="n">
        <f aca="false">TRUNC(E70*(1+D71),2)</f>
        <v>11.86</v>
      </c>
    </row>
    <row r="72" customFormat="false" ht="15" hidden="false" customHeight="false" outlineLevel="0" collapsed="false">
      <c r="A72" s="70" t="s">
        <v>55</v>
      </c>
      <c r="B72" s="71" t="s">
        <v>140</v>
      </c>
      <c r="C72" s="71"/>
      <c r="D72" s="73" t="n">
        <v>1</v>
      </c>
      <c r="E72" s="72" t="n">
        <f aca="false">TRUNC(E70*(1+D72),2)</f>
        <v>15.82</v>
      </c>
    </row>
    <row r="73" customFormat="false" ht="15" hidden="false" customHeight="false" outlineLevel="0" collapsed="false">
      <c r="A73" s="70"/>
      <c r="B73" s="70"/>
      <c r="C73" s="70"/>
      <c r="D73" s="70" t="s">
        <v>141</v>
      </c>
      <c r="E73" s="70" t="s">
        <v>142</v>
      </c>
    </row>
    <row r="74" customFormat="false" ht="15" hidden="false" customHeight="false" outlineLevel="0" collapsed="false">
      <c r="A74" s="70" t="s">
        <v>143</v>
      </c>
      <c r="B74" s="71" t="s">
        <v>144</v>
      </c>
      <c r="C74" s="71"/>
      <c r="D74" s="70" t="n">
        <v>0</v>
      </c>
      <c r="E74" s="72" t="n">
        <f aca="false">D74*E71</f>
        <v>0</v>
      </c>
    </row>
    <row r="75" customFormat="false" ht="15" hidden="false" customHeight="false" outlineLevel="0" collapsed="false">
      <c r="A75" s="70" t="s">
        <v>145</v>
      </c>
      <c r="B75" s="71" t="s">
        <v>146</v>
      </c>
      <c r="C75" s="71"/>
      <c r="D75" s="70" t="n">
        <v>6</v>
      </c>
      <c r="E75" s="72" t="n">
        <f aca="false">D75*E71</f>
        <v>71.16</v>
      </c>
    </row>
    <row r="76" customFormat="false" ht="15" hidden="false" customHeight="false" outlineLevel="0" collapsed="false">
      <c r="A76" s="70" t="s">
        <v>147</v>
      </c>
      <c r="B76" s="71" t="s">
        <v>148</v>
      </c>
      <c r="C76" s="71"/>
      <c r="D76" s="70" t="n">
        <v>15</v>
      </c>
      <c r="E76" s="72" t="n">
        <f aca="false">D76*E72</f>
        <v>237.3</v>
      </c>
    </row>
    <row r="77" customFormat="false" ht="15" hidden="false" customHeight="false" outlineLevel="0" collapsed="false">
      <c r="A77" s="70" t="s">
        <v>149</v>
      </c>
      <c r="B77" s="71" t="s">
        <v>150</v>
      </c>
      <c r="C77" s="71"/>
      <c r="D77" s="70" t="n">
        <v>0</v>
      </c>
      <c r="E77" s="72" t="n">
        <f aca="false">D77*E72</f>
        <v>0</v>
      </c>
    </row>
    <row r="78" customFormat="false" ht="15" hidden="false" customHeight="false" outlineLevel="0" collapsed="false">
      <c r="A78" s="75" t="s">
        <v>151</v>
      </c>
      <c r="B78" s="75"/>
      <c r="C78" s="75"/>
      <c r="D78" s="75"/>
      <c r="E78" s="76" t="n">
        <f aca="false">SUM(E74:E77)</f>
        <v>308.46</v>
      </c>
    </row>
    <row r="79" customFormat="false" ht="15" hidden="false" customHeight="false" outlineLevel="0" collapsed="false">
      <c r="A79" s="74" t="s">
        <v>152</v>
      </c>
      <c r="B79" s="74"/>
      <c r="C79" s="74"/>
      <c r="D79" s="74"/>
      <c r="E79" s="70" t="n">
        <v>1</v>
      </c>
    </row>
    <row r="80" customFormat="false" ht="15" hidden="false" customHeight="false" outlineLevel="0" collapsed="false">
      <c r="A80" s="75" t="s">
        <v>153</v>
      </c>
      <c r="B80" s="75"/>
      <c r="C80" s="75"/>
      <c r="D80" s="75"/>
      <c r="E80" s="76" t="n">
        <f aca="false">E78*E79</f>
        <v>308.46</v>
      </c>
    </row>
    <row r="81" customFormat="false" ht="15" hidden="false" customHeight="false" outlineLevel="0" collapsed="false">
      <c r="A81" s="77" t="s">
        <v>154</v>
      </c>
      <c r="B81" s="77"/>
      <c r="C81" s="77"/>
      <c r="D81" s="70" t="s">
        <v>146</v>
      </c>
      <c r="E81" s="70" t="s">
        <v>155</v>
      </c>
    </row>
    <row r="82" customFormat="false" ht="15" hidden="false" customHeight="false" outlineLevel="0" collapsed="false">
      <c r="A82" s="74" t="s">
        <v>156</v>
      </c>
      <c r="B82" s="74"/>
      <c r="C82" s="74"/>
      <c r="D82" s="70" t="n">
        <v>1</v>
      </c>
      <c r="E82" s="70" t="n">
        <v>1</v>
      </c>
    </row>
    <row r="83" customFormat="false" ht="15" hidden="false" customHeight="false" outlineLevel="0" collapsed="false">
      <c r="A83" s="70" t="s">
        <v>157</v>
      </c>
      <c r="B83" s="71" t="s">
        <v>158</v>
      </c>
      <c r="C83" s="71"/>
      <c r="D83" s="72" t="n">
        <v>0</v>
      </c>
      <c r="E83" s="72" t="n">
        <v>8.4</v>
      </c>
    </row>
    <row r="84" customFormat="false" ht="15" hidden="false" customHeight="false" outlineLevel="0" collapsed="false">
      <c r="A84" s="70" t="s">
        <v>159</v>
      </c>
      <c r="B84" s="71" t="s">
        <v>160</v>
      </c>
      <c r="C84" s="71"/>
      <c r="D84" s="72" t="n">
        <f aca="false">13.1*0.8</f>
        <v>10.48</v>
      </c>
      <c r="E84" s="72" t="n">
        <f aca="false">13.1*0.8</f>
        <v>10.48</v>
      </c>
    </row>
    <row r="85" customFormat="false" ht="15" hidden="false" customHeight="false" outlineLevel="0" collapsed="false">
      <c r="A85" s="74" t="s">
        <v>161</v>
      </c>
      <c r="B85" s="74"/>
      <c r="C85" s="74"/>
      <c r="D85" s="72" t="n">
        <f aca="false">SUM(D83:D84)*E79*D82</f>
        <v>10.48</v>
      </c>
      <c r="E85" s="72" t="n">
        <f aca="false">SUM(E83:E84)*E79*E82</f>
        <v>18.88</v>
      </c>
    </row>
    <row r="86" customFormat="false" ht="15" hidden="false" customHeight="false" outlineLevel="0" collapsed="false">
      <c r="A86" s="70" t="s">
        <v>162</v>
      </c>
      <c r="B86" s="71" t="s">
        <v>99</v>
      </c>
      <c r="C86" s="73" t="n">
        <f aca="false">aaopsat!C135</f>
        <v>0.05</v>
      </c>
      <c r="D86" s="72" t="n">
        <f aca="false">TRUNC((D85)*$C$86,2)</f>
        <v>0.52</v>
      </c>
      <c r="E86" s="72" t="n">
        <f aca="false">TRUNC((E85)*$C$86,2)</f>
        <v>0.94</v>
      </c>
    </row>
    <row r="87" customFormat="false" ht="15" hidden="false" customHeight="false" outlineLevel="0" collapsed="false">
      <c r="A87" s="70" t="s">
        <v>163</v>
      </c>
      <c r="B87" s="71" t="s">
        <v>100</v>
      </c>
      <c r="C87" s="73" t="n">
        <f aca="false">aaopsat!C136</f>
        <v>0.06</v>
      </c>
      <c r="D87" s="72" t="n">
        <f aca="false">TRUNC((D85+D86)*$C$87,2)</f>
        <v>0.66</v>
      </c>
      <c r="E87" s="72" t="n">
        <f aca="false">TRUNC((E85+E86)*$C$87,2)</f>
        <v>1.18</v>
      </c>
    </row>
    <row r="88" customFormat="false" ht="15" hidden="false" customHeight="false" outlineLevel="0" collapsed="false">
      <c r="A88" s="70" t="s">
        <v>164</v>
      </c>
      <c r="B88" s="71" t="s">
        <v>101</v>
      </c>
      <c r="C88" s="73" t="n">
        <f aca="false">aaopsat!C137</f>
        <v>0.0865</v>
      </c>
      <c r="D88" s="72" t="n">
        <f aca="false">TRUNC((D85+D86+D87)*$C$88/(1-$C$88),2)</f>
        <v>1.1</v>
      </c>
      <c r="E88" s="72" t="n">
        <f aca="false">TRUNC((E85+E86+E87)*$C$88/(1-$C$88),2)</f>
        <v>1.98</v>
      </c>
    </row>
    <row r="89" customFormat="false" ht="15" hidden="false" customHeight="false" outlineLevel="0" collapsed="false">
      <c r="A89" s="78" t="s">
        <v>165</v>
      </c>
      <c r="B89" s="78"/>
      <c r="C89" s="78"/>
      <c r="D89" s="72" t="n">
        <f aca="false">SUM(D85:D88)</f>
        <v>12.76</v>
      </c>
      <c r="E89" s="72" t="n">
        <f aca="false">SUM(E85:E88)</f>
        <v>22.98</v>
      </c>
    </row>
    <row r="90" customFormat="false" ht="15" hidden="false" customHeight="false" outlineLevel="0" collapsed="false">
      <c r="A90" s="75" t="s">
        <v>166</v>
      </c>
      <c r="B90" s="75"/>
      <c r="C90" s="75"/>
      <c r="D90" s="75"/>
      <c r="E90" s="76" t="n">
        <f aca="false">SUM(D89:E89)</f>
        <v>35.74</v>
      </c>
    </row>
    <row r="91" customFormat="false" ht="15" hidden="false" customHeight="false" outlineLevel="0" collapsed="false">
      <c r="A91" s="75" t="s">
        <v>167</v>
      </c>
      <c r="B91" s="75"/>
      <c r="C91" s="75"/>
      <c r="D91" s="75"/>
      <c r="E91" s="76" t="n">
        <f aca="false">E80+E90</f>
        <v>344.2</v>
      </c>
    </row>
    <row r="93" customFormat="false" ht="15" hidden="false" customHeight="false" outlineLevel="0" collapsed="false">
      <c r="A93" s="75" t="s">
        <v>178</v>
      </c>
      <c r="B93" s="75"/>
      <c r="C93" s="75"/>
      <c r="D93" s="75"/>
      <c r="E93" s="76" t="n">
        <f aca="false">E31+E61+E91</f>
        <v>53880.02</v>
      </c>
    </row>
  </sheetData>
  <mergeCells count="80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D9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31" man="true" max="16383" min="0"/>
    <brk id="6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158</TotalTime>
  <Application>LibreOffice/6.4.4.2$Windows_X86_64 LibreOffice_project/3d775be2011f3886db32dfd395a6a6d1ca2630ff</Application>
  <Company>Justiça Eleitoral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2019-01-29T18:54:26Z</dcterms:created>
  <dc:creator>Marconni Rodrigues de Alcantara Santos</dc:creator>
  <dc:description/>
  <dc:language>pt-BR</dc:language>
  <cp:lastModifiedBy/>
  <cp:lastPrinted>2020-03-02T22:17:08Z</cp:lastPrinted>
  <dcterms:modified xsi:type="dcterms:W3CDTF">2020-08-07T08:31:15Z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