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420" windowWidth="16380" windowHeight="7770" tabRatio="661" firstSheet="17" activeTab="22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5" r:id="rId12"/>
    <sheet name="Item13" sheetId="14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3" r:id="rId21"/>
    <sheet name="Item22" sheetId="24" r:id="rId22"/>
    <sheet name="TOTAL" sheetId="3" r:id="rId23"/>
    <sheet name="menores preços" sheetId="103" r:id="rId24"/>
  </sheets>
  <definedNames>
    <definedName name="_xlnm.Print_Area" localSheetId="23">'menores preços'!$A$1:$F$47</definedName>
    <definedName name="_xlnm.Print_Area" localSheetId="22">TOTAL!$A$1:$F$33</definedName>
    <definedName name="_xlnm.Print_Titles" localSheetId="23">'menores preços'!$1:$2</definedName>
    <definedName name="_xlnm.Print_Titles" localSheetId="22">TOTAL!$1:$2</definedName>
  </definedNames>
  <calcPr calcId="145621"/>
</workbook>
</file>

<file path=xl/calcChain.xml><?xml version="1.0" encoding="utf-8"?>
<calcChain xmlns="http://schemas.openxmlformats.org/spreadsheetml/2006/main">
  <c r="E18" i="3" l="1"/>
  <c r="E15" i="3"/>
  <c r="C18" i="3"/>
  <c r="C15" i="3"/>
  <c r="F28" i="3"/>
  <c r="D18" i="3"/>
  <c r="D15" i="3"/>
  <c r="B18" i="3"/>
  <c r="C5" i="3" l="1"/>
  <c r="B5" i="3"/>
  <c r="B4" i="3"/>
  <c r="B15" i="3"/>
  <c r="B31" i="3"/>
  <c r="B26" i="3"/>
  <c r="I7" i="15" l="1"/>
  <c r="I7" i="6" l="1"/>
  <c r="D4" i="3" l="1"/>
  <c r="B6" i="3"/>
  <c r="B7" i="3"/>
  <c r="B8" i="3"/>
  <c r="B9" i="3"/>
  <c r="E46" i="103" l="1"/>
  <c r="B45" i="103" s="1"/>
  <c r="E44" i="103"/>
  <c r="B43" i="103" s="1"/>
  <c r="E42" i="103"/>
  <c r="B41" i="103" s="1"/>
  <c r="E40" i="103"/>
  <c r="B39" i="103" s="1"/>
  <c r="E38" i="103"/>
  <c r="B37" i="103" s="1"/>
  <c r="E36" i="103"/>
  <c r="B35" i="103" s="1"/>
  <c r="E34" i="103"/>
  <c r="B33" i="103" s="1"/>
  <c r="E32" i="103"/>
  <c r="B31" i="103" s="1"/>
  <c r="E30" i="103"/>
  <c r="B29" i="103" s="1"/>
  <c r="E28" i="103"/>
  <c r="B27" i="103" s="1"/>
  <c r="E26" i="103"/>
  <c r="B25" i="103" s="1"/>
  <c r="E24" i="103"/>
  <c r="B23" i="103" s="1"/>
  <c r="E22" i="103"/>
  <c r="B21" i="103" s="1"/>
  <c r="E20" i="103"/>
  <c r="B19" i="103" s="1"/>
  <c r="E18" i="103"/>
  <c r="B17" i="103" s="1"/>
  <c r="E16" i="103"/>
  <c r="B15" i="103" s="1"/>
  <c r="E14" i="103"/>
  <c r="B13" i="103" s="1"/>
  <c r="E12" i="103"/>
  <c r="B11" i="103" s="1"/>
  <c r="E10" i="103"/>
  <c r="B9" i="103" s="1"/>
  <c r="E8" i="103"/>
  <c r="B7" i="103" s="1"/>
  <c r="E6" i="103"/>
  <c r="B5" i="103" s="1"/>
  <c r="E4" i="103"/>
  <c r="B3" i="103" s="1"/>
  <c r="D46" i="103"/>
  <c r="C46" i="103"/>
  <c r="B46" i="103"/>
  <c r="D44" i="103"/>
  <c r="C44" i="103"/>
  <c r="B44" i="103"/>
  <c r="D42" i="103"/>
  <c r="C42" i="103"/>
  <c r="B42" i="103"/>
  <c r="D40" i="103"/>
  <c r="C40" i="103"/>
  <c r="B40" i="103"/>
  <c r="D38" i="103"/>
  <c r="C38" i="103"/>
  <c r="B38" i="103"/>
  <c r="D36" i="103"/>
  <c r="C36" i="103"/>
  <c r="B36" i="103"/>
  <c r="D34" i="103"/>
  <c r="C34" i="103"/>
  <c r="B34" i="103"/>
  <c r="D32" i="103"/>
  <c r="C32" i="103"/>
  <c r="B32" i="103"/>
  <c r="D30" i="103"/>
  <c r="C30" i="103"/>
  <c r="B30" i="103"/>
  <c r="D28" i="103"/>
  <c r="C28" i="103"/>
  <c r="B28" i="103"/>
  <c r="D26" i="103"/>
  <c r="C26" i="103"/>
  <c r="B26" i="103"/>
  <c r="D24" i="103"/>
  <c r="C24" i="103"/>
  <c r="B24" i="103"/>
  <c r="D22" i="103"/>
  <c r="C22" i="103"/>
  <c r="B22" i="103"/>
  <c r="D20" i="103"/>
  <c r="C20" i="103"/>
  <c r="B20" i="103"/>
  <c r="D18" i="103"/>
  <c r="C18" i="103"/>
  <c r="B18" i="103"/>
  <c r="D16" i="103"/>
  <c r="C16" i="103"/>
  <c r="B16" i="103"/>
  <c r="D14" i="103"/>
  <c r="C14" i="103"/>
  <c r="B14" i="103"/>
  <c r="D12" i="103"/>
  <c r="C12" i="103"/>
  <c r="B12" i="103"/>
  <c r="D10" i="103"/>
  <c r="C10" i="103"/>
  <c r="B10" i="103"/>
  <c r="D8" i="103"/>
  <c r="C8" i="103"/>
  <c r="B8" i="103"/>
  <c r="D6" i="103"/>
  <c r="C6" i="103"/>
  <c r="B6" i="103"/>
  <c r="D4" i="103"/>
  <c r="C4" i="103"/>
  <c r="B4" i="103"/>
  <c r="F8" i="103" l="1"/>
  <c r="G6" i="103" s="1"/>
  <c r="F10" i="103"/>
  <c r="G7" i="103" s="1"/>
  <c r="F18" i="103"/>
  <c r="G11" i="103" s="1"/>
  <c r="F22" i="103"/>
  <c r="G13" i="103" s="1"/>
  <c r="F32" i="103"/>
  <c r="F40" i="103"/>
  <c r="F38" i="103"/>
  <c r="F30" i="103"/>
  <c r="F46" i="103"/>
  <c r="F26" i="103"/>
  <c r="G15" i="103" s="1"/>
  <c r="F24" i="103"/>
  <c r="F34" i="103"/>
  <c r="F36" i="103"/>
  <c r="F20" i="103"/>
  <c r="G12" i="103" s="1"/>
  <c r="F6" i="103"/>
  <c r="F4" i="103"/>
  <c r="F14" i="103"/>
  <c r="G9" i="103" s="1"/>
  <c r="F16" i="103"/>
  <c r="G10" i="103" s="1"/>
  <c r="F12" i="103"/>
  <c r="G8" i="103" s="1"/>
  <c r="F28" i="103"/>
  <c r="F42" i="103"/>
  <c r="F44" i="103"/>
  <c r="D19" i="3"/>
  <c r="D20" i="3"/>
  <c r="D23" i="3"/>
  <c r="D24" i="3"/>
  <c r="D25" i="3"/>
  <c r="D26" i="3"/>
  <c r="D27" i="3"/>
  <c r="D30" i="3"/>
  <c r="D31" i="3"/>
  <c r="C31" i="3"/>
  <c r="C30" i="3"/>
  <c r="C27" i="3"/>
  <c r="C26" i="3"/>
  <c r="C25" i="3"/>
  <c r="C24" i="3"/>
  <c r="C23" i="3"/>
  <c r="C20" i="3"/>
  <c r="C19" i="3"/>
  <c r="B30" i="3"/>
  <c r="B27" i="3"/>
  <c r="B25" i="3"/>
  <c r="B24" i="3"/>
  <c r="B23" i="3"/>
  <c r="B20" i="3"/>
  <c r="B19" i="3"/>
  <c r="H23" i="24"/>
  <c r="B20" i="24" s="1"/>
  <c r="F20" i="24"/>
  <c r="D20" i="24"/>
  <c r="I17" i="24"/>
  <c r="I16" i="24"/>
  <c r="I15" i="24"/>
  <c r="I14" i="24"/>
  <c r="I13" i="24"/>
  <c r="I12" i="24"/>
  <c r="I11" i="24"/>
  <c r="I10" i="24"/>
  <c r="I9" i="24"/>
  <c r="I8" i="24"/>
  <c r="I7" i="24"/>
  <c r="H23" i="23"/>
  <c r="B20" i="23" s="1"/>
  <c r="F20" i="23"/>
  <c r="D20" i="23"/>
  <c r="I17" i="23"/>
  <c r="I16" i="23"/>
  <c r="I15" i="23"/>
  <c r="I14" i="23"/>
  <c r="I13" i="23"/>
  <c r="I12" i="23"/>
  <c r="I11" i="23"/>
  <c r="I10" i="23"/>
  <c r="I9" i="23"/>
  <c r="I8" i="23"/>
  <c r="I7" i="23"/>
  <c r="H23" i="22"/>
  <c r="B20" i="22" s="1"/>
  <c r="F20" i="22"/>
  <c r="D20" i="22"/>
  <c r="I17" i="22"/>
  <c r="I16" i="22"/>
  <c r="I15" i="22"/>
  <c r="I14" i="22"/>
  <c r="I13" i="22"/>
  <c r="I12" i="22"/>
  <c r="I11" i="22"/>
  <c r="I10" i="22"/>
  <c r="I9" i="22"/>
  <c r="I8" i="22"/>
  <c r="I7" i="22"/>
  <c r="H23" i="21"/>
  <c r="B20" i="21" s="1"/>
  <c r="F20" i="21"/>
  <c r="D20" i="21"/>
  <c r="I17" i="21"/>
  <c r="I16" i="21"/>
  <c r="I15" i="21"/>
  <c r="I14" i="21"/>
  <c r="I13" i="21"/>
  <c r="I12" i="21"/>
  <c r="I11" i="21"/>
  <c r="I10" i="21"/>
  <c r="I9" i="21"/>
  <c r="I8" i="21"/>
  <c r="I7" i="21"/>
  <c r="H23" i="20"/>
  <c r="F20" i="20"/>
  <c r="D20" i="20"/>
  <c r="I17" i="20"/>
  <c r="I16" i="20"/>
  <c r="I15" i="20"/>
  <c r="I14" i="20"/>
  <c r="I13" i="20"/>
  <c r="I12" i="20"/>
  <c r="I11" i="20"/>
  <c r="I10" i="20"/>
  <c r="I9" i="20"/>
  <c r="I8" i="20"/>
  <c r="I7" i="20"/>
  <c r="H23" i="19"/>
  <c r="B20" i="19" s="1"/>
  <c r="F20" i="19"/>
  <c r="D20" i="19"/>
  <c r="I17" i="19"/>
  <c r="I16" i="19"/>
  <c r="I15" i="19"/>
  <c r="I14" i="19"/>
  <c r="I13" i="19"/>
  <c r="I12" i="19"/>
  <c r="I11" i="19"/>
  <c r="I10" i="19"/>
  <c r="I9" i="19"/>
  <c r="I8" i="19"/>
  <c r="I7" i="19"/>
  <c r="H23" i="18"/>
  <c r="B20" i="18" s="1"/>
  <c r="F20" i="18"/>
  <c r="D20" i="18"/>
  <c r="I17" i="18"/>
  <c r="I16" i="18"/>
  <c r="I15" i="18"/>
  <c r="I14" i="18"/>
  <c r="I13" i="18"/>
  <c r="I12" i="18"/>
  <c r="I11" i="18"/>
  <c r="I10" i="18"/>
  <c r="I9" i="18"/>
  <c r="I8" i="18"/>
  <c r="I7" i="18"/>
  <c r="H23" i="17"/>
  <c r="B20" i="17" s="1"/>
  <c r="F20" i="17"/>
  <c r="D20" i="17"/>
  <c r="I17" i="17"/>
  <c r="I16" i="17"/>
  <c r="I15" i="17"/>
  <c r="I14" i="17"/>
  <c r="I13" i="17"/>
  <c r="I12" i="17"/>
  <c r="I11" i="17"/>
  <c r="I10" i="17"/>
  <c r="I9" i="17"/>
  <c r="I8" i="17"/>
  <c r="I7" i="17"/>
  <c r="H23" i="16"/>
  <c r="F20" i="16"/>
  <c r="D20" i="16"/>
  <c r="I17" i="16"/>
  <c r="I16" i="16"/>
  <c r="I15" i="16"/>
  <c r="I14" i="16"/>
  <c r="I13" i="16"/>
  <c r="I12" i="16"/>
  <c r="I11" i="16"/>
  <c r="I10" i="16"/>
  <c r="I9" i="16"/>
  <c r="I8" i="16"/>
  <c r="I7" i="16"/>
  <c r="H23" i="15"/>
  <c r="B20" i="15" s="1"/>
  <c r="F20" i="15"/>
  <c r="D20" i="15"/>
  <c r="I17" i="15"/>
  <c r="I16" i="15"/>
  <c r="I15" i="15"/>
  <c r="I14" i="15"/>
  <c r="I13" i="15"/>
  <c r="I12" i="15"/>
  <c r="I11" i="15"/>
  <c r="I10" i="15"/>
  <c r="I9" i="15"/>
  <c r="I8" i="15"/>
  <c r="F47" i="103" l="1"/>
  <c r="G4" i="103"/>
  <c r="G5" i="103"/>
  <c r="C20" i="24"/>
  <c r="I5" i="24" s="1"/>
  <c r="C20" i="23"/>
  <c r="I6" i="23" s="1"/>
  <c r="C20" i="22"/>
  <c r="C20" i="21"/>
  <c r="I6" i="21" s="1"/>
  <c r="C20" i="19"/>
  <c r="I6" i="19" s="1"/>
  <c r="C20" i="18"/>
  <c r="I6" i="18" s="1"/>
  <c r="C20" i="17"/>
  <c r="I3" i="17" s="1"/>
  <c r="E20" i="17" s="1"/>
  <c r="D22" i="17" s="1"/>
  <c r="B20" i="16"/>
  <c r="C20" i="16" s="1"/>
  <c r="I5" i="22"/>
  <c r="I4" i="24"/>
  <c r="I5" i="21"/>
  <c r="I5" i="17"/>
  <c r="I5" i="18"/>
  <c r="I5" i="19"/>
  <c r="C20" i="15"/>
  <c r="I6" i="15" s="1"/>
  <c r="B20" i="20"/>
  <c r="C20" i="20" s="1"/>
  <c r="I6" i="20" s="1"/>
  <c r="D5" i="3"/>
  <c r="H23" i="14"/>
  <c r="B20" i="14" s="1"/>
  <c r="F20" i="14"/>
  <c r="D20" i="14"/>
  <c r="I17" i="14"/>
  <c r="I16" i="14"/>
  <c r="I15" i="14"/>
  <c r="I14" i="14"/>
  <c r="I13" i="14"/>
  <c r="I12" i="14"/>
  <c r="I11" i="14"/>
  <c r="I10" i="14"/>
  <c r="I9" i="14"/>
  <c r="I8" i="14"/>
  <c r="I7" i="14"/>
  <c r="H23" i="13"/>
  <c r="F20" i="13"/>
  <c r="D20" i="13"/>
  <c r="I17" i="13"/>
  <c r="I16" i="13"/>
  <c r="I15" i="13"/>
  <c r="I14" i="13"/>
  <c r="I13" i="13"/>
  <c r="I12" i="13"/>
  <c r="I11" i="13"/>
  <c r="I10" i="13"/>
  <c r="I9" i="13"/>
  <c r="I8" i="13"/>
  <c r="I7" i="13"/>
  <c r="H23" i="12"/>
  <c r="F20" i="12"/>
  <c r="D20" i="12"/>
  <c r="I17" i="12"/>
  <c r="I16" i="12"/>
  <c r="I15" i="12"/>
  <c r="I14" i="12"/>
  <c r="I13" i="12"/>
  <c r="I12" i="12"/>
  <c r="I11" i="12"/>
  <c r="I10" i="12"/>
  <c r="I9" i="12"/>
  <c r="I8" i="12"/>
  <c r="I7" i="12"/>
  <c r="H23" i="11"/>
  <c r="F20" i="11"/>
  <c r="D20" i="11"/>
  <c r="I17" i="11"/>
  <c r="I16" i="11"/>
  <c r="I15" i="11"/>
  <c r="I14" i="11"/>
  <c r="I13" i="11"/>
  <c r="I12" i="11"/>
  <c r="I11" i="11"/>
  <c r="I10" i="11"/>
  <c r="I9" i="11"/>
  <c r="I8" i="11"/>
  <c r="I7" i="11"/>
  <c r="H23" i="10"/>
  <c r="B20" i="10" s="1"/>
  <c r="F20" i="10"/>
  <c r="D20" i="10"/>
  <c r="I17" i="10"/>
  <c r="I16" i="10"/>
  <c r="I15" i="10"/>
  <c r="I14" i="10"/>
  <c r="I13" i="10"/>
  <c r="I12" i="10"/>
  <c r="I11" i="10"/>
  <c r="I10" i="10"/>
  <c r="I9" i="10"/>
  <c r="I8" i="10"/>
  <c r="I7" i="10"/>
  <c r="H23" i="9"/>
  <c r="B20" i="9" s="1"/>
  <c r="F20" i="9"/>
  <c r="D20" i="9"/>
  <c r="I17" i="9"/>
  <c r="I16" i="9"/>
  <c r="I15" i="9"/>
  <c r="I14" i="9"/>
  <c r="I13" i="9"/>
  <c r="I12" i="9"/>
  <c r="I11" i="9"/>
  <c r="I10" i="9"/>
  <c r="I9" i="9"/>
  <c r="I8" i="9"/>
  <c r="I7" i="9"/>
  <c r="H23" i="8"/>
  <c r="B20" i="8" s="1"/>
  <c r="F20" i="8"/>
  <c r="D20" i="8"/>
  <c r="I17" i="8"/>
  <c r="I16" i="8"/>
  <c r="I15" i="8"/>
  <c r="I14" i="8"/>
  <c r="I13" i="8"/>
  <c r="I12" i="8"/>
  <c r="I11" i="8"/>
  <c r="I10" i="8"/>
  <c r="I9" i="8"/>
  <c r="I8" i="8"/>
  <c r="I7" i="8"/>
  <c r="H23" i="7"/>
  <c r="B20" i="7" s="1"/>
  <c r="F20" i="7"/>
  <c r="D20" i="7"/>
  <c r="I17" i="7"/>
  <c r="I16" i="7"/>
  <c r="I15" i="7"/>
  <c r="I14" i="7"/>
  <c r="I13" i="7"/>
  <c r="I12" i="7"/>
  <c r="I11" i="7"/>
  <c r="I10" i="7"/>
  <c r="I9" i="7"/>
  <c r="I8" i="7"/>
  <c r="I7" i="7"/>
  <c r="H23" i="6"/>
  <c r="B20" i="6" s="1"/>
  <c r="F20" i="6"/>
  <c r="D20" i="6"/>
  <c r="C20" i="6" s="1"/>
  <c r="I17" i="6"/>
  <c r="I16" i="6"/>
  <c r="I15" i="6"/>
  <c r="I14" i="6"/>
  <c r="I13" i="6"/>
  <c r="I12" i="6"/>
  <c r="I11" i="6"/>
  <c r="I10" i="6"/>
  <c r="I9" i="6"/>
  <c r="I8" i="6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I8" i="5"/>
  <c r="I7" i="5"/>
  <c r="H23" i="4"/>
  <c r="F20" i="4"/>
  <c r="D20" i="4"/>
  <c r="I17" i="4"/>
  <c r="I16" i="4"/>
  <c r="I15" i="4"/>
  <c r="I14" i="4"/>
  <c r="I13" i="4"/>
  <c r="I12" i="4"/>
  <c r="I11" i="4"/>
  <c r="I10" i="4"/>
  <c r="I9" i="4"/>
  <c r="I8" i="4"/>
  <c r="I7" i="4"/>
  <c r="H23" i="2"/>
  <c r="B20" i="2" s="1"/>
  <c r="D6" i="3"/>
  <c r="D7" i="3"/>
  <c r="D8" i="3"/>
  <c r="D9" i="3"/>
  <c r="D10" i="3"/>
  <c r="D11" i="3"/>
  <c r="D12" i="3"/>
  <c r="D13" i="3"/>
  <c r="D14" i="3"/>
  <c r="C14" i="3"/>
  <c r="C13" i="3"/>
  <c r="C12" i="3"/>
  <c r="C11" i="3"/>
  <c r="C10" i="3"/>
  <c r="C9" i="3"/>
  <c r="C8" i="3"/>
  <c r="C7" i="3"/>
  <c r="C6" i="3"/>
  <c r="B14" i="3"/>
  <c r="B13" i="3"/>
  <c r="B12" i="3"/>
  <c r="B11" i="3"/>
  <c r="B10" i="3"/>
  <c r="C4" i="3"/>
  <c r="F20" i="2"/>
  <c r="D20" i="2"/>
  <c r="I12" i="2"/>
  <c r="I13" i="2"/>
  <c r="I14" i="2"/>
  <c r="I15" i="2"/>
  <c r="I16" i="2"/>
  <c r="I17" i="2"/>
  <c r="B20" i="13"/>
  <c r="B20" i="12"/>
  <c r="C20" i="12" s="1"/>
  <c r="I5" i="12" s="1"/>
  <c r="B20" i="11"/>
  <c r="C20" i="11" s="1"/>
  <c r="I6" i="11" s="1"/>
  <c r="I10" i="2"/>
  <c r="I9" i="2"/>
  <c r="I8" i="2"/>
  <c r="I11" i="2"/>
  <c r="I7" i="2"/>
  <c r="I6" i="6"/>
  <c r="I4" i="23" l="1"/>
  <c r="C20" i="2"/>
  <c r="I6" i="2" s="1"/>
  <c r="I4" i="22"/>
  <c r="I6" i="22"/>
  <c r="I3" i="22"/>
  <c r="E20" i="22" s="1"/>
  <c r="D22" i="22" s="1"/>
  <c r="E27" i="3" s="1"/>
  <c r="F27" i="3" s="1"/>
  <c r="I3" i="21"/>
  <c r="E20" i="21"/>
  <c r="D22" i="21" s="1"/>
  <c r="D23" i="21" s="1"/>
  <c r="I4" i="21"/>
  <c r="I4" i="19"/>
  <c r="I3" i="19"/>
  <c r="E20" i="19" s="1"/>
  <c r="D22" i="19" s="1"/>
  <c r="I3" i="18"/>
  <c r="E20" i="18" s="1"/>
  <c r="D22" i="18" s="1"/>
  <c r="D23" i="18" s="1"/>
  <c r="I4" i="18"/>
  <c r="I3" i="16"/>
  <c r="I6" i="16"/>
  <c r="I6" i="12"/>
  <c r="I3" i="24"/>
  <c r="E20" i="24" s="1"/>
  <c r="D22" i="24" s="1"/>
  <c r="D23" i="24" s="1"/>
  <c r="I6" i="24"/>
  <c r="I3" i="23"/>
  <c r="E20" i="23" s="1"/>
  <c r="D22" i="23" s="1"/>
  <c r="D23" i="23" s="1"/>
  <c r="I5" i="23"/>
  <c r="I4" i="17"/>
  <c r="I6" i="17"/>
  <c r="D23" i="17"/>
  <c r="E20" i="3"/>
  <c r="F20" i="3" s="1"/>
  <c r="I5" i="16"/>
  <c r="E20" i="16" s="1"/>
  <c r="D22" i="16" s="1"/>
  <c r="I4" i="16"/>
  <c r="C20" i="14"/>
  <c r="I4" i="14" s="1"/>
  <c r="C20" i="13"/>
  <c r="I4" i="13" s="1"/>
  <c r="I3" i="12"/>
  <c r="C20" i="10"/>
  <c r="C20" i="7"/>
  <c r="I3" i="20"/>
  <c r="I5" i="20"/>
  <c r="I4" i="20"/>
  <c r="I5" i="15"/>
  <c r="I4" i="15"/>
  <c r="I3" i="15"/>
  <c r="E20" i="15" s="1"/>
  <c r="D22" i="15" s="1"/>
  <c r="I3" i="11"/>
  <c r="I4" i="11"/>
  <c r="E20" i="11" s="1"/>
  <c r="D22" i="11" s="1"/>
  <c r="I5" i="11"/>
  <c r="I3" i="2"/>
  <c r="I5" i="13"/>
  <c r="I4" i="6"/>
  <c r="I5" i="6"/>
  <c r="I3" i="6"/>
  <c r="I4" i="12"/>
  <c r="E20" i="12" s="1"/>
  <c r="D22" i="12" s="1"/>
  <c r="B20" i="4"/>
  <c r="C20" i="4" s="1"/>
  <c r="I6" i="4" s="1"/>
  <c r="C20" i="8"/>
  <c r="C20" i="5"/>
  <c r="I6" i="5" s="1"/>
  <c r="C20" i="9"/>
  <c r="I6" i="9" s="1"/>
  <c r="I5" i="14" l="1"/>
  <c r="I4" i="2"/>
  <c r="I5" i="2"/>
  <c r="D23" i="22"/>
  <c r="E26" i="3"/>
  <c r="F26" i="3" s="1"/>
  <c r="D23" i="19"/>
  <c r="E24" i="3"/>
  <c r="F24" i="3" s="1"/>
  <c r="E23" i="3"/>
  <c r="F23" i="3" s="1"/>
  <c r="E31" i="3"/>
  <c r="F31" i="3" s="1"/>
  <c r="E30" i="3"/>
  <c r="F30" i="3" s="1"/>
  <c r="E20" i="20"/>
  <c r="D22" i="20" s="1"/>
  <c r="D23" i="20" s="1"/>
  <c r="D23" i="16"/>
  <c r="E19" i="3"/>
  <c r="F19" i="3" s="1"/>
  <c r="D23" i="15"/>
  <c r="F18" i="3"/>
  <c r="I3" i="14"/>
  <c r="E20" i="14" s="1"/>
  <c r="D22" i="14" s="1"/>
  <c r="D23" i="14" s="1"/>
  <c r="I6" i="14"/>
  <c r="I3" i="13"/>
  <c r="E20" i="13" s="1"/>
  <c r="D22" i="13" s="1"/>
  <c r="E14" i="3" s="1"/>
  <c r="F14" i="3" s="1"/>
  <c r="I6" i="13"/>
  <c r="I3" i="10"/>
  <c r="I6" i="10"/>
  <c r="I5" i="10"/>
  <c r="I4" i="10"/>
  <c r="E20" i="8"/>
  <c r="I6" i="8"/>
  <c r="E20" i="6"/>
  <c r="D22" i="6" s="1"/>
  <c r="D23" i="6" s="1"/>
  <c r="I5" i="7"/>
  <c r="I6" i="7"/>
  <c r="I3" i="7"/>
  <c r="I4" i="7"/>
  <c r="E20" i="2"/>
  <c r="D22" i="2" s="1"/>
  <c r="D23" i="12"/>
  <c r="E13" i="3"/>
  <c r="F13" i="3" s="1"/>
  <c r="G13" i="3" s="1"/>
  <c r="I3" i="4"/>
  <c r="I5" i="4"/>
  <c r="I4" i="4"/>
  <c r="E20" i="4" s="1"/>
  <c r="D22" i="4" s="1"/>
  <c r="E5" i="3" s="1"/>
  <c r="D23" i="11"/>
  <c r="E12" i="3"/>
  <c r="F12" i="3" s="1"/>
  <c r="G12" i="3" s="1"/>
  <c r="I5" i="9"/>
  <c r="I3" i="9"/>
  <c r="I4" i="9"/>
  <c r="I4" i="5"/>
  <c r="I5" i="5"/>
  <c r="I3" i="5"/>
  <c r="E20" i="5" s="1"/>
  <c r="D22" i="5" s="1"/>
  <c r="E20" i="9"/>
  <c r="D22" i="9" s="1"/>
  <c r="I3" i="8"/>
  <c r="D22" i="8"/>
  <c r="I5" i="8"/>
  <c r="I4" i="8"/>
  <c r="F32" i="3" l="1"/>
  <c r="F21" i="3"/>
  <c r="F15" i="3"/>
  <c r="G15" i="3" s="1"/>
  <c r="D23" i="2"/>
  <c r="E4" i="3"/>
  <c r="E25" i="3"/>
  <c r="F25" i="3" s="1"/>
  <c r="D23" i="13"/>
  <c r="E20" i="10"/>
  <c r="D22" i="10" s="1"/>
  <c r="E11" i="3" s="1"/>
  <c r="F11" i="3" s="1"/>
  <c r="G11" i="3" s="1"/>
  <c r="E7" i="3"/>
  <c r="F7" i="3" s="1"/>
  <c r="G7" i="3" s="1"/>
  <c r="E20" i="7"/>
  <c r="D22" i="7" s="1"/>
  <c r="D23" i="7" s="1"/>
  <c r="F4" i="3"/>
  <c r="F5" i="3"/>
  <c r="G5" i="3" s="1"/>
  <c r="D23" i="4"/>
  <c r="E10" i="3"/>
  <c r="F10" i="3" s="1"/>
  <c r="G10" i="3" s="1"/>
  <c r="D23" i="9"/>
  <c r="D23" i="5"/>
  <c r="E6" i="3"/>
  <c r="F6" i="3" s="1"/>
  <c r="G6" i="3" s="1"/>
  <c r="E9" i="3"/>
  <c r="F9" i="3" s="1"/>
  <c r="G9" i="3" s="1"/>
  <c r="D23" i="8"/>
  <c r="E8" i="3" l="1"/>
  <c r="F8" i="3" s="1"/>
  <c r="G8" i="3" s="1"/>
  <c r="G4" i="3"/>
  <c r="D23" i="10"/>
  <c r="F16" i="3" l="1"/>
  <c r="F33" i="3" l="1"/>
</calcChain>
</file>

<file path=xl/sharedStrings.xml><?xml version="1.0" encoding="utf-8"?>
<sst xmlns="http://schemas.openxmlformats.org/spreadsheetml/2006/main" count="684" uniqueCount="96">
  <si>
    <t>ITEM 1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</si>
  <si>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</si>
  <si>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</si>
  <si>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</si>
  <si>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</si>
  <si>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</si>
  <si>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</si>
  <si>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</si>
  <si>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</si>
  <si>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</si>
  <si>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</si>
  <si>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</si>
  <si>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</si>
  <si>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</si>
  <si>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</si>
  <si>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</si>
  <si>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</si>
  <si>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</si>
  <si>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</si>
  <si>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</si>
  <si>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</si>
  <si>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</si>
  <si>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</si>
  <si>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</si>
  <si>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</si>
  <si>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</si>
  <si>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</si>
  <si>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</si>
  <si>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</si>
  <si>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</si>
  <si>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</si>
  <si>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</si>
  <si>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</si>
  <si>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</si>
  <si>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</si>
  <si>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</si>
  <si>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</si>
  <si>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</si>
  <si>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</si>
  <si>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</si>
  <si>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</si>
  <si>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</si>
  <si>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</si>
  <si>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</si>
  <si>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</si>
  <si>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</si>
  <si>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</si>
  <si>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</si>
  <si>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</si>
  <si>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</si>
  <si>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</si>
  <si>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</si>
  <si>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MATERIAL OU SERVIÇO</t>
  </si>
  <si>
    <t>MENORES PREÇOS OFERTADOS</t>
  </si>
  <si>
    <t>VALOR TOTAL - MENORES PREÇOS COLETADOS</t>
  </si>
  <si>
    <t>Fornec.</t>
  </si>
  <si>
    <t>Mesa de escritório com tampo em formato retangular</t>
  </si>
  <si>
    <t>Mesa de escritório com tampo em formato peninsular</t>
  </si>
  <si>
    <t>Mesa de reunião com tampo em formato circular</t>
  </si>
  <si>
    <t>Mesa de reunião com tampo em formato elíptico</t>
  </si>
  <si>
    <t>Gaveteiro volante</t>
  </si>
  <si>
    <t>Armário médio</t>
  </si>
  <si>
    <t xml:space="preserve">Cadeira de diálogo – com braços </t>
  </si>
  <si>
    <t>Cadeira de diálogo – sem braços</t>
  </si>
  <si>
    <t>Cadeiras sobre longarina – 3 lugares</t>
  </si>
  <si>
    <t>Cadeira giratória operacional com espaldar alto</t>
  </si>
  <si>
    <t>MOVENORD -MOVEIS DONORDESTE LTDA</t>
  </si>
  <si>
    <t>MILANFLEX INDUSTRIA E COMERCIO DE MOVEIS E EQUIPAMENTOS</t>
  </si>
  <si>
    <t>OFFICE MAX INDUSTRIA E COMERCIO DE MOVEIS EIRELI</t>
  </si>
  <si>
    <t>Gaveteiro mesa</t>
  </si>
  <si>
    <t>LAYOUT MOVEIS PARA ESCRITORIO LTDA - EPP</t>
  </si>
  <si>
    <t>Mesa de escritório com tampo em formato “L”</t>
  </si>
  <si>
    <t>LOTE 1</t>
  </si>
  <si>
    <t>TOTAL LOTE 1</t>
  </si>
  <si>
    <t>LOTE 2</t>
  </si>
  <si>
    <t>TOTAL LOTE 2</t>
  </si>
  <si>
    <t>LOTE 3</t>
  </si>
  <si>
    <t>TOTAL LOTE 3</t>
  </si>
  <si>
    <t>LOTE 4</t>
  </si>
  <si>
    <t>TOTAL LOTE 4</t>
  </si>
  <si>
    <t>LUIS CONFORTO COMERCIO DE MOVEIS E SERVICOS EIRELI</t>
  </si>
  <si>
    <t>CENTER MOVEIS E DESIGN LTDA</t>
  </si>
  <si>
    <t>ERGO-MOBILI INDUSTRIA E COMERCIO DE MOVEIS LTDA</t>
  </si>
  <si>
    <t>FLEXIBASE INDUSTRIA E COMERCIO DE MOVEIS, IMPORTACAO E</t>
  </si>
  <si>
    <t>ROAL INDUSTRIA METALURGICA LTDA</t>
  </si>
  <si>
    <t>TECNO2000 INDUSTRIA E COMERCIO LTDA</t>
  </si>
  <si>
    <t>KROLL INDUSTRIA DE MOVEIS EIRELI</t>
  </si>
  <si>
    <t>FLEX BAHIA MOVEIS PARA ESCRITORIO EIRELI</t>
  </si>
  <si>
    <t>TECNOLINEA INJETADOS PLASTICOS LTDA</t>
  </si>
  <si>
    <t>HGC TAVEIRA COMERCIO DE MOVEIS - EIRELI</t>
  </si>
  <si>
    <t>SERRA MOBILE INDUSTRIA E COMERCIO LTDA - EPP</t>
  </si>
  <si>
    <t>FLEXFORM INDUSTRIA E COMERCIO DE MOVEIS LTDA</t>
  </si>
  <si>
    <t>Armário alto</t>
  </si>
  <si>
    <t>Cadeira giratória operacional com espaldar médio</t>
  </si>
  <si>
    <t>Cadeiras sobre longarina – 2 lugares</t>
  </si>
  <si>
    <t>Cadeira giratória operacional com espaldar alto e apoio de cabeça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</si>
</sst>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b/>
      <sz val="9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9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wrapText="1"/>
    </xf>
    <xf numFmtId="164" fontId="18" fillId="0" borderId="3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5" fillId="0" borderId="1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6" fillId="9" borderId="9" xfId="0" applyFont="1" applyFill="1" applyBorder="1" applyAlignment="1">
      <alignment horizontal="center" wrapText="1"/>
    </xf>
    <xf numFmtId="0" fontId="16" fillId="9" borderId="24" xfId="0" applyFont="1" applyFill="1" applyBorder="1" applyAlignment="1">
      <alignment horizontal="right" wrapText="1"/>
    </xf>
    <xf numFmtId="0" fontId="16" fillId="9" borderId="25" xfId="0" applyFont="1" applyFill="1" applyBorder="1" applyAlignment="1">
      <alignment horizontal="right" wrapText="1"/>
    </xf>
    <xf numFmtId="0" fontId="16" fillId="9" borderId="26" xfId="0" applyFont="1" applyFill="1" applyBorder="1" applyAlignment="1">
      <alignment horizontal="right" wrapText="1"/>
    </xf>
    <xf numFmtId="0" fontId="16" fillId="9" borderId="24" xfId="0" applyFont="1" applyFill="1" applyBorder="1" applyAlignment="1">
      <alignment horizontal="center" wrapText="1"/>
    </xf>
    <xf numFmtId="0" fontId="16" fillId="9" borderId="25" xfId="0" applyFont="1" applyFill="1" applyBorder="1" applyAlignment="1">
      <alignment horizontal="center" wrapText="1"/>
    </xf>
    <xf numFmtId="0" fontId="16" fillId="9" borderId="26" xfId="0" applyFont="1" applyFill="1" applyBorder="1" applyAlignment="1">
      <alignment horizontal="center" wrapText="1"/>
    </xf>
    <xf numFmtId="0" fontId="17" fillId="0" borderId="24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B18" sqref="B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50.710937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0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x14ac:dyDescent="0.2">
      <c r="A3" s="45"/>
      <c r="B3" s="48" t="s">
        <v>71</v>
      </c>
      <c r="C3" s="49"/>
      <c r="D3" s="50"/>
      <c r="E3" s="63" t="s">
        <v>9</v>
      </c>
      <c r="F3" s="64">
        <v>100</v>
      </c>
      <c r="G3" s="4" t="s">
        <v>66</v>
      </c>
      <c r="H3" s="5">
        <v>665.81190000000004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68</v>
      </c>
      <c r="H4" s="5">
        <v>642.25240199999996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70</v>
      </c>
      <c r="H5" s="5">
        <v>663.76324799999998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80</v>
      </c>
      <c r="H6" s="5">
        <v>651.47133599999995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11.044210539218527</v>
      </c>
      <c r="C20" s="18">
        <f>IF(H23&lt;2,"N/A",(B20/D20))</f>
        <v>1.6840186374734775E-2</v>
      </c>
      <c r="D20" s="19">
        <f>AVERAGE(H3:H17)</f>
        <v>655.82472150000001</v>
      </c>
      <c r="E20" s="20" t="str">
        <f>IF(H23&lt;2,"N/A",(IF(C20&lt;=25%,"N/A",AVERAGE(I3:I17))))</f>
        <v>N/A</v>
      </c>
      <c r="F20" s="19">
        <f>MEDIAN(H3:H17)</f>
        <v>657.61729199999991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655.82472150000001</v>
      </c>
      <c r="E22" s="66"/>
    </row>
    <row r="23" spans="1:9" x14ac:dyDescent="0.2">
      <c r="B23" s="65" t="s">
        <v>10</v>
      </c>
      <c r="C23" s="65"/>
      <c r="D23" s="66">
        <f>ROUND(D22,2)*F3</f>
        <v>65582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32:I32"/>
    <mergeCell ref="A26:I26"/>
    <mergeCell ref="A27:I27"/>
    <mergeCell ref="A28:I28"/>
    <mergeCell ref="A29:I29"/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5.285156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19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59</v>
      </c>
      <c r="C3" s="49"/>
      <c r="D3" s="50"/>
      <c r="E3" s="63" t="s">
        <v>9</v>
      </c>
      <c r="F3" s="64">
        <v>10</v>
      </c>
      <c r="G3" s="4" t="s">
        <v>66</v>
      </c>
      <c r="H3" s="5">
        <v>716.003874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2" t="s">
        <v>67</v>
      </c>
      <c r="H4" s="5">
        <v>726.24713399999996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68</v>
      </c>
      <c r="H5" s="5">
        <v>739.56337199999996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82</v>
      </c>
      <c r="H6" s="5">
        <v>662.738922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33.677070261423154</v>
      </c>
      <c r="C20" s="18">
        <f>IF(H23&lt;2,"N/A",(B20/D20))</f>
        <v>4.7356567708180926E-2</v>
      </c>
      <c r="D20" s="19">
        <f>AVERAGE(H3:H17)</f>
        <v>711.13832549999995</v>
      </c>
      <c r="E20" s="20" t="str">
        <f>IF(H23&lt;2,"N/A",(IF(C20&lt;=25%,"N/A",AVERAGE(I3:I17))))</f>
        <v>N/A</v>
      </c>
      <c r="F20" s="19">
        <f>MEDIAN(H3:H17)</f>
        <v>721.12550399999998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711.13832549999995</v>
      </c>
      <c r="E22" s="66"/>
    </row>
    <row r="23" spans="1:9" x14ac:dyDescent="0.2">
      <c r="B23" s="65" t="s">
        <v>10</v>
      </c>
      <c r="C23" s="65"/>
      <c r="D23" s="66">
        <f>ROUND(D22,2)*F3</f>
        <v>7111.4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1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20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60</v>
      </c>
      <c r="C3" s="49"/>
      <c r="D3" s="50"/>
      <c r="E3" s="63" t="s">
        <v>9</v>
      </c>
      <c r="F3" s="64">
        <v>400</v>
      </c>
      <c r="G3" s="4" t="s">
        <v>66</v>
      </c>
      <c r="H3" s="5">
        <v>364.660056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67</v>
      </c>
      <c r="H4" s="5">
        <v>307.2978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82</v>
      </c>
      <c r="H5" s="5">
        <v>315.49240800000001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84</v>
      </c>
      <c r="H6" s="5">
        <v>358.51409999999998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29.278527067519835</v>
      </c>
      <c r="C20" s="18">
        <f>IF(H23&lt;2,"N/A",(B20/D20))</f>
        <v>8.7011299409171683E-2</v>
      </c>
      <c r="D20" s="19">
        <f>AVERAGE(H3:H17)</f>
        <v>336.49109099999998</v>
      </c>
      <c r="E20" s="20" t="str">
        <f>IF(H23&lt;2,"N/A",(IF(C20&lt;=25%,"N/A",AVERAGE(I3:I17))))</f>
        <v>N/A</v>
      </c>
      <c r="F20" s="19">
        <f>MEDIAN(H3:H17)</f>
        <v>337.00325399999997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336.49109099999998</v>
      </c>
      <c r="E22" s="66"/>
    </row>
    <row r="23" spans="1:9" x14ac:dyDescent="0.2">
      <c r="B23" s="65" t="s">
        <v>10</v>
      </c>
      <c r="C23" s="65"/>
      <c r="D23" s="66">
        <f>ROUND(D22,2)*F3</f>
        <v>134596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52.42578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21</v>
      </c>
      <c r="B2" s="45" t="s">
        <v>52</v>
      </c>
      <c r="C2" s="46"/>
      <c r="D2" s="47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45"/>
      <c r="B3" s="48" t="s">
        <v>69</v>
      </c>
      <c r="C3" s="49"/>
      <c r="D3" s="50"/>
      <c r="E3" s="63" t="s">
        <v>9</v>
      </c>
      <c r="F3" s="76">
        <v>200</v>
      </c>
      <c r="G3" s="4" t="s">
        <v>67</v>
      </c>
      <c r="H3" s="5">
        <v>353.39247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77"/>
      <c r="G4" s="4" t="s">
        <v>85</v>
      </c>
      <c r="H4" s="5">
        <v>399.48714000000001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77"/>
      <c r="G5" s="4" t="s">
        <v>82</v>
      </c>
      <c r="H5" s="5">
        <v>315.49240800000001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77"/>
      <c r="G6" s="42" t="s">
        <v>84</v>
      </c>
      <c r="H6" s="5">
        <v>358.51409999999998</v>
      </c>
      <c r="I6" s="5" t="str">
        <f>IF(H6="","",(IF($C$20&lt;25%,"N/A",IF(H6&lt;=($D$20+$B$20),H6,"Descartado"))))</f>
        <v>N/A</v>
      </c>
    </row>
    <row r="7" spans="1:9" x14ac:dyDescent="0.2">
      <c r="A7" s="45"/>
      <c r="B7" s="51"/>
      <c r="C7" s="52"/>
      <c r="D7" s="53"/>
      <c r="E7" s="63"/>
      <c r="F7" s="77"/>
      <c r="G7" s="4"/>
      <c r="H7" s="5"/>
      <c r="I7" s="5" t="str">
        <f>IF(H7="","",(IF($C$20&lt;25%,"N/A",IF(H7&lt;=($D$20+$B$20),H7,"Descartado"))))</f>
        <v/>
      </c>
    </row>
    <row r="8" spans="1:9" x14ac:dyDescent="0.2">
      <c r="A8" s="45"/>
      <c r="B8" s="51"/>
      <c r="C8" s="52"/>
      <c r="D8" s="53"/>
      <c r="E8" s="63"/>
      <c r="F8" s="77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77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77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77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77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77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77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77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77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7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34.365844706876636</v>
      </c>
      <c r="C20" s="18">
        <f>IF(H23&lt;2,"N/A",(B20/D20))</f>
        <v>9.6338016813971528E-2</v>
      </c>
      <c r="D20" s="19">
        <f>AVERAGE(H3:H17)</f>
        <v>356.72152949999997</v>
      </c>
      <c r="E20" s="20" t="str">
        <f>IF(H23&lt;2,"N/A",(IF(C20&lt;=25%,"N/A",AVERAGE(I3:I17))))</f>
        <v>N/A</v>
      </c>
      <c r="F20" s="19">
        <f>MEDIAN(H3:H17)</f>
        <v>355.95328499999999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356.72152949999997</v>
      </c>
      <c r="E22" s="66"/>
    </row>
    <row r="23" spans="1:9" x14ac:dyDescent="0.2">
      <c r="B23" s="65" t="s">
        <v>10</v>
      </c>
      <c r="C23" s="65"/>
      <c r="D23" s="66">
        <f>ROUND(D22,2)*F3</f>
        <v>71344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B18" sqref="B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1.1406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42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61</v>
      </c>
      <c r="C3" s="49"/>
      <c r="D3" s="50"/>
      <c r="E3" s="63" t="s">
        <v>9</v>
      </c>
      <c r="F3" s="64">
        <v>80</v>
      </c>
      <c r="G3" s="4" t="s">
        <v>67</v>
      </c>
      <c r="H3" s="5">
        <v>572.59823400000005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68</v>
      </c>
      <c r="H4" s="5">
        <v>614.59559999999999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81</v>
      </c>
      <c r="H5" s="5">
        <v>577.71986400000003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86</v>
      </c>
      <c r="H6" s="5">
        <v>571.57390799999996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20.49292103749411</v>
      </c>
      <c r="C20" s="18">
        <f>IF(H23&lt;2,"N/A",(B20/D20))</f>
        <v>3.5083295087667776E-2</v>
      </c>
      <c r="D20" s="19">
        <f>AVERAGE(H3:H17)</f>
        <v>584.12190150000004</v>
      </c>
      <c r="E20" s="20" t="str">
        <f>IF(H23&lt;2,"N/A",(IF(C20&lt;=25%,"N/A",AVERAGE(I3:I17))))</f>
        <v>N/A</v>
      </c>
      <c r="F20" s="19">
        <f>MEDIAN(H3:H17)</f>
        <v>575.1590490000001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584.12190150000004</v>
      </c>
      <c r="E22" s="66"/>
    </row>
    <row r="23" spans="1:9" x14ac:dyDescent="0.2">
      <c r="B23" s="65" t="s">
        <v>10</v>
      </c>
      <c r="C23" s="65"/>
      <c r="D23" s="66">
        <f>ROUND(D22,2)*F3</f>
        <v>46729.599999999999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4.8554687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43</v>
      </c>
      <c r="B2" s="45" t="s">
        <v>52</v>
      </c>
      <c r="C2" s="46"/>
      <c r="D2" s="47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61</v>
      </c>
      <c r="C3" s="49"/>
      <c r="D3" s="50"/>
      <c r="E3" s="63" t="s">
        <v>9</v>
      </c>
      <c r="F3" s="64">
        <v>80</v>
      </c>
      <c r="G3" s="4" t="s">
        <v>67</v>
      </c>
      <c r="H3" s="5">
        <v>657.61729200000002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80</v>
      </c>
      <c r="H4" s="5">
        <v>640.74664278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81</v>
      </c>
      <c r="H5" s="5">
        <v>536.74682399999995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86</v>
      </c>
      <c r="H6" s="5">
        <v>536.64439140000002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65.308232674191444</v>
      </c>
      <c r="C20" s="18">
        <f>IF(H23&lt;2,"N/A",(B20/D20))</f>
        <v>0.11014329648528011</v>
      </c>
      <c r="D20" s="19">
        <f>AVERAGE(H3:H17)</f>
        <v>592.93878754499997</v>
      </c>
      <c r="E20" s="20" t="str">
        <f>IF(H23&lt;2,"N/A",(IF(C20&lt;=25%,"N/A",AVERAGE(I3:I17))))</f>
        <v>N/A</v>
      </c>
      <c r="F20" s="19">
        <f>MEDIAN(H3:H17)</f>
        <v>588.74673338999992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592.93878754499997</v>
      </c>
      <c r="E22" s="66"/>
    </row>
    <row r="23" spans="1:9" x14ac:dyDescent="0.2">
      <c r="B23" s="65" t="s">
        <v>10</v>
      </c>
      <c r="C23" s="65"/>
      <c r="D23" s="66">
        <f>ROUND(D22,2)*F3</f>
        <v>47435.200000000004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B18" sqref="B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4.5703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44</v>
      </c>
      <c r="B2" s="45" t="s">
        <v>52</v>
      </c>
      <c r="C2" s="46"/>
      <c r="D2" s="47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92</v>
      </c>
      <c r="C3" s="49"/>
      <c r="D3" s="50"/>
      <c r="E3" s="63" t="s">
        <v>9</v>
      </c>
      <c r="F3" s="64">
        <v>100</v>
      </c>
      <c r="G3" s="4" t="s">
        <v>67</v>
      </c>
      <c r="H3" s="5">
        <v>751.85528399999998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68</v>
      </c>
      <c r="H4" s="43">
        <v>755.95258799999999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81</v>
      </c>
      <c r="H5" s="43">
        <v>754.92826200000002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2" t="s">
        <v>86</v>
      </c>
      <c r="H6" s="43">
        <v>750.83095800000001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2.4383836054985286</v>
      </c>
      <c r="C20" s="18">
        <f>IF(H23&lt;2,"N/A",(B20/D20))</f>
        <v>3.2365413227024033E-3</v>
      </c>
      <c r="D20" s="19">
        <f>AVERAGE(H3:H17)</f>
        <v>753.39177299999994</v>
      </c>
      <c r="E20" s="20" t="str">
        <f>IF(H23&lt;2,"N/A",(IF(C20&lt;=25%,"N/A",AVERAGE(I3:I17))))</f>
        <v>N/A</v>
      </c>
      <c r="F20" s="19">
        <f>MEDIAN(H3:H17)</f>
        <v>753.39177300000006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753.39177299999994</v>
      </c>
      <c r="E22" s="66"/>
    </row>
    <row r="23" spans="1:9" x14ac:dyDescent="0.2">
      <c r="B23" s="65" t="s">
        <v>10</v>
      </c>
      <c r="C23" s="65"/>
      <c r="D23" s="66">
        <f>ROUND(D22,2)*F3</f>
        <v>75339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B18" sqref="B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45</v>
      </c>
      <c r="B2" s="45" t="s">
        <v>52</v>
      </c>
      <c r="C2" s="46"/>
      <c r="D2" s="47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93</v>
      </c>
      <c r="C3" s="49"/>
      <c r="D3" s="50"/>
      <c r="E3" s="63" t="s">
        <v>9</v>
      </c>
      <c r="F3" s="64">
        <v>400</v>
      </c>
      <c r="G3" s="4" t="s">
        <v>85</v>
      </c>
      <c r="H3" s="5">
        <v>870.6771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80</v>
      </c>
      <c r="H4" s="5">
        <v>768.24450000000002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87</v>
      </c>
      <c r="H5" s="5">
        <v>799.28157780000004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88</v>
      </c>
      <c r="H6" s="5">
        <v>1003.83948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104.73546348310987</v>
      </c>
      <c r="C20" s="18">
        <f>IF(H23&lt;2,"N/A",(B20/D20))</f>
        <v>0.1217131498887955</v>
      </c>
      <c r="D20" s="19">
        <f>AVERAGE(H3:H17)</f>
        <v>860.51066445000004</v>
      </c>
      <c r="E20" s="20" t="str">
        <f>IF(H23&lt;2,"N/A",(IF(C20&lt;=25%,"N/A",AVERAGE(I3:I17))))</f>
        <v>N/A</v>
      </c>
      <c r="F20" s="19">
        <f>MEDIAN(H3:H17)</f>
        <v>834.97933890000002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860.51066445000004</v>
      </c>
      <c r="E22" s="66"/>
    </row>
    <row r="23" spans="1:9" x14ac:dyDescent="0.2">
      <c r="B23" s="65" t="s">
        <v>10</v>
      </c>
      <c r="C23" s="65"/>
      <c r="D23" s="66">
        <f>ROUND(D22,2)*F3</f>
        <v>344204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K45" sqref="K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7.5703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46</v>
      </c>
      <c r="B2" s="45" t="s">
        <v>52</v>
      </c>
      <c r="C2" s="46"/>
      <c r="D2" s="47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62</v>
      </c>
      <c r="C3" s="49"/>
      <c r="D3" s="50"/>
      <c r="E3" s="63" t="s">
        <v>9</v>
      </c>
      <c r="F3" s="64">
        <v>200</v>
      </c>
      <c r="G3" s="42" t="s">
        <v>85</v>
      </c>
      <c r="H3" s="5">
        <v>512.16300000000001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2" t="s">
        <v>80</v>
      </c>
      <c r="H4" s="5">
        <v>440.46017999999998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2" t="s">
        <v>87</v>
      </c>
      <c r="H5" s="5">
        <v>470.16563400000001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2" t="s">
        <v>89</v>
      </c>
      <c r="H6" s="5">
        <v>473.22836874000001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2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2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2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29.420128020592347</v>
      </c>
      <c r="C20" s="18">
        <f>IF(H23&lt;2,"N/A",(B20/D20))</f>
        <v>6.206721814214005E-2</v>
      </c>
      <c r="D20" s="19">
        <f>AVERAGE(H3:H17)</f>
        <v>474.00429568499999</v>
      </c>
      <c r="E20" s="20" t="str">
        <f>IF(H23&lt;2,"N/A",(IF(C20&lt;=25%,"N/A",AVERAGE(I3:I17))))</f>
        <v>N/A</v>
      </c>
      <c r="F20" s="19">
        <f>MEDIAN(H3:H17)</f>
        <v>471.69700137000001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474.00429568499999</v>
      </c>
      <c r="E22" s="66"/>
    </row>
    <row r="23" spans="1:9" x14ac:dyDescent="0.2">
      <c r="B23" s="65" t="s">
        <v>10</v>
      </c>
      <c r="C23" s="65"/>
      <c r="D23" s="66">
        <f>ROUND(D22,2)*F3</f>
        <v>94800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47</v>
      </c>
      <c r="B2" s="45" t="s">
        <v>52</v>
      </c>
      <c r="C2" s="46"/>
      <c r="D2" s="47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63</v>
      </c>
      <c r="C3" s="49"/>
      <c r="D3" s="50"/>
      <c r="E3" s="63" t="s">
        <v>9</v>
      </c>
      <c r="F3" s="64">
        <v>200</v>
      </c>
      <c r="G3" s="4" t="s">
        <v>85</v>
      </c>
      <c r="H3" s="5">
        <v>430.21692000000002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90</v>
      </c>
      <c r="H4" s="5">
        <v>490.62142421999999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87</v>
      </c>
      <c r="H5" s="5">
        <v>393.341184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89</v>
      </c>
      <c r="H6" s="5">
        <v>435.33855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40.122910329475722</v>
      </c>
      <c r="C20" s="18">
        <f>IF(H23&lt;2,"N/A",(B20/D20))</f>
        <v>9.1734771601326232E-2</v>
      </c>
      <c r="D20" s="19">
        <f>AVERAGE(H3:H17)</f>
        <v>437.379519555</v>
      </c>
      <c r="E20" s="20" t="str">
        <f>IF(H23&lt;2,"N/A",(IF(C20&lt;=25%,"N/A",AVERAGE(I3:I17))))</f>
        <v>N/A</v>
      </c>
      <c r="F20" s="19">
        <f>MEDIAN(H3:H17)</f>
        <v>432.77773500000001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437.379519555</v>
      </c>
      <c r="E22" s="66"/>
    </row>
    <row r="23" spans="1:9" x14ac:dyDescent="0.2">
      <c r="B23" s="65" t="s">
        <v>10</v>
      </c>
      <c r="C23" s="65"/>
      <c r="D23" s="66">
        <f>ROUND(D22,2)*F3</f>
        <v>87476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B18" sqref="B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0.710937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48</v>
      </c>
      <c r="B2" s="45" t="s">
        <v>52</v>
      </c>
      <c r="C2" s="46"/>
      <c r="D2" s="47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94</v>
      </c>
      <c r="C3" s="49"/>
      <c r="D3" s="50"/>
      <c r="E3" s="63" t="s">
        <v>9</v>
      </c>
      <c r="F3" s="64">
        <v>50</v>
      </c>
      <c r="G3" s="4" t="s">
        <v>67</v>
      </c>
      <c r="H3" s="43">
        <v>665.81190000000004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85</v>
      </c>
      <c r="H4" s="43">
        <v>768.24450000000002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80</v>
      </c>
      <c r="H5" s="43">
        <v>596.29089438000005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87</v>
      </c>
      <c r="H6" s="43">
        <v>520.35760800000003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105.38199423921317</v>
      </c>
      <c r="C20" s="18">
        <f>IF(H23&lt;2,"N/A",(B20/D20))</f>
        <v>0.16525940596402794</v>
      </c>
      <c r="D20" s="19">
        <f>AVERAGE(H3:H17)</f>
        <v>637.67622559500001</v>
      </c>
      <c r="E20" s="20" t="str">
        <f>IF(H23&lt;2,"N/A",(IF(C20&lt;=25%,"N/A",AVERAGE(I3:I17))))</f>
        <v>N/A</v>
      </c>
      <c r="F20" s="19">
        <f>MEDIAN(H3:H17)</f>
        <v>631.05139718999999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637.67622559500001</v>
      </c>
      <c r="E22" s="66"/>
    </row>
    <row r="23" spans="1:9" x14ac:dyDescent="0.2">
      <c r="B23" s="65" t="s">
        <v>10</v>
      </c>
      <c r="C23" s="65"/>
      <c r="D23" s="66">
        <f>ROUND(D22,2)*F3</f>
        <v>31883.999999999996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9" sqref="G19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0.425781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11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71</v>
      </c>
      <c r="C3" s="49"/>
      <c r="D3" s="50"/>
      <c r="E3" s="63" t="s">
        <v>9</v>
      </c>
      <c r="F3" s="64">
        <v>100</v>
      </c>
      <c r="G3" s="4" t="s">
        <v>67</v>
      </c>
      <c r="H3" s="5">
        <v>570.54958199999999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70</v>
      </c>
      <c r="H4" s="5">
        <v>571.57390799999996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80</v>
      </c>
      <c r="H5" s="5">
        <v>532.64952000000005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81</v>
      </c>
      <c r="H6" s="5">
        <v>597.18205799999998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26.586472922596002</v>
      </c>
      <c r="C20" s="18">
        <f>IF(H23&lt;2,"N/A",(B20/D20))</f>
        <v>4.6808096334405157E-2</v>
      </c>
      <c r="D20" s="19">
        <f>AVERAGE(H3:H17)</f>
        <v>567.98876699999994</v>
      </c>
      <c r="E20" s="20" t="str">
        <f>IF(H23&lt;2,"N/A",(IF(C20&lt;=25%,"N/A",AVERAGE(I3:I17))))</f>
        <v>N/A</v>
      </c>
      <c r="F20" s="19">
        <f>MEDIAN(H3:H17)</f>
        <v>571.06174499999997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567.98876699999994</v>
      </c>
      <c r="E22" s="66"/>
    </row>
    <row r="23" spans="1:9" x14ac:dyDescent="0.2">
      <c r="B23" s="65" t="s">
        <v>10</v>
      </c>
      <c r="C23" s="65"/>
      <c r="D23" s="66">
        <f>ROUND(D22,2)*F3</f>
        <v>56799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5.710937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49</v>
      </c>
      <c r="B2" s="45" t="s">
        <v>52</v>
      </c>
      <c r="C2" s="46"/>
      <c r="D2" s="47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64</v>
      </c>
      <c r="C3" s="49"/>
      <c r="D3" s="50"/>
      <c r="E3" s="63" t="s">
        <v>9</v>
      </c>
      <c r="F3" s="64">
        <v>50</v>
      </c>
      <c r="G3" s="4" t="s">
        <v>67</v>
      </c>
      <c r="H3" s="5">
        <v>958.769136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2" t="s">
        <v>85</v>
      </c>
      <c r="H4" s="5">
        <v>1024.326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91</v>
      </c>
      <c r="H5" s="5">
        <v>836.33144921999997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87</v>
      </c>
      <c r="H6" s="5">
        <v>732.39309000000003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129.71274717156609</v>
      </c>
      <c r="C20" s="18">
        <f>IF(H23&lt;2,"N/A",(B20/D20))</f>
        <v>0.14608032955787001</v>
      </c>
      <c r="D20" s="19">
        <f>AVERAGE(H3:H17)</f>
        <v>887.95491880499992</v>
      </c>
      <c r="E20" s="20" t="str">
        <f>IF(H23&lt;2,"N/A",(IF(C20&lt;=25%,"N/A",AVERAGE(I3:I17))))</f>
        <v>N/A</v>
      </c>
      <c r="F20" s="19">
        <f>MEDIAN(H3:H17)</f>
        <v>897.55029261000004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887.95491880499992</v>
      </c>
      <c r="E22" s="66"/>
    </row>
    <row r="23" spans="1:9" x14ac:dyDescent="0.2">
      <c r="B23" s="65" t="s">
        <v>10</v>
      </c>
      <c r="C23" s="65"/>
      <c r="D23" s="66">
        <f>ROUND(D22,2)*F3</f>
        <v>44397.5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1" bestFit="1" customWidth="1"/>
    <col min="2" max="2" width="19.42578125" style="1" customWidth="1"/>
    <col min="3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5.5703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50</v>
      </c>
      <c r="B2" s="45" t="s">
        <v>52</v>
      </c>
      <c r="C2" s="46"/>
      <c r="D2" s="47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65</v>
      </c>
      <c r="C3" s="49"/>
      <c r="D3" s="50"/>
      <c r="E3" s="63" t="s">
        <v>9</v>
      </c>
      <c r="F3" s="64">
        <v>50</v>
      </c>
      <c r="G3" s="4" t="s">
        <v>67</v>
      </c>
      <c r="H3" s="43">
        <v>1632.7756440000001</v>
      </c>
      <c r="I3" s="43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85</v>
      </c>
      <c r="H4" s="43">
        <v>1638.9215999999999</v>
      </c>
      <c r="I4" s="43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90</v>
      </c>
      <c r="H5" s="43">
        <v>1945.195074</v>
      </c>
      <c r="I5" s="43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88</v>
      </c>
      <c r="H6" s="43">
        <v>1946.2194</v>
      </c>
      <c r="I6" s="43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178.91503784308009</v>
      </c>
      <c r="C20" s="18">
        <f>IF(H23&lt;2,"N/A",(B20/D20))</f>
        <v>9.9909114857716974E-2</v>
      </c>
      <c r="D20" s="19">
        <f>AVERAGE(H3:H17)</f>
        <v>1790.7779295</v>
      </c>
      <c r="E20" s="20" t="str">
        <f>IF(H23&lt;2,"N/A",(IF(C20&lt;=25%,"N/A",AVERAGE(I3:I17))))</f>
        <v>N/A</v>
      </c>
      <c r="F20" s="19">
        <f>MEDIAN(H3:H17)</f>
        <v>1792.0583369999999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1790.7779295</v>
      </c>
      <c r="E22" s="66"/>
    </row>
    <row r="23" spans="1:9" x14ac:dyDescent="0.2">
      <c r="B23" s="65" t="s">
        <v>10</v>
      </c>
      <c r="C23" s="65"/>
      <c r="D23" s="66">
        <f>ROUND(D22,2)*F3</f>
        <v>89539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94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B18" sqref="B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2.57031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51</v>
      </c>
      <c r="B2" s="45" t="s">
        <v>52</v>
      </c>
      <c r="C2" s="46"/>
      <c r="D2" s="47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95</v>
      </c>
      <c r="C3" s="49"/>
      <c r="D3" s="50"/>
      <c r="E3" s="63" t="s">
        <v>9</v>
      </c>
      <c r="F3" s="64">
        <v>20</v>
      </c>
      <c r="G3" s="4" t="s">
        <v>67</v>
      </c>
      <c r="H3" s="5">
        <v>1941.0977700000001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85</v>
      </c>
      <c r="H4" s="5">
        <v>1946.2194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90</v>
      </c>
      <c r="H5" s="44">
        <v>1433.92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91</v>
      </c>
      <c r="H6" s="5">
        <v>2126.5007759999999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298.08415718376062</v>
      </c>
      <c r="C20" s="18">
        <f>IF(H23&lt;2,"N/A",(B20/D20))</f>
        <v>0.16009379456958708</v>
      </c>
      <c r="D20" s="19">
        <f>AVERAGE(H3:H17)</f>
        <v>1861.9344865</v>
      </c>
      <c r="E20" s="20" t="str">
        <f>IF(H23&lt;2,"N/A",(IF(C20&lt;=25%,"N/A",AVERAGE(I3:I17))))</f>
        <v>N/A</v>
      </c>
      <c r="F20" s="19">
        <f>MEDIAN(H3:H17)</f>
        <v>1943.6585850000001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1861.9344865</v>
      </c>
      <c r="E22" s="66"/>
    </row>
    <row r="23" spans="1:9" x14ac:dyDescent="0.2">
      <c r="B23" s="65" t="s">
        <v>10</v>
      </c>
      <c r="C23" s="65"/>
      <c r="D23" s="66">
        <f>ROUND(D22,2)*F3</f>
        <v>37238.6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view="pageBreakPreview" zoomScale="96" zoomScaleNormal="100" zoomScaleSheetLayoutView="96" workbookViewId="0">
      <selection activeCell="G14" sqref="G14"/>
    </sheetView>
  </sheetViews>
  <sheetFormatPr defaultRowHeight="12.75" x14ac:dyDescent="0.2"/>
  <cols>
    <col min="1" max="1" width="9.140625" style="29"/>
    <col min="2" max="2" width="57.7109375" style="29" bestFit="1" customWidth="1"/>
    <col min="3" max="5" width="13.28515625" style="29" customWidth="1"/>
    <col min="6" max="6" width="17.42578125" style="29" bestFit="1" customWidth="1"/>
    <col min="7" max="14" width="9.140625" style="39"/>
    <col min="15" max="16384" width="9.140625" style="29"/>
  </cols>
  <sheetData>
    <row r="1" spans="1:7" ht="15.75" x14ac:dyDescent="0.25">
      <c r="A1" s="79" t="s">
        <v>34</v>
      </c>
      <c r="B1" s="79"/>
      <c r="C1" s="79"/>
      <c r="D1" s="79"/>
      <c r="E1" s="79"/>
      <c r="F1" s="79"/>
    </row>
    <row r="2" spans="1:7" ht="25.5" x14ac:dyDescent="0.2">
      <c r="A2" s="34" t="s">
        <v>35</v>
      </c>
      <c r="B2" s="34" t="s">
        <v>36</v>
      </c>
      <c r="C2" s="34" t="s">
        <v>37</v>
      </c>
      <c r="D2" s="34" t="s">
        <v>38</v>
      </c>
      <c r="E2" s="34" t="s">
        <v>25</v>
      </c>
      <c r="F2" s="38" t="s">
        <v>39</v>
      </c>
    </row>
    <row r="3" spans="1:7" ht="15.75" x14ac:dyDescent="0.25">
      <c r="A3" s="79" t="s">
        <v>72</v>
      </c>
      <c r="B3" s="79"/>
      <c r="C3" s="79"/>
      <c r="D3" s="79"/>
      <c r="E3" s="79"/>
      <c r="F3" s="79"/>
    </row>
    <row r="4" spans="1:7" x14ac:dyDescent="0.2">
      <c r="A4" s="30">
        <v>1</v>
      </c>
      <c r="B4" s="31" t="str">
        <f>Item1!B3</f>
        <v>Mesa de escritório com tampo em formato “L”</v>
      </c>
      <c r="C4" s="30" t="str">
        <f>Item1!E3</f>
        <v>unidade</v>
      </c>
      <c r="D4" s="30">
        <f>Item1!F3</f>
        <v>100</v>
      </c>
      <c r="E4" s="35">
        <f>Item1!D22</f>
        <v>655.82472150000001</v>
      </c>
      <c r="F4" s="32">
        <f>(ROUND(E4,2)*D4)</f>
        <v>65582</v>
      </c>
      <c r="G4" s="40" t="str">
        <f>IF(F4&gt;80000,"necessária a subdivisão deste item em cotas!","")</f>
        <v/>
      </c>
    </row>
    <row r="5" spans="1:7" x14ac:dyDescent="0.2">
      <c r="A5" s="30">
        <v>2</v>
      </c>
      <c r="B5" s="31" t="str">
        <f>Item2!B3</f>
        <v>Mesa de escritório com tampo em formato “L”</v>
      </c>
      <c r="C5" s="30" t="str">
        <f>Item2!E3</f>
        <v>unidade</v>
      </c>
      <c r="D5" s="30">
        <f>Item2!F3</f>
        <v>100</v>
      </c>
      <c r="E5" s="35">
        <f>Item2!D22</f>
        <v>567.98876699999994</v>
      </c>
      <c r="F5" s="32">
        <f t="shared" ref="F5:F31" si="0">(ROUND(E5,2)*D5)</f>
        <v>56799</v>
      </c>
      <c r="G5" s="40" t="str">
        <f t="shared" ref="G5:G15" si="1">IF(F5&gt;80000,"necessária a subdivisão deste item em cotas!","")</f>
        <v/>
      </c>
    </row>
    <row r="6" spans="1:7" x14ac:dyDescent="0.2">
      <c r="A6" s="30">
        <v>3</v>
      </c>
      <c r="B6" s="31" t="str">
        <f>Item3!B3</f>
        <v>Mesa de escritório com tampo em formato “L”</v>
      </c>
      <c r="C6" s="30" t="str">
        <f>Item3!E3</f>
        <v>unidade</v>
      </c>
      <c r="D6" s="30">
        <f>Item3!F3</f>
        <v>100</v>
      </c>
      <c r="E6" s="35">
        <f>Item3!D22</f>
        <v>586.41895255499992</v>
      </c>
      <c r="F6" s="32">
        <f t="shared" si="0"/>
        <v>58641.999999999993</v>
      </c>
      <c r="G6" s="40" t="str">
        <f t="shared" si="1"/>
        <v/>
      </c>
    </row>
    <row r="7" spans="1:7" x14ac:dyDescent="0.2">
      <c r="A7" s="30">
        <v>4</v>
      </c>
      <c r="B7" s="31" t="str">
        <f>Item4!B3</f>
        <v>Mesa de escritório com tampo em formato retangular</v>
      </c>
      <c r="C7" s="30" t="str">
        <f>Item4!E3</f>
        <v>unidade</v>
      </c>
      <c r="D7" s="30">
        <f>Item4!F3</f>
        <v>200</v>
      </c>
      <c r="E7" s="35">
        <f>Item4!D22</f>
        <v>324.07113824999999</v>
      </c>
      <c r="F7" s="32">
        <f t="shared" si="0"/>
        <v>64814</v>
      </c>
      <c r="G7" s="40" t="str">
        <f t="shared" si="1"/>
        <v/>
      </c>
    </row>
    <row r="8" spans="1:7" x14ac:dyDescent="0.2">
      <c r="A8" s="30">
        <v>5</v>
      </c>
      <c r="B8" s="31" t="str">
        <f>Item5!B3</f>
        <v>Mesa de escritório com tampo em formato retangular</v>
      </c>
      <c r="C8" s="30" t="str">
        <f>Item5!E3</f>
        <v>unidade</v>
      </c>
      <c r="D8" s="30">
        <f>Item5!F3</f>
        <v>50</v>
      </c>
      <c r="E8" s="35">
        <f>Item5!D22</f>
        <v>310.50650119499994</v>
      </c>
      <c r="F8" s="32">
        <f t="shared" si="0"/>
        <v>15525.5</v>
      </c>
      <c r="G8" s="40" t="str">
        <f t="shared" si="1"/>
        <v/>
      </c>
    </row>
    <row r="9" spans="1:7" x14ac:dyDescent="0.2">
      <c r="A9" s="30">
        <v>6</v>
      </c>
      <c r="B9" s="31" t="str">
        <f>Item6!B3</f>
        <v>Mesa de escritório com tampo em formato peninsular</v>
      </c>
      <c r="C9" s="30" t="str">
        <f>Item6!E3</f>
        <v>unidade</v>
      </c>
      <c r="D9" s="30">
        <f>Item6!F3</f>
        <v>25</v>
      </c>
      <c r="E9" s="35">
        <f>Item6!D22</f>
        <v>693.72478350000006</v>
      </c>
      <c r="F9" s="32">
        <f t="shared" si="0"/>
        <v>17343</v>
      </c>
      <c r="G9" s="40" t="str">
        <f t="shared" si="1"/>
        <v/>
      </c>
    </row>
    <row r="10" spans="1:7" x14ac:dyDescent="0.2">
      <c r="A10" s="30">
        <v>7</v>
      </c>
      <c r="B10" s="31" t="str">
        <f>Item7!B3</f>
        <v>Mesa de escritório com tampo em formato peninsular</v>
      </c>
      <c r="C10" s="30" t="str">
        <f>Item7!E3</f>
        <v>unidade</v>
      </c>
      <c r="D10" s="30">
        <f>Item7!F3</f>
        <v>25</v>
      </c>
      <c r="E10" s="35">
        <f>Item7!D22</f>
        <v>682.96936049999999</v>
      </c>
      <c r="F10" s="32">
        <f t="shared" si="0"/>
        <v>17074.25</v>
      </c>
      <c r="G10" s="40" t="str">
        <f t="shared" si="1"/>
        <v/>
      </c>
    </row>
    <row r="11" spans="1:7" x14ac:dyDescent="0.2">
      <c r="A11" s="30">
        <v>8</v>
      </c>
      <c r="B11" s="31" t="str">
        <f>Item8!B3</f>
        <v>Mesa de reunião com tampo em formato circular</v>
      </c>
      <c r="C11" s="30" t="str">
        <f>Item8!E3</f>
        <v>unidade</v>
      </c>
      <c r="D11" s="30">
        <f>Item8!F3</f>
        <v>30</v>
      </c>
      <c r="E11" s="35">
        <f>Item8!D22</f>
        <v>377.97629399999994</v>
      </c>
      <c r="F11" s="32">
        <f t="shared" si="0"/>
        <v>11339.400000000001</v>
      </c>
      <c r="G11" s="40" t="str">
        <f t="shared" si="1"/>
        <v/>
      </c>
    </row>
    <row r="12" spans="1:7" x14ac:dyDescent="0.2">
      <c r="A12" s="30">
        <v>9</v>
      </c>
      <c r="B12" s="31" t="str">
        <f>Item9!B3</f>
        <v>Mesa de reunião com tampo em formato elíptico</v>
      </c>
      <c r="C12" s="30" t="str">
        <f>Item9!E3</f>
        <v>unidade</v>
      </c>
      <c r="D12" s="30">
        <f>Item9!F3</f>
        <v>20</v>
      </c>
      <c r="E12" s="35">
        <f>Item9!D22</f>
        <v>545.45359499999995</v>
      </c>
      <c r="F12" s="32">
        <f t="shared" si="0"/>
        <v>10909</v>
      </c>
      <c r="G12" s="40" t="str">
        <f t="shared" si="1"/>
        <v/>
      </c>
    </row>
    <row r="13" spans="1:7" x14ac:dyDescent="0.2">
      <c r="A13" s="30">
        <v>10</v>
      </c>
      <c r="B13" s="31" t="str">
        <f>Item10!B3</f>
        <v>Mesa de reunião com tampo em formato elíptico</v>
      </c>
      <c r="C13" s="30" t="str">
        <f>Item10!E3</f>
        <v>unidade</v>
      </c>
      <c r="D13" s="30">
        <f>Item10!F3</f>
        <v>10</v>
      </c>
      <c r="E13" s="35">
        <f>Item10!D22</f>
        <v>711.13832549999995</v>
      </c>
      <c r="F13" s="32">
        <f t="shared" si="0"/>
        <v>7111.4</v>
      </c>
      <c r="G13" s="40" t="str">
        <f t="shared" si="1"/>
        <v/>
      </c>
    </row>
    <row r="14" spans="1:7" x14ac:dyDescent="0.2">
      <c r="A14" s="30">
        <v>11</v>
      </c>
      <c r="B14" s="31" t="str">
        <f>Item11!B3</f>
        <v>Gaveteiro volante</v>
      </c>
      <c r="C14" s="30" t="str">
        <f>Item11!E3</f>
        <v>unidade</v>
      </c>
      <c r="D14" s="30">
        <f>Item11!F3</f>
        <v>400</v>
      </c>
      <c r="E14" s="35">
        <f>Item11!D22</f>
        <v>336.49109099999998</v>
      </c>
      <c r="F14" s="32">
        <f t="shared" si="0"/>
        <v>134596</v>
      </c>
      <c r="G14" s="40"/>
    </row>
    <row r="15" spans="1:7" x14ac:dyDescent="0.2">
      <c r="A15" s="30">
        <v>12</v>
      </c>
      <c r="B15" s="31" t="str">
        <f>Item12!B3</f>
        <v>Gaveteiro mesa</v>
      </c>
      <c r="C15" s="30" t="str">
        <f>Item12!E3</f>
        <v>unidade</v>
      </c>
      <c r="D15" s="30">
        <f>Item12!F3</f>
        <v>200</v>
      </c>
      <c r="E15" s="35">
        <f>Item12!D22</f>
        <v>356.72152949999997</v>
      </c>
      <c r="F15" s="32">
        <f t="shared" si="0"/>
        <v>71344</v>
      </c>
      <c r="G15" s="40" t="str">
        <f t="shared" si="1"/>
        <v/>
      </c>
    </row>
    <row r="16" spans="1:7" ht="15.75" x14ac:dyDescent="0.25">
      <c r="A16" s="80" t="s">
        <v>73</v>
      </c>
      <c r="B16" s="81"/>
      <c r="C16" s="81"/>
      <c r="D16" s="81"/>
      <c r="E16" s="82"/>
      <c r="F16" s="33">
        <f>SUM(F4:F15)</f>
        <v>531079.55000000005</v>
      </c>
      <c r="G16" s="40"/>
    </row>
    <row r="17" spans="1:7" ht="15.75" x14ac:dyDescent="0.25">
      <c r="A17" s="79" t="s">
        <v>74</v>
      </c>
      <c r="B17" s="79"/>
      <c r="C17" s="79"/>
      <c r="D17" s="79"/>
      <c r="E17" s="79"/>
      <c r="F17" s="79"/>
      <c r="G17" s="40"/>
    </row>
    <row r="18" spans="1:7" x14ac:dyDescent="0.2">
      <c r="A18" s="30">
        <v>13</v>
      </c>
      <c r="B18" s="31" t="str">
        <f>Item13!B3</f>
        <v>Armário médio</v>
      </c>
      <c r="C18" s="30" t="str">
        <f>Item13!E3</f>
        <v>unidade</v>
      </c>
      <c r="D18" s="30">
        <f>Item13!F3</f>
        <v>80</v>
      </c>
      <c r="E18" s="35">
        <f>Item13!D22</f>
        <v>584.12190150000004</v>
      </c>
      <c r="F18" s="32">
        <f t="shared" si="0"/>
        <v>46729.599999999999</v>
      </c>
      <c r="G18" s="40"/>
    </row>
    <row r="19" spans="1:7" x14ac:dyDescent="0.2">
      <c r="A19" s="30">
        <v>14</v>
      </c>
      <c r="B19" s="31" t="str">
        <f>Item14!B3</f>
        <v>Armário médio</v>
      </c>
      <c r="C19" s="30" t="str">
        <f>Item14!E3</f>
        <v>unidade</v>
      </c>
      <c r="D19" s="30">
        <f>Item14!F3</f>
        <v>80</v>
      </c>
      <c r="E19" s="35">
        <f>Item14!D22</f>
        <v>592.93878754499997</v>
      </c>
      <c r="F19" s="32">
        <f t="shared" si="0"/>
        <v>47435.200000000004</v>
      </c>
      <c r="G19" s="40"/>
    </row>
    <row r="20" spans="1:7" x14ac:dyDescent="0.2">
      <c r="A20" s="30">
        <v>15</v>
      </c>
      <c r="B20" s="31" t="str">
        <f>Item15!B3</f>
        <v>Armário alto</v>
      </c>
      <c r="C20" s="30" t="str">
        <f>Item15!E3</f>
        <v>unidade</v>
      </c>
      <c r="D20" s="30">
        <f>Item15!F3</f>
        <v>100</v>
      </c>
      <c r="E20" s="35">
        <f>Item15!D22</f>
        <v>753.39177299999994</v>
      </c>
      <c r="F20" s="32">
        <f t="shared" si="0"/>
        <v>75339</v>
      </c>
      <c r="G20" s="40"/>
    </row>
    <row r="21" spans="1:7" ht="15.75" x14ac:dyDescent="0.25">
      <c r="A21" s="80" t="s">
        <v>75</v>
      </c>
      <c r="B21" s="81"/>
      <c r="C21" s="81"/>
      <c r="D21" s="81"/>
      <c r="E21" s="82"/>
      <c r="F21" s="33">
        <f>SUM(F18:F20)</f>
        <v>169503.8</v>
      </c>
      <c r="G21" s="40"/>
    </row>
    <row r="22" spans="1:7" ht="15.75" x14ac:dyDescent="0.25">
      <c r="A22" s="83" t="s">
        <v>76</v>
      </c>
      <c r="B22" s="84"/>
      <c r="C22" s="84"/>
      <c r="D22" s="84"/>
      <c r="E22" s="84"/>
      <c r="F22" s="85"/>
      <c r="G22" s="40"/>
    </row>
    <row r="23" spans="1:7" x14ac:dyDescent="0.2">
      <c r="A23" s="30">
        <v>16</v>
      </c>
      <c r="B23" s="31" t="str">
        <f>Item16!B3</f>
        <v>Cadeira giratória operacional com espaldar médio</v>
      </c>
      <c r="C23" s="30" t="str">
        <f>Item16!E3</f>
        <v>unidade</v>
      </c>
      <c r="D23" s="30">
        <f>Item16!F3</f>
        <v>400</v>
      </c>
      <c r="E23" s="35">
        <f>Item16!D22</f>
        <v>860.51066445000004</v>
      </c>
      <c r="F23" s="32">
        <f t="shared" si="0"/>
        <v>344204</v>
      </c>
      <c r="G23" s="40"/>
    </row>
    <row r="24" spans="1:7" x14ac:dyDescent="0.2">
      <c r="A24" s="30">
        <v>17</v>
      </c>
      <c r="B24" s="31" t="str">
        <f>Item17!B3</f>
        <v xml:space="preserve">Cadeira de diálogo – com braços </v>
      </c>
      <c r="C24" s="30" t="str">
        <f>Item17!E3</f>
        <v>unidade</v>
      </c>
      <c r="D24" s="30">
        <f>Item17!F3</f>
        <v>200</v>
      </c>
      <c r="E24" s="35">
        <f>Item17!D22</f>
        <v>474.00429568499999</v>
      </c>
      <c r="F24" s="32">
        <f t="shared" si="0"/>
        <v>94800</v>
      </c>
      <c r="G24" s="40"/>
    </row>
    <row r="25" spans="1:7" x14ac:dyDescent="0.2">
      <c r="A25" s="30">
        <v>18</v>
      </c>
      <c r="B25" s="31" t="str">
        <f>Item18!B3</f>
        <v>Cadeira de diálogo – sem braços</v>
      </c>
      <c r="C25" s="30" t="str">
        <f>Item18!E3</f>
        <v>unidade</v>
      </c>
      <c r="D25" s="30">
        <f>Item18!F3</f>
        <v>200</v>
      </c>
      <c r="E25" s="35">
        <f>Item18!D22</f>
        <v>437.379519555</v>
      </c>
      <c r="F25" s="32">
        <f t="shared" si="0"/>
        <v>87476</v>
      </c>
      <c r="G25" s="40"/>
    </row>
    <row r="26" spans="1:7" x14ac:dyDescent="0.2">
      <c r="A26" s="30">
        <v>19</v>
      </c>
      <c r="B26" s="31" t="str">
        <f>Item19!B3</f>
        <v>Cadeiras sobre longarina – 2 lugares</v>
      </c>
      <c r="C26" s="30" t="str">
        <f>Item19!E3</f>
        <v>unidade</v>
      </c>
      <c r="D26" s="30">
        <f>Item19!F3</f>
        <v>50</v>
      </c>
      <c r="E26" s="35">
        <f>Item19!D22</f>
        <v>637.67622559500001</v>
      </c>
      <c r="F26" s="32">
        <f t="shared" si="0"/>
        <v>31883.999999999996</v>
      </c>
      <c r="G26" s="40"/>
    </row>
    <row r="27" spans="1:7" x14ac:dyDescent="0.2">
      <c r="A27" s="30">
        <v>20</v>
      </c>
      <c r="B27" s="31" t="str">
        <f>Item20!B3</f>
        <v>Cadeiras sobre longarina – 3 lugares</v>
      </c>
      <c r="C27" s="30" t="str">
        <f>Item20!E3</f>
        <v>unidade</v>
      </c>
      <c r="D27" s="30">
        <f>Item20!F3</f>
        <v>50</v>
      </c>
      <c r="E27" s="35">
        <f>Item20!D22</f>
        <v>887.95491880499992</v>
      </c>
      <c r="F27" s="32">
        <f t="shared" si="0"/>
        <v>44397.5</v>
      </c>
      <c r="G27" s="40"/>
    </row>
    <row r="28" spans="1:7" ht="15.75" x14ac:dyDescent="0.25">
      <c r="A28" s="80" t="s">
        <v>77</v>
      </c>
      <c r="B28" s="81"/>
      <c r="C28" s="81"/>
      <c r="D28" s="81"/>
      <c r="E28" s="82"/>
      <c r="F28" s="33">
        <f>SUM(F23:F27)</f>
        <v>602761.5</v>
      </c>
      <c r="G28" s="40"/>
    </row>
    <row r="29" spans="1:7" ht="15.75" x14ac:dyDescent="0.25">
      <c r="A29" s="83" t="s">
        <v>78</v>
      </c>
      <c r="B29" s="84"/>
      <c r="C29" s="84"/>
      <c r="D29" s="84"/>
      <c r="E29" s="84"/>
      <c r="F29" s="85"/>
      <c r="G29" s="40"/>
    </row>
    <row r="30" spans="1:7" x14ac:dyDescent="0.2">
      <c r="A30" s="30">
        <v>21</v>
      </c>
      <c r="B30" s="31" t="str">
        <f>Item21!B3</f>
        <v>Cadeira giratória operacional com espaldar alto</v>
      </c>
      <c r="C30" s="30" t="str">
        <f>Item21!E3</f>
        <v>unidade</v>
      </c>
      <c r="D30" s="30">
        <f>Item21!F3</f>
        <v>50</v>
      </c>
      <c r="E30" s="35">
        <f>Item21!D22</f>
        <v>1790.7779295</v>
      </c>
      <c r="F30" s="32">
        <f t="shared" si="0"/>
        <v>89539</v>
      </c>
      <c r="G30" s="40"/>
    </row>
    <row r="31" spans="1:7" x14ac:dyDescent="0.2">
      <c r="A31" s="30">
        <v>22</v>
      </c>
      <c r="B31" s="31" t="str">
        <f>Item22!B3</f>
        <v>Cadeira giratória operacional com espaldar alto e apoio de cabeça</v>
      </c>
      <c r="C31" s="30" t="str">
        <f>Item22!E3</f>
        <v>unidade</v>
      </c>
      <c r="D31" s="30">
        <f>Item22!F3</f>
        <v>20</v>
      </c>
      <c r="E31" s="35">
        <f>Item22!D22</f>
        <v>1861.9344865</v>
      </c>
      <c r="F31" s="32">
        <f t="shared" si="0"/>
        <v>37238.6</v>
      </c>
      <c r="G31" s="40"/>
    </row>
    <row r="32" spans="1:7" ht="15.75" x14ac:dyDescent="0.25">
      <c r="A32" s="80" t="s">
        <v>79</v>
      </c>
      <c r="B32" s="81"/>
      <c r="C32" s="81"/>
      <c r="D32" s="81"/>
      <c r="E32" s="82"/>
      <c r="F32" s="33">
        <f>SUM(F30:F31)</f>
        <v>126777.60000000001</v>
      </c>
      <c r="G32" s="40"/>
    </row>
    <row r="33" spans="1:6" ht="15.75" x14ac:dyDescent="0.25">
      <c r="A33" s="79" t="s">
        <v>40</v>
      </c>
      <c r="B33" s="79"/>
      <c r="C33" s="79"/>
      <c r="D33" s="79"/>
      <c r="E33" s="79"/>
      <c r="F33" s="33">
        <f>F16+F21+F28+F32</f>
        <v>1430122.4500000002</v>
      </c>
    </row>
  </sheetData>
  <mergeCells count="10">
    <mergeCell ref="A1:F1"/>
    <mergeCell ref="A33:E33"/>
    <mergeCell ref="A3:F3"/>
    <mergeCell ref="A16:E16"/>
    <mergeCell ref="A17:F17"/>
    <mergeCell ref="A22:F22"/>
    <mergeCell ref="A29:F29"/>
    <mergeCell ref="A32:E32"/>
    <mergeCell ref="A28:E28"/>
    <mergeCell ref="A21:E21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view="pageBreakPreview" zoomScaleNormal="100" zoomScaleSheetLayoutView="100" workbookViewId="0">
      <selection activeCell="G14" sqref="G14"/>
    </sheetView>
  </sheetViews>
  <sheetFormatPr defaultRowHeight="12.75" x14ac:dyDescent="0.2"/>
  <cols>
    <col min="1" max="1" width="9.140625" style="29"/>
    <col min="2" max="2" width="55.42578125" style="29" bestFit="1" customWidth="1"/>
    <col min="3" max="5" width="13.28515625" style="29" customWidth="1"/>
    <col min="6" max="6" width="17.42578125" style="29" bestFit="1" customWidth="1"/>
    <col min="7" max="14" width="9.140625" style="39"/>
    <col min="15" max="16384" width="9.140625" style="29"/>
  </cols>
  <sheetData>
    <row r="1" spans="1:7" ht="15.75" x14ac:dyDescent="0.25">
      <c r="A1" s="79" t="s">
        <v>53</v>
      </c>
      <c r="B1" s="79"/>
      <c r="C1" s="79"/>
      <c r="D1" s="79"/>
      <c r="E1" s="79"/>
      <c r="F1" s="79"/>
    </row>
    <row r="2" spans="1:7" s="39" customFormat="1" ht="25.5" x14ac:dyDescent="0.2">
      <c r="A2" s="34" t="s">
        <v>35</v>
      </c>
      <c r="B2" s="34" t="s">
        <v>36</v>
      </c>
      <c r="C2" s="34" t="s">
        <v>37</v>
      </c>
      <c r="D2" s="34" t="s">
        <v>38</v>
      </c>
      <c r="E2" s="34" t="s">
        <v>25</v>
      </c>
      <c r="F2" s="38" t="s">
        <v>39</v>
      </c>
    </row>
    <row r="3" spans="1:7" s="39" customFormat="1" ht="17.25" x14ac:dyDescent="0.2">
      <c r="A3" s="34" t="s">
        <v>55</v>
      </c>
      <c r="B3" s="86" t="str">
        <f>INDEX(Item1!G3:G17,MATCH(E4,Item1!H3:H17,0))</f>
        <v>OFFICE MAX INDUSTRIA E COMERCIO DE MOVEIS EIRELI</v>
      </c>
      <c r="C3" s="87"/>
      <c r="D3" s="87"/>
      <c r="E3" s="87"/>
      <c r="F3" s="88"/>
    </row>
    <row r="4" spans="1:7" s="39" customFormat="1" x14ac:dyDescent="0.2">
      <c r="A4" s="30">
        <v>1</v>
      </c>
      <c r="B4" s="31" t="str">
        <f>Item1!B3</f>
        <v>Mesa de escritório com tampo em formato “L”</v>
      </c>
      <c r="C4" s="30" t="str">
        <f>Item1!E3</f>
        <v>unidade</v>
      </c>
      <c r="D4" s="30">
        <f>Item1!F3</f>
        <v>100</v>
      </c>
      <c r="E4" s="35">
        <f>MIN(Item1!H3:H17)</f>
        <v>642.25240199999996</v>
      </c>
      <c r="F4" s="32">
        <f>(ROUND(E4,2)*D4)</f>
        <v>64225</v>
      </c>
      <c r="G4" s="40" t="str">
        <f>IF(F4&gt;80000,"necessária a subdivisão deste item em cotas!","")</f>
        <v/>
      </c>
    </row>
    <row r="5" spans="1:7" s="39" customFormat="1" ht="17.25" x14ac:dyDescent="0.2">
      <c r="A5" s="34" t="s">
        <v>55</v>
      </c>
      <c r="B5" s="86" t="str">
        <f>INDEX(Item2!G3:G17,MATCH(E6,Item2!H3:H17,0))</f>
        <v>LUIS CONFORTO COMERCIO DE MOVEIS E SERVICOS EIRELI</v>
      </c>
      <c r="C5" s="87"/>
      <c r="D5" s="87"/>
      <c r="E5" s="87"/>
      <c r="F5" s="88"/>
      <c r="G5" s="40" t="str">
        <f t="shared" ref="G5" si="0">IF(F6&gt;80000,"necessária a subdivisão deste item em cotas!","")</f>
        <v/>
      </c>
    </row>
    <row r="6" spans="1:7" s="39" customFormat="1" x14ac:dyDescent="0.2">
      <c r="A6" s="30">
        <v>2</v>
      </c>
      <c r="B6" s="31" t="str">
        <f>Item2!B3</f>
        <v>Mesa de escritório com tampo em formato “L”</v>
      </c>
      <c r="C6" s="30" t="str">
        <f>Item2!E3</f>
        <v>unidade</v>
      </c>
      <c r="D6" s="30">
        <f>Item2!F3</f>
        <v>100</v>
      </c>
      <c r="E6" s="35">
        <f>MIN(Item2!H3:H17)</f>
        <v>532.64952000000005</v>
      </c>
      <c r="F6" s="32">
        <f t="shared" ref="F6:F46" si="1">(ROUND(E6,2)*D6)</f>
        <v>53265</v>
      </c>
      <c r="G6" s="40" t="str">
        <f>IF(F8&gt;80000,"necessária a subdivisão deste item em cotas!","")</f>
        <v/>
      </c>
    </row>
    <row r="7" spans="1:7" s="39" customFormat="1" ht="17.25" x14ac:dyDescent="0.2">
      <c r="A7" s="34" t="s">
        <v>55</v>
      </c>
      <c r="B7" s="86" t="str">
        <f>INDEX(Item3!G3:G17,MATCH(E8,Item3!H3:H17,0))</f>
        <v>LUIS CONFORTO COMERCIO DE MOVEIS E SERVICOS EIRELI</v>
      </c>
      <c r="C7" s="87"/>
      <c r="D7" s="87"/>
      <c r="E7" s="87"/>
      <c r="F7" s="88"/>
      <c r="G7" s="40" t="str">
        <f>IF(F10&gt;80000,"necessária a subdivisão deste item em cotas!","")</f>
        <v/>
      </c>
    </row>
    <row r="8" spans="1:7" s="39" customFormat="1" x14ac:dyDescent="0.2">
      <c r="A8" s="30">
        <v>3</v>
      </c>
      <c r="B8" s="31" t="str">
        <f>Item3!B3</f>
        <v>Mesa de escritório com tampo em formato “L”</v>
      </c>
      <c r="C8" s="30" t="str">
        <f>Item3!E3</f>
        <v>unidade</v>
      </c>
      <c r="D8" s="30">
        <f>Item3!F3</f>
        <v>100</v>
      </c>
      <c r="E8" s="35">
        <f>MIN(Item3!H3:H17)</f>
        <v>551.05665822000003</v>
      </c>
      <c r="F8" s="32">
        <f t="shared" si="1"/>
        <v>55105.999999999993</v>
      </c>
      <c r="G8" s="40" t="str">
        <f>IF(F12&gt;80000,"necessária a subdivisão deste item em cotas!","")</f>
        <v/>
      </c>
    </row>
    <row r="9" spans="1:7" s="39" customFormat="1" ht="17.25" x14ac:dyDescent="0.2">
      <c r="A9" s="34" t="s">
        <v>55</v>
      </c>
      <c r="B9" s="86" t="str">
        <f>INDEX(Item4!G3:G17,MATCH(E10,Item4!H3:H17,0))</f>
        <v>ERGO-MOBILI INDUSTRIA E COMERCIO DE MOVEIS LTDA</v>
      </c>
      <c r="C9" s="87"/>
      <c r="D9" s="87"/>
      <c r="E9" s="87"/>
      <c r="F9" s="88"/>
      <c r="G9" s="40" t="str">
        <f>IF(F14&gt;80000,"necessária a subdivisão deste item em cotas!","")</f>
        <v/>
      </c>
    </row>
    <row r="10" spans="1:7" s="39" customFormat="1" x14ac:dyDescent="0.2">
      <c r="A10" s="30">
        <v>4</v>
      </c>
      <c r="B10" s="31" t="str">
        <f>Item4!B3</f>
        <v>Mesa de escritório com tampo em formato retangular</v>
      </c>
      <c r="C10" s="30" t="str">
        <f>Item4!E3</f>
        <v>unidade</v>
      </c>
      <c r="D10" s="30">
        <f>Item4!F3</f>
        <v>200</v>
      </c>
      <c r="E10" s="35">
        <f>MIN(Item4!H3:H17)</f>
        <v>300.12751800000001</v>
      </c>
      <c r="F10" s="32">
        <f t="shared" si="1"/>
        <v>60026</v>
      </c>
      <c r="G10" s="40" t="str">
        <f>IF(F16&gt;80000,"necessária a subdivisão deste item em cotas!","")</f>
        <v/>
      </c>
    </row>
    <row r="11" spans="1:7" s="39" customFormat="1" ht="17.25" x14ac:dyDescent="0.2">
      <c r="A11" s="34" t="s">
        <v>55</v>
      </c>
      <c r="B11" s="86" t="str">
        <f>INDEX(Item5!G3:G17,MATCH(E12,Item5!H3:H17,0))</f>
        <v>ERGO-MOBILI INDUSTRIA E COMERCIO DE MOVEIS LTDA</v>
      </c>
      <c r="C11" s="87"/>
      <c r="D11" s="87"/>
      <c r="E11" s="87"/>
      <c r="F11" s="88"/>
      <c r="G11" s="40" t="str">
        <f>IF(F18&gt;80000,"necessária a subdivisão deste item em cotas!","")</f>
        <v/>
      </c>
    </row>
    <row r="12" spans="1:7" s="39" customFormat="1" x14ac:dyDescent="0.2">
      <c r="A12" s="30">
        <v>5</v>
      </c>
      <c r="B12" s="31" t="str">
        <f>Item5!B3</f>
        <v>Mesa de escritório com tampo em formato retangular</v>
      </c>
      <c r="C12" s="30" t="str">
        <f>Item5!E3</f>
        <v>unidade</v>
      </c>
      <c r="D12" s="30">
        <f>Item5!F3</f>
        <v>50</v>
      </c>
      <c r="E12" s="35">
        <f>MIN(Item5!H3:H17)</f>
        <v>274.36571909999998</v>
      </c>
      <c r="F12" s="32">
        <f t="shared" si="1"/>
        <v>13718.5</v>
      </c>
      <c r="G12" s="40" t="str">
        <f>IF(F20&gt;80000,"necessária a subdivisão deste item em cotas!","")</f>
        <v/>
      </c>
    </row>
    <row r="13" spans="1:7" s="39" customFormat="1" ht="17.25" x14ac:dyDescent="0.2">
      <c r="A13" s="34" t="s">
        <v>55</v>
      </c>
      <c r="B13" s="86" t="str">
        <f>INDEX(Item6!G3:G17,MATCH(E14,Item6!H3:H17,0))</f>
        <v>LUIS CONFORTO COMERCIO DE MOVEIS E SERVICOS EIRELI</v>
      </c>
      <c r="C13" s="87"/>
      <c r="D13" s="87"/>
      <c r="E13" s="87"/>
      <c r="F13" s="88"/>
      <c r="G13" s="40" t="str">
        <f>IF(F22&gt;80000,"necessária a subdivisão deste item em cotas!","")</f>
        <v/>
      </c>
    </row>
    <row r="14" spans="1:7" s="39" customFormat="1" x14ac:dyDescent="0.2">
      <c r="A14" s="30">
        <v>6</v>
      </c>
      <c r="B14" s="31" t="str">
        <f>Item6!B3</f>
        <v>Mesa de escritório com tampo em formato peninsular</v>
      </c>
      <c r="C14" s="30" t="str">
        <f>Item6!E3</f>
        <v>unidade</v>
      </c>
      <c r="D14" s="30">
        <f>Item6!F3</f>
        <v>25</v>
      </c>
      <c r="E14" s="35">
        <f>MIN(Item6!H3:H17)</f>
        <v>651.47133599999995</v>
      </c>
      <c r="F14" s="32">
        <f t="shared" si="1"/>
        <v>16286.75</v>
      </c>
      <c r="G14" s="40"/>
    </row>
    <row r="15" spans="1:7" s="39" customFormat="1" ht="17.25" x14ac:dyDescent="0.2">
      <c r="A15" s="34" t="s">
        <v>55</v>
      </c>
      <c r="B15" s="86" t="str">
        <f>INDEX(Item7!G3:G17,MATCH(E16,Item7!H3:H17,0))</f>
        <v>MILANFLEX INDUSTRIA E COMERCIO DE MOVEIS E EQUIPAMENTOS</v>
      </c>
      <c r="C15" s="87"/>
      <c r="D15" s="87"/>
      <c r="E15" s="87"/>
      <c r="F15" s="88"/>
      <c r="G15" s="40" t="str">
        <f>IF(F26&gt;80000,"necessária a subdivisão deste item em cotas!","")</f>
        <v/>
      </c>
    </row>
    <row r="16" spans="1:7" s="39" customFormat="1" x14ac:dyDescent="0.2">
      <c r="A16" s="30">
        <v>7</v>
      </c>
      <c r="B16" s="31" t="str">
        <f>Item7!B3</f>
        <v>Mesa de escritório com tampo em formato peninsular</v>
      </c>
      <c r="C16" s="30" t="str">
        <f>Item7!E3</f>
        <v>unidade</v>
      </c>
      <c r="D16" s="30">
        <f>Item7!F3</f>
        <v>25</v>
      </c>
      <c r="E16" s="35">
        <f>MIN(Item7!H3:H17)</f>
        <v>594.10907999999995</v>
      </c>
      <c r="F16" s="32">
        <f t="shared" si="1"/>
        <v>14852.75</v>
      </c>
      <c r="G16" s="40"/>
    </row>
    <row r="17" spans="1:7" s="39" customFormat="1" ht="17.25" x14ac:dyDescent="0.2">
      <c r="A17" s="34" t="s">
        <v>55</v>
      </c>
      <c r="B17" s="86" t="str">
        <f>INDEX(Item8!G3:G17,MATCH(E18,Item8!H3:H17,0))</f>
        <v>ERGO-MOBILI INDUSTRIA E COMERCIO DE MOVEIS LTDA</v>
      </c>
      <c r="C17" s="87"/>
      <c r="D17" s="87"/>
      <c r="E17" s="87"/>
      <c r="F17" s="88"/>
      <c r="G17" s="40"/>
    </row>
    <row r="18" spans="1:7" s="39" customFormat="1" x14ac:dyDescent="0.2">
      <c r="A18" s="30">
        <v>8</v>
      </c>
      <c r="B18" s="31" t="str">
        <f>Item8!B3</f>
        <v>Mesa de reunião com tampo em formato circular</v>
      </c>
      <c r="C18" s="30" t="str">
        <f>Item8!E3</f>
        <v>unidade</v>
      </c>
      <c r="D18" s="30">
        <f>Item8!F3</f>
        <v>30</v>
      </c>
      <c r="E18" s="35">
        <f>MIN(Item8!H3:H17)</f>
        <v>358.51409999999998</v>
      </c>
      <c r="F18" s="32">
        <f t="shared" si="1"/>
        <v>10755.3</v>
      </c>
      <c r="G18" s="40"/>
    </row>
    <row r="19" spans="1:7" s="39" customFormat="1" ht="17.25" x14ac:dyDescent="0.2">
      <c r="A19" s="34" t="s">
        <v>55</v>
      </c>
      <c r="B19" s="86" t="str">
        <f>INDEX(Item9!G3:G17,MATCH(E20,Item9!H3:H17,0))</f>
        <v>OFFICE MAX INDUSTRIA E COMERCIO DE MOVEIS EIRELI</v>
      </c>
      <c r="C19" s="87"/>
      <c r="D19" s="87"/>
      <c r="E19" s="87"/>
      <c r="F19" s="88"/>
      <c r="G19" s="40"/>
    </row>
    <row r="20" spans="1:7" s="39" customFormat="1" x14ac:dyDescent="0.2">
      <c r="A20" s="30">
        <v>9</v>
      </c>
      <c r="B20" s="31" t="str">
        <f>Item9!B3</f>
        <v>Mesa de reunião com tampo em formato elíptico</v>
      </c>
      <c r="C20" s="30" t="str">
        <f>Item9!E3</f>
        <v>unidade</v>
      </c>
      <c r="D20" s="30">
        <f>Item9!F3</f>
        <v>20</v>
      </c>
      <c r="E20" s="35">
        <f>MIN(Item9!H3:H17)</f>
        <v>517.28462999999999</v>
      </c>
      <c r="F20" s="32">
        <f t="shared" si="1"/>
        <v>10345.599999999999</v>
      </c>
      <c r="G20" s="40"/>
    </row>
    <row r="21" spans="1:7" s="39" customFormat="1" ht="17.25" x14ac:dyDescent="0.2">
      <c r="A21" s="34" t="s">
        <v>55</v>
      </c>
      <c r="B21" s="86" t="str">
        <f>INDEX(Item10!G3:G17,MATCH(E22,Item10!H3:H17,0))</f>
        <v>ERGO-MOBILI INDUSTRIA E COMERCIO DE MOVEIS LTDA</v>
      </c>
      <c r="C21" s="87"/>
      <c r="D21" s="87"/>
      <c r="E21" s="87"/>
      <c r="F21" s="88"/>
      <c r="G21" s="40"/>
    </row>
    <row r="22" spans="1:7" s="39" customFormat="1" x14ac:dyDescent="0.2">
      <c r="A22" s="30">
        <v>10</v>
      </c>
      <c r="B22" s="31" t="str">
        <f>Item10!B3</f>
        <v>Mesa de reunião com tampo em formato elíptico</v>
      </c>
      <c r="C22" s="30" t="str">
        <f>Item10!E3</f>
        <v>unidade</v>
      </c>
      <c r="D22" s="30">
        <f>Item10!F3</f>
        <v>10</v>
      </c>
      <c r="E22" s="35">
        <f>MIN(Item10!H3:H17)</f>
        <v>662.738922</v>
      </c>
      <c r="F22" s="32">
        <f t="shared" si="1"/>
        <v>6627.4</v>
      </c>
      <c r="G22" s="40"/>
    </row>
    <row r="23" spans="1:7" s="39" customFormat="1" ht="17.25" x14ac:dyDescent="0.2">
      <c r="A23" s="34" t="s">
        <v>55</v>
      </c>
      <c r="B23" s="86" t="str">
        <f>INDEX(Item11!G3:G17,MATCH(E24,Item11!H3:H17,0))</f>
        <v>MILANFLEX INDUSTRIA E COMERCIO DE MOVEIS E EQUIPAMENTOS</v>
      </c>
      <c r="C23" s="87"/>
      <c r="D23" s="87"/>
      <c r="E23" s="87"/>
      <c r="F23" s="88"/>
      <c r="G23" s="40"/>
    </row>
    <row r="24" spans="1:7" s="39" customFormat="1" x14ac:dyDescent="0.2">
      <c r="A24" s="30">
        <v>11</v>
      </c>
      <c r="B24" s="31" t="str">
        <f>Item11!B3</f>
        <v>Gaveteiro volante</v>
      </c>
      <c r="C24" s="30" t="str">
        <f>Item11!E3</f>
        <v>unidade</v>
      </c>
      <c r="D24" s="30">
        <f>Item11!F3</f>
        <v>400</v>
      </c>
      <c r="E24" s="35">
        <f>MIN(Item11!H3:H17)</f>
        <v>307.2978</v>
      </c>
      <c r="F24" s="32">
        <f t="shared" si="1"/>
        <v>122920</v>
      </c>
      <c r="G24" s="40"/>
    </row>
    <row r="25" spans="1:7" s="39" customFormat="1" ht="17.25" x14ac:dyDescent="0.2">
      <c r="A25" s="34" t="s">
        <v>55</v>
      </c>
      <c r="B25" s="86" t="str">
        <f>INDEX(Item13!G3:G17,MATCH(E26,Item13!H3:H17,0))</f>
        <v>KROLL INDUSTRIA DE MOVEIS EIRELI</v>
      </c>
      <c r="C25" s="87"/>
      <c r="D25" s="87"/>
      <c r="E25" s="87"/>
      <c r="F25" s="88"/>
      <c r="G25" s="40"/>
    </row>
    <row r="26" spans="1:7" s="39" customFormat="1" x14ac:dyDescent="0.2">
      <c r="A26" s="30">
        <v>12</v>
      </c>
      <c r="B26" s="31" t="str">
        <f>Item13!B3</f>
        <v>Armário médio</v>
      </c>
      <c r="C26" s="30" t="str">
        <f>Item13!E3</f>
        <v>unidade</v>
      </c>
      <c r="D26" s="30">
        <f>Item13!F3</f>
        <v>80</v>
      </c>
      <c r="E26" s="35">
        <f>MIN(Item13!H3:H17)</f>
        <v>571.57390799999996</v>
      </c>
      <c r="F26" s="32">
        <f t="shared" si="1"/>
        <v>45725.600000000006</v>
      </c>
      <c r="G26" s="40"/>
    </row>
    <row r="27" spans="1:7" s="39" customFormat="1" ht="17.25" x14ac:dyDescent="0.2">
      <c r="A27" s="34" t="s">
        <v>55</v>
      </c>
      <c r="B27" s="86" t="str">
        <f>INDEX(Item12!G3:G17,MATCH(E28,Item12!H3:H17,0))</f>
        <v>ERGO-MOBILI INDUSTRIA E COMERCIO DE MOVEIS LTDA</v>
      </c>
      <c r="C27" s="87"/>
      <c r="D27" s="87"/>
      <c r="E27" s="87"/>
      <c r="F27" s="88"/>
      <c r="G27" s="40"/>
    </row>
    <row r="28" spans="1:7" s="39" customFormat="1" x14ac:dyDescent="0.2">
      <c r="A28" s="30">
        <v>13</v>
      </c>
      <c r="B28" s="31" t="str">
        <f>Item12!B3</f>
        <v>Gaveteiro mesa</v>
      </c>
      <c r="C28" s="30" t="str">
        <f>Item12!E3</f>
        <v>unidade</v>
      </c>
      <c r="D28" s="30">
        <f>Item12!F3</f>
        <v>200</v>
      </c>
      <c r="E28" s="35">
        <f>MIN(Item12!H3:H17)</f>
        <v>315.49240800000001</v>
      </c>
      <c r="F28" s="32">
        <f t="shared" si="1"/>
        <v>63098</v>
      </c>
      <c r="G28" s="40"/>
    </row>
    <row r="29" spans="1:7" s="39" customFormat="1" ht="17.25" x14ac:dyDescent="0.2">
      <c r="A29" s="34" t="s">
        <v>55</v>
      </c>
      <c r="B29" s="86" t="str">
        <f>INDEX(Item14!G3:G17,MATCH(E30,Item14!H3:H17,0))</f>
        <v>KROLL INDUSTRIA DE MOVEIS EIRELI</v>
      </c>
      <c r="C29" s="87"/>
      <c r="D29" s="87"/>
      <c r="E29" s="87"/>
      <c r="F29" s="88"/>
      <c r="G29" s="40"/>
    </row>
    <row r="30" spans="1:7" s="39" customFormat="1" x14ac:dyDescent="0.2">
      <c r="A30" s="30">
        <v>14</v>
      </c>
      <c r="B30" s="31" t="str">
        <f>Item14!B3</f>
        <v>Armário médio</v>
      </c>
      <c r="C30" s="30" t="str">
        <f>Item14!E3</f>
        <v>unidade</v>
      </c>
      <c r="D30" s="30">
        <f>Item14!F3</f>
        <v>80</v>
      </c>
      <c r="E30" s="35">
        <f>MIN(Item14!H3:H17)</f>
        <v>536.64439140000002</v>
      </c>
      <c r="F30" s="32">
        <f t="shared" si="1"/>
        <v>42931.199999999997</v>
      </c>
      <c r="G30" s="40"/>
    </row>
    <row r="31" spans="1:7" s="39" customFormat="1" ht="17.25" x14ac:dyDescent="0.2">
      <c r="A31" s="34" t="s">
        <v>55</v>
      </c>
      <c r="B31" s="86" t="str">
        <f>INDEX(Item15!G3:G17,MATCH(E32,Item15!H3:H17,0))</f>
        <v>KROLL INDUSTRIA DE MOVEIS EIRELI</v>
      </c>
      <c r="C31" s="87"/>
      <c r="D31" s="87"/>
      <c r="E31" s="87"/>
      <c r="F31" s="88"/>
      <c r="G31" s="40"/>
    </row>
    <row r="32" spans="1:7" s="39" customFormat="1" x14ac:dyDescent="0.2">
      <c r="A32" s="30">
        <v>15</v>
      </c>
      <c r="B32" s="31" t="str">
        <f>Item15!B3</f>
        <v>Armário alto</v>
      </c>
      <c r="C32" s="30" t="str">
        <f>Item15!E3</f>
        <v>unidade</v>
      </c>
      <c r="D32" s="30">
        <f>Item15!F3</f>
        <v>100</v>
      </c>
      <c r="E32" s="35">
        <f>MIN(Item15!H3:H17)</f>
        <v>750.83095800000001</v>
      </c>
      <c r="F32" s="32">
        <f t="shared" si="1"/>
        <v>75083</v>
      </c>
      <c r="G32" s="40"/>
    </row>
    <row r="33" spans="1:7" s="39" customFormat="1" ht="17.25" x14ac:dyDescent="0.2">
      <c r="A33" s="34" t="s">
        <v>55</v>
      </c>
      <c r="B33" s="86" t="str">
        <f>INDEX(Item16!G3:G17,MATCH(E34,Item16!H3:H17,0))</f>
        <v>LUIS CONFORTO COMERCIO DE MOVEIS E SERVICOS EIRELI</v>
      </c>
      <c r="C33" s="87"/>
      <c r="D33" s="87"/>
      <c r="E33" s="87"/>
      <c r="F33" s="88"/>
      <c r="G33" s="40"/>
    </row>
    <row r="34" spans="1:7" s="39" customFormat="1" x14ac:dyDescent="0.2">
      <c r="A34" s="30">
        <v>16</v>
      </c>
      <c r="B34" s="31" t="str">
        <f>Item16!B3</f>
        <v>Cadeira giratória operacional com espaldar médio</v>
      </c>
      <c r="C34" s="30" t="str">
        <f>Item16!E3</f>
        <v>unidade</v>
      </c>
      <c r="D34" s="30">
        <f>Item16!F3</f>
        <v>400</v>
      </c>
      <c r="E34" s="35">
        <f>MIN(Item16!H3:H17)</f>
        <v>768.24450000000002</v>
      </c>
      <c r="F34" s="32">
        <f t="shared" si="1"/>
        <v>307296</v>
      </c>
      <c r="G34" s="40"/>
    </row>
    <row r="35" spans="1:7" s="39" customFormat="1" ht="17.25" x14ac:dyDescent="0.2">
      <c r="A35" s="34" t="s">
        <v>55</v>
      </c>
      <c r="B35" s="86" t="str">
        <f>INDEX(Item17!G3:G17,MATCH(E36,Item17!H3:H17,0))</f>
        <v>LUIS CONFORTO COMERCIO DE MOVEIS E SERVICOS EIRELI</v>
      </c>
      <c r="C35" s="87"/>
      <c r="D35" s="87"/>
      <c r="E35" s="87"/>
      <c r="F35" s="88"/>
      <c r="G35" s="40"/>
    </row>
    <row r="36" spans="1:7" s="39" customFormat="1" x14ac:dyDescent="0.2">
      <c r="A36" s="30">
        <v>17</v>
      </c>
      <c r="B36" s="31" t="str">
        <f>Item17!B3</f>
        <v xml:space="preserve">Cadeira de diálogo – com braços </v>
      </c>
      <c r="C36" s="30" t="str">
        <f>Item17!E3</f>
        <v>unidade</v>
      </c>
      <c r="D36" s="30">
        <f>Item17!F3</f>
        <v>200</v>
      </c>
      <c r="E36" s="35">
        <f>MIN(Item17!H3:H17)</f>
        <v>440.46017999999998</v>
      </c>
      <c r="F36" s="32">
        <f t="shared" si="1"/>
        <v>88092</v>
      </c>
      <c r="G36" s="40"/>
    </row>
    <row r="37" spans="1:7" s="39" customFormat="1" ht="17.25" x14ac:dyDescent="0.2">
      <c r="A37" s="34" t="s">
        <v>55</v>
      </c>
      <c r="B37" s="86" t="str">
        <f>INDEX(Item18!G3:G17,MATCH(E38,Item18!H3:H17,0))</f>
        <v>FLEX BAHIA MOVEIS PARA ESCRITORIO EIRELI</v>
      </c>
      <c r="C37" s="87"/>
      <c r="D37" s="87"/>
      <c r="E37" s="87"/>
      <c r="F37" s="88"/>
      <c r="G37" s="40"/>
    </row>
    <row r="38" spans="1:7" s="39" customFormat="1" x14ac:dyDescent="0.2">
      <c r="A38" s="30">
        <v>18</v>
      </c>
      <c r="B38" s="31" t="str">
        <f>Item18!B3</f>
        <v>Cadeira de diálogo – sem braços</v>
      </c>
      <c r="C38" s="30" t="str">
        <f>Item18!E3</f>
        <v>unidade</v>
      </c>
      <c r="D38" s="30">
        <f>Item18!F3</f>
        <v>200</v>
      </c>
      <c r="E38" s="35">
        <f>MIN(Item18!H3:H17)</f>
        <v>393.341184</v>
      </c>
      <c r="F38" s="32">
        <f t="shared" si="1"/>
        <v>78668</v>
      </c>
      <c r="G38" s="40"/>
    </row>
    <row r="39" spans="1:7" s="39" customFormat="1" ht="17.25" x14ac:dyDescent="0.2">
      <c r="A39" s="34" t="s">
        <v>55</v>
      </c>
      <c r="B39" s="86" t="str">
        <f>INDEX(Item19!G3:G17,MATCH(E40,Item19!H3:H17,0))</f>
        <v>FLEX BAHIA MOVEIS PARA ESCRITORIO EIRELI</v>
      </c>
      <c r="C39" s="87"/>
      <c r="D39" s="87"/>
      <c r="E39" s="87"/>
      <c r="F39" s="88"/>
      <c r="G39" s="40"/>
    </row>
    <row r="40" spans="1:7" s="39" customFormat="1" x14ac:dyDescent="0.2">
      <c r="A40" s="30">
        <v>19</v>
      </c>
      <c r="B40" s="31" t="str">
        <f>Item19!B3</f>
        <v>Cadeiras sobre longarina – 2 lugares</v>
      </c>
      <c r="C40" s="30" t="str">
        <f>Item19!E3</f>
        <v>unidade</v>
      </c>
      <c r="D40" s="30">
        <f>Item19!F3</f>
        <v>50</v>
      </c>
      <c r="E40" s="35">
        <f>MIN(Item19!H3:H17)</f>
        <v>520.35760800000003</v>
      </c>
      <c r="F40" s="32">
        <f t="shared" si="1"/>
        <v>26018</v>
      </c>
      <c r="G40" s="40"/>
    </row>
    <row r="41" spans="1:7" s="39" customFormat="1" ht="17.25" x14ac:dyDescent="0.2">
      <c r="A41" s="34" t="s">
        <v>55</v>
      </c>
      <c r="B41" s="86" t="str">
        <f>INDEX(Item20!G3:G17,MATCH(E42,Item20!H3:H17,0))</f>
        <v>FLEX BAHIA MOVEIS PARA ESCRITORIO EIRELI</v>
      </c>
      <c r="C41" s="87"/>
      <c r="D41" s="87"/>
      <c r="E41" s="87"/>
      <c r="F41" s="88"/>
      <c r="G41" s="40"/>
    </row>
    <row r="42" spans="1:7" s="39" customFormat="1" x14ac:dyDescent="0.2">
      <c r="A42" s="30">
        <v>20</v>
      </c>
      <c r="B42" s="31" t="str">
        <f>Item20!B3</f>
        <v>Cadeiras sobre longarina – 3 lugares</v>
      </c>
      <c r="C42" s="30" t="str">
        <f>Item20!E3</f>
        <v>unidade</v>
      </c>
      <c r="D42" s="30">
        <f>Item20!F3</f>
        <v>50</v>
      </c>
      <c r="E42" s="35">
        <f>MIN(Item20!H3:H17)</f>
        <v>732.39309000000003</v>
      </c>
      <c r="F42" s="32">
        <f t="shared" si="1"/>
        <v>36619.5</v>
      </c>
      <c r="G42" s="40"/>
    </row>
    <row r="43" spans="1:7" s="39" customFormat="1" ht="17.25" x14ac:dyDescent="0.2">
      <c r="A43" s="34" t="s">
        <v>55</v>
      </c>
      <c r="B43" s="86" t="str">
        <f>INDEX(Item21!G3:G17,MATCH(E44,Item21!H3:H17,0))</f>
        <v>MILANFLEX INDUSTRIA E COMERCIO DE MOVEIS E EQUIPAMENTOS</v>
      </c>
      <c r="C43" s="87"/>
      <c r="D43" s="87"/>
      <c r="E43" s="87"/>
      <c r="F43" s="88"/>
      <c r="G43" s="40"/>
    </row>
    <row r="44" spans="1:7" s="39" customFormat="1" x14ac:dyDescent="0.2">
      <c r="A44" s="30">
        <v>21</v>
      </c>
      <c r="B44" s="31" t="str">
        <f>Item21!B3</f>
        <v>Cadeira giratória operacional com espaldar alto</v>
      </c>
      <c r="C44" s="30" t="str">
        <f>Item21!E3</f>
        <v>unidade</v>
      </c>
      <c r="D44" s="30">
        <f>Item21!F3</f>
        <v>50</v>
      </c>
      <c r="E44" s="35">
        <f>MIN(Item21!H3:H17)</f>
        <v>1632.7756440000001</v>
      </c>
      <c r="F44" s="32">
        <f t="shared" si="1"/>
        <v>81639</v>
      </c>
      <c r="G44" s="40"/>
    </row>
    <row r="45" spans="1:7" s="39" customFormat="1" ht="17.25" x14ac:dyDescent="0.2">
      <c r="A45" s="34" t="s">
        <v>55</v>
      </c>
      <c r="B45" s="86" t="str">
        <f>INDEX(Item22!G3:G17,MATCH(E46,Item22!H3:H17,0))</f>
        <v>SERRA MOBILE INDUSTRIA E COMERCIO LTDA - EPP</v>
      </c>
      <c r="C45" s="87"/>
      <c r="D45" s="87"/>
      <c r="E45" s="87"/>
      <c r="F45" s="88"/>
      <c r="G45" s="40"/>
    </row>
    <row r="46" spans="1:7" s="39" customFormat="1" x14ac:dyDescent="0.2">
      <c r="A46" s="30">
        <v>22</v>
      </c>
      <c r="B46" s="31" t="str">
        <f>Item22!B3</f>
        <v>Cadeira giratória operacional com espaldar alto e apoio de cabeça</v>
      </c>
      <c r="C46" s="30" t="str">
        <f>Item22!E3</f>
        <v>unidade</v>
      </c>
      <c r="D46" s="30">
        <f>Item22!F3</f>
        <v>20</v>
      </c>
      <c r="E46" s="35">
        <f>MIN(Item22!H3:H17)</f>
        <v>1433.92</v>
      </c>
      <c r="F46" s="32">
        <f t="shared" si="1"/>
        <v>28678.400000000001</v>
      </c>
      <c r="G46" s="40"/>
    </row>
    <row r="47" spans="1:7" ht="15.75" x14ac:dyDescent="0.25">
      <c r="A47" s="79" t="s">
        <v>54</v>
      </c>
      <c r="B47" s="79"/>
      <c r="C47" s="79"/>
      <c r="D47" s="79"/>
      <c r="E47" s="79"/>
      <c r="F47" s="33">
        <f>SUM(F4:F46)</f>
        <v>1301977</v>
      </c>
    </row>
  </sheetData>
  <mergeCells count="24">
    <mergeCell ref="A1:F1"/>
    <mergeCell ref="A47:E47"/>
    <mergeCell ref="B3:F3"/>
    <mergeCell ref="B5:F5"/>
    <mergeCell ref="B7:F7"/>
    <mergeCell ref="B9:F9"/>
    <mergeCell ref="B11:F11"/>
    <mergeCell ref="B13:F13"/>
    <mergeCell ref="B15:F15"/>
    <mergeCell ref="B17:F17"/>
    <mergeCell ref="B43:F43"/>
    <mergeCell ref="B45:F45"/>
    <mergeCell ref="B39:F39"/>
    <mergeCell ref="B41:F41"/>
    <mergeCell ref="B19:F19"/>
    <mergeCell ref="B33:F33"/>
    <mergeCell ref="B29:F29"/>
    <mergeCell ref="B35:F35"/>
    <mergeCell ref="B37:F37"/>
    <mergeCell ref="B21:F21"/>
    <mergeCell ref="B23:F23"/>
    <mergeCell ref="B25:F25"/>
    <mergeCell ref="B27:F27"/>
    <mergeCell ref="B31:F31"/>
  </mergeCells>
  <pageMargins left="0.51181102362204722" right="0.51181102362204722" top="0.78740157480314965" bottom="0.78740157480314965" header="0.31496062992125984" footer="0.31496062992125984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L16" sqref="L1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1.710937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12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71</v>
      </c>
      <c r="C3" s="49"/>
      <c r="D3" s="50"/>
      <c r="E3" s="63" t="s">
        <v>9</v>
      </c>
      <c r="F3" s="64">
        <v>100</v>
      </c>
      <c r="G3" s="4" t="s">
        <v>67</v>
      </c>
      <c r="H3" s="5">
        <v>598.20638399999996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70</v>
      </c>
      <c r="H4" s="5">
        <v>599.23071000000004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80</v>
      </c>
      <c r="H5" s="5">
        <v>551.05665822000003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81</v>
      </c>
      <c r="H6" s="5">
        <v>597.18205799999998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23.589693853852413</v>
      </c>
      <c r="C20" s="18">
        <f>IF(H23&lt;2,"N/A",(B20/D20))</f>
        <v>4.0226690749119248E-2</v>
      </c>
      <c r="D20" s="19">
        <f>AVERAGE(H3:H17)</f>
        <v>586.41895255499992</v>
      </c>
      <c r="E20" s="20" t="str">
        <f>IF(H23&lt;2,"N/A",(IF(C20&lt;=25%,"N/A",AVERAGE(I3:I17))))</f>
        <v>N/A</v>
      </c>
      <c r="F20" s="19">
        <f>MEDIAN(H3:H17)</f>
        <v>597.69422099999997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586.41895255499992</v>
      </c>
      <c r="E22" s="66"/>
    </row>
    <row r="23" spans="1:9" x14ac:dyDescent="0.2">
      <c r="B23" s="65" t="s">
        <v>10</v>
      </c>
      <c r="C23" s="65"/>
      <c r="D23" s="66">
        <f>ROUND(D22,2)*F3</f>
        <v>58641.999999999993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5" sqref="G1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4.8554687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13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56</v>
      </c>
      <c r="C3" s="49"/>
      <c r="D3" s="50"/>
      <c r="E3" s="63" t="s">
        <v>9</v>
      </c>
      <c r="F3" s="64">
        <v>200</v>
      </c>
      <c r="G3" s="4" t="s">
        <v>67</v>
      </c>
      <c r="H3" s="5">
        <v>330.34513500000003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68</v>
      </c>
      <c r="H4" s="5">
        <v>346.22218800000002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80</v>
      </c>
      <c r="H5" s="5">
        <v>319.58971200000002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82</v>
      </c>
      <c r="H6" s="5">
        <v>300.12751800000001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>IF(H7="","",(IF($C$20&lt;25%,"N/A",IF(H7&lt;=($D$20+$B$20),H7,"Descartado"))))</f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19.351246059417683</v>
      </c>
      <c r="C20" s="18">
        <f>IF(H23&lt;2,"N/A",(B20/D20))</f>
        <v>5.9712957358422469E-2</v>
      </c>
      <c r="D20" s="19">
        <f>AVERAGE(H3:H17)</f>
        <v>324.07113824999999</v>
      </c>
      <c r="E20" s="20" t="str">
        <f>IF(H23&lt;2,"N/A",(IF(C20&lt;=25%,"N/A",AVERAGE(I3:I17))))</f>
        <v>N/A</v>
      </c>
      <c r="F20" s="19">
        <f>MEDIAN(H3:H17)</f>
        <v>324.9674235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324.07113824999999</v>
      </c>
      <c r="E22" s="66"/>
    </row>
    <row r="23" spans="1:9" x14ac:dyDescent="0.2">
      <c r="B23" s="65" t="s">
        <v>10</v>
      </c>
      <c r="C23" s="65"/>
      <c r="D23" s="66">
        <f>ROUND(D22,2)*F3</f>
        <v>64814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9" sqref="G9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8.710937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14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56</v>
      </c>
      <c r="C3" s="49"/>
      <c r="D3" s="50"/>
      <c r="E3" s="63" t="s">
        <v>9</v>
      </c>
      <c r="F3" s="64">
        <v>50</v>
      </c>
      <c r="G3" s="42" t="s">
        <v>67</v>
      </c>
      <c r="H3" s="5">
        <v>299.79973367999997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68</v>
      </c>
      <c r="H4" s="5">
        <v>335.978928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70</v>
      </c>
      <c r="H5" s="5">
        <v>331.88162399999999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82</v>
      </c>
      <c r="H6" s="5">
        <v>274.36571909999998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29.02028832456957</v>
      </c>
      <c r="C20" s="18">
        <f>IF(H23&lt;2,"N/A",(B20/D20))</f>
        <v>9.3461129518652666E-2</v>
      </c>
      <c r="D20" s="19">
        <f>AVERAGE(H3:H17)</f>
        <v>310.50650119499994</v>
      </c>
      <c r="E20" s="20" t="str">
        <f>IF(H23&lt;2,"N/A",(IF(C20&lt;=25%,"N/A",AVERAGE(I3:I17))))</f>
        <v>N/A</v>
      </c>
      <c r="F20" s="19">
        <f>MEDIAN(H3:H17)</f>
        <v>315.84067884000001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310.50650119499994</v>
      </c>
      <c r="E22" s="66"/>
    </row>
    <row r="23" spans="1:9" x14ac:dyDescent="0.2">
      <c r="B23" s="65" t="s">
        <v>10</v>
      </c>
      <c r="C23" s="65"/>
      <c r="D23" s="66">
        <f>ROUND(D22,2)*F3</f>
        <v>15525.5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2.14062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15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57</v>
      </c>
      <c r="C3" s="49"/>
      <c r="D3" s="50"/>
      <c r="E3" s="63" t="s">
        <v>9</v>
      </c>
      <c r="F3" s="64">
        <v>25</v>
      </c>
      <c r="G3" s="4" t="s">
        <v>66</v>
      </c>
      <c r="H3" s="5">
        <v>705.76061400000003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68</v>
      </c>
      <c r="H4" s="5">
        <v>723.17415600000004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70</v>
      </c>
      <c r="H5" s="5">
        <v>694.49302799999998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80</v>
      </c>
      <c r="H6" s="5">
        <v>651.47133599999995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30.539978070912941</v>
      </c>
      <c r="C20" s="18">
        <f>IF(H23&lt;2,"N/A",(B20/D20))</f>
        <v>4.4023190171802389E-2</v>
      </c>
      <c r="D20" s="19">
        <f>AVERAGE(H3:H17)</f>
        <v>693.72478350000006</v>
      </c>
      <c r="E20" s="20" t="str">
        <f>IF(H23&lt;2,"N/A",(IF(C20&lt;=25%,"N/A",AVERAGE(I3:I17))))</f>
        <v>N/A</v>
      </c>
      <c r="F20" s="19">
        <f>MEDIAN(H3:H17)</f>
        <v>700.12682100000006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693.72478350000006</v>
      </c>
      <c r="E22" s="66"/>
    </row>
    <row r="23" spans="1:9" x14ac:dyDescent="0.2">
      <c r="B23" s="65" t="s">
        <v>10</v>
      </c>
      <c r="C23" s="65"/>
      <c r="D23" s="66">
        <f>ROUND(D22,2)*F3</f>
        <v>17343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B3" sqref="B3:D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9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16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57</v>
      </c>
      <c r="C3" s="49"/>
      <c r="D3" s="50"/>
      <c r="E3" s="63" t="s">
        <v>9</v>
      </c>
      <c r="F3" s="64">
        <v>25</v>
      </c>
      <c r="G3" s="4" t="s">
        <v>66</v>
      </c>
      <c r="H3" s="5">
        <v>705.76061400000003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67</v>
      </c>
      <c r="H4" s="5">
        <v>594.10907999999995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70</v>
      </c>
      <c r="H5" s="5">
        <v>737.51472000000001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81</v>
      </c>
      <c r="H6" s="5">
        <v>694.49302799999998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61.977366412464775</v>
      </c>
      <c r="C20" s="18">
        <f>IF(H23&lt;2,"N/A",(B20/D20))</f>
        <v>9.0746920721438099E-2</v>
      </c>
      <c r="D20" s="19">
        <f>AVERAGE(H3:H17)</f>
        <v>682.96936049999999</v>
      </c>
      <c r="E20" s="20" t="str">
        <f>IF(H23&lt;2,"N/A",(IF(C20&lt;=25%,"N/A",AVERAGE(I3:I17))))</f>
        <v>N/A</v>
      </c>
      <c r="F20" s="19">
        <f>MEDIAN(H3:H17)</f>
        <v>700.12682100000006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682.96936049999999</v>
      </c>
      <c r="E22" s="66"/>
    </row>
    <row r="23" spans="1:9" x14ac:dyDescent="0.2">
      <c r="B23" s="65" t="s">
        <v>10</v>
      </c>
      <c r="C23" s="65"/>
      <c r="D23" s="66">
        <f>ROUND(D22,2)*F3</f>
        <v>17074.25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9" sqref="G19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49.8554687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17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58</v>
      </c>
      <c r="C3" s="49"/>
      <c r="D3" s="50"/>
      <c r="E3" s="63" t="s">
        <v>9</v>
      </c>
      <c r="F3" s="64">
        <v>30</v>
      </c>
      <c r="G3" s="4" t="s">
        <v>67</v>
      </c>
      <c r="H3" s="5">
        <v>384.12225000000001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81</v>
      </c>
      <c r="H4" s="5">
        <v>387.19522799999999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82</v>
      </c>
      <c r="H5" s="5">
        <v>358.51409999999998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83</v>
      </c>
      <c r="H6" s="5">
        <v>382.073598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13.144408375330103</v>
      </c>
      <c r="C20" s="18">
        <f>IF(H23&lt;2,"N/A",(B20/D20))</f>
        <v>3.477574806670311E-2</v>
      </c>
      <c r="D20" s="19">
        <f>AVERAGE(H3:H17)</f>
        <v>377.97629399999994</v>
      </c>
      <c r="E20" s="20" t="str">
        <f>IF(H23&lt;2,"N/A",(IF(C20&lt;=25%,"N/A",AVERAGE(I3:I17))))</f>
        <v>N/A</v>
      </c>
      <c r="F20" s="19">
        <f>MEDIAN(H3:H17)</f>
        <v>383.09792400000003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377.97629399999994</v>
      </c>
      <c r="E22" s="66"/>
    </row>
    <row r="23" spans="1:9" x14ac:dyDescent="0.2">
      <c r="B23" s="65" t="s">
        <v>10</v>
      </c>
      <c r="C23" s="65"/>
      <c r="D23" s="66">
        <f>ROUND(D22,2)*F3</f>
        <v>11339.400000000001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50.85546875" style="1" customWidth="1"/>
    <col min="8" max="9" width="10.28515625" style="1" bestFit="1" customWidth="1"/>
    <col min="10" max="16384" width="9.140625" style="1"/>
  </cols>
  <sheetData>
    <row r="1" spans="1:9" ht="15.75" x14ac:dyDescent="0.25">
      <c r="A1" s="60" t="s">
        <v>24</v>
      </c>
      <c r="B1" s="61"/>
      <c r="C1" s="61"/>
      <c r="D1" s="61"/>
      <c r="E1" s="61"/>
      <c r="F1" s="61"/>
      <c r="G1" s="61"/>
      <c r="H1" s="61"/>
      <c r="I1" s="62"/>
    </row>
    <row r="2" spans="1:9" x14ac:dyDescent="0.2">
      <c r="A2" s="45" t="s">
        <v>18</v>
      </c>
      <c r="B2" s="45" t="s">
        <v>52</v>
      </c>
      <c r="C2" s="46"/>
      <c r="D2" s="47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5"/>
      <c r="B3" s="48" t="s">
        <v>59</v>
      </c>
      <c r="C3" s="49"/>
      <c r="D3" s="50"/>
      <c r="E3" s="63" t="s">
        <v>9</v>
      </c>
      <c r="F3" s="64">
        <v>20</v>
      </c>
      <c r="G3" s="42" t="s">
        <v>66</v>
      </c>
      <c r="H3" s="5">
        <v>567.47660399999995</v>
      </c>
      <c r="I3" s="5" t="str">
        <f>IF(H3="","",(IF($C$20&lt;25%,"N/A",IF(H3&lt;=($D$20+$B$20),H3,"Descartado"))))</f>
        <v>N/A</v>
      </c>
    </row>
    <row r="4" spans="1:9" x14ac:dyDescent="0.2">
      <c r="A4" s="45"/>
      <c r="B4" s="51"/>
      <c r="C4" s="52"/>
      <c r="D4" s="53"/>
      <c r="E4" s="63"/>
      <c r="F4" s="63"/>
      <c r="G4" s="4" t="s">
        <v>67</v>
      </c>
      <c r="H4" s="5">
        <v>564.40362600000003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5"/>
      <c r="B5" s="51"/>
      <c r="C5" s="52"/>
      <c r="D5" s="53"/>
      <c r="E5" s="63"/>
      <c r="F5" s="63"/>
      <c r="G5" s="4" t="s">
        <v>68</v>
      </c>
      <c r="H5" s="5">
        <v>517.28462999999999</v>
      </c>
      <c r="I5" s="5" t="str">
        <f t="shared" si="0"/>
        <v>N/A</v>
      </c>
    </row>
    <row r="6" spans="1:9" x14ac:dyDescent="0.2">
      <c r="A6" s="45"/>
      <c r="B6" s="51"/>
      <c r="C6" s="52"/>
      <c r="D6" s="53"/>
      <c r="E6" s="63"/>
      <c r="F6" s="63"/>
      <c r="G6" s="4" t="s">
        <v>82</v>
      </c>
      <c r="H6" s="5">
        <v>532.64952000000005</v>
      </c>
      <c r="I6" s="5" t="str">
        <f t="shared" si="0"/>
        <v>N/A</v>
      </c>
    </row>
    <row r="7" spans="1:9" x14ac:dyDescent="0.2">
      <c r="A7" s="45"/>
      <c r="B7" s="51"/>
      <c r="C7" s="52"/>
      <c r="D7" s="53"/>
      <c r="E7" s="63"/>
      <c r="F7" s="63"/>
      <c r="G7" s="4"/>
      <c r="H7" s="5"/>
      <c r="I7" s="5" t="str">
        <f t="shared" si="0"/>
        <v/>
      </c>
    </row>
    <row r="8" spans="1:9" x14ac:dyDescent="0.2">
      <c r="A8" s="45"/>
      <c r="B8" s="51"/>
      <c r="C8" s="52"/>
      <c r="D8" s="53"/>
      <c r="E8" s="63"/>
      <c r="F8" s="63"/>
      <c r="G8" s="4"/>
      <c r="H8" s="5"/>
      <c r="I8" s="5" t="str">
        <f t="shared" si="0"/>
        <v/>
      </c>
    </row>
    <row r="9" spans="1:9" x14ac:dyDescent="0.2">
      <c r="A9" s="45"/>
      <c r="B9" s="51"/>
      <c r="C9" s="52"/>
      <c r="D9" s="53"/>
      <c r="E9" s="63"/>
      <c r="F9" s="63"/>
      <c r="G9" s="4"/>
      <c r="H9" s="5"/>
      <c r="I9" s="5" t="str">
        <f t="shared" si="0"/>
        <v/>
      </c>
    </row>
    <row r="10" spans="1:9" x14ac:dyDescent="0.2">
      <c r="A10" s="45"/>
      <c r="B10" s="51"/>
      <c r="C10" s="52"/>
      <c r="D10" s="53"/>
      <c r="E10" s="63"/>
      <c r="F10" s="63"/>
      <c r="G10" s="4"/>
      <c r="H10" s="5"/>
      <c r="I10" s="5" t="str">
        <f t="shared" si="0"/>
        <v/>
      </c>
    </row>
    <row r="11" spans="1:9" x14ac:dyDescent="0.2">
      <c r="A11" s="45"/>
      <c r="B11" s="51"/>
      <c r="C11" s="52"/>
      <c r="D11" s="53"/>
      <c r="E11" s="63"/>
      <c r="F11" s="63"/>
      <c r="G11" s="4"/>
      <c r="H11" s="5"/>
      <c r="I11" s="5" t="str">
        <f t="shared" si="0"/>
        <v/>
      </c>
    </row>
    <row r="12" spans="1:9" x14ac:dyDescent="0.2">
      <c r="A12" s="45"/>
      <c r="B12" s="51"/>
      <c r="C12" s="52"/>
      <c r="D12" s="53"/>
      <c r="E12" s="63"/>
      <c r="F12" s="63"/>
      <c r="G12" s="4"/>
      <c r="H12" s="5"/>
      <c r="I12" s="5" t="str">
        <f t="shared" si="0"/>
        <v/>
      </c>
    </row>
    <row r="13" spans="1:9" x14ac:dyDescent="0.2">
      <c r="A13" s="45"/>
      <c r="B13" s="51"/>
      <c r="C13" s="52"/>
      <c r="D13" s="53"/>
      <c r="E13" s="63"/>
      <c r="F13" s="63"/>
      <c r="G13" s="4"/>
      <c r="H13" s="5"/>
      <c r="I13" s="5" t="str">
        <f t="shared" si="0"/>
        <v/>
      </c>
    </row>
    <row r="14" spans="1:9" x14ac:dyDescent="0.2">
      <c r="A14" s="45"/>
      <c r="B14" s="51"/>
      <c r="C14" s="52"/>
      <c r="D14" s="53"/>
      <c r="E14" s="63"/>
      <c r="F14" s="63"/>
      <c r="G14" s="4"/>
      <c r="H14" s="5"/>
      <c r="I14" s="5" t="str">
        <f t="shared" si="0"/>
        <v/>
      </c>
    </row>
    <row r="15" spans="1:9" x14ac:dyDescent="0.2">
      <c r="A15" s="45"/>
      <c r="B15" s="51"/>
      <c r="C15" s="52"/>
      <c r="D15" s="53"/>
      <c r="E15" s="63"/>
      <c r="F15" s="63"/>
      <c r="G15" s="4"/>
      <c r="H15" s="5"/>
      <c r="I15" s="5" t="str">
        <f t="shared" si="0"/>
        <v/>
      </c>
    </row>
    <row r="16" spans="1:9" x14ac:dyDescent="0.2">
      <c r="A16" s="45"/>
      <c r="B16" s="51"/>
      <c r="C16" s="52"/>
      <c r="D16" s="53"/>
      <c r="E16" s="63"/>
      <c r="F16" s="63"/>
      <c r="G16" s="4"/>
      <c r="H16" s="5"/>
      <c r="I16" s="5" t="str">
        <f t="shared" si="0"/>
        <v/>
      </c>
    </row>
    <row r="17" spans="1:9" x14ac:dyDescent="0.2">
      <c r="A17" s="45"/>
      <c r="B17" s="54"/>
      <c r="C17" s="55"/>
      <c r="D17" s="56"/>
      <c r="E17" s="63"/>
      <c r="F17" s="63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24.505451951840499</v>
      </c>
      <c r="C20" s="18">
        <f>IF(H23&lt;2,"N/A",(B20/D20))</f>
        <v>4.4926740196552378E-2</v>
      </c>
      <c r="D20" s="19">
        <f>AVERAGE(H3:H17)</f>
        <v>545.45359499999995</v>
      </c>
      <c r="E20" s="20" t="str">
        <f>IF(H23&lt;2,"N/A",(IF(C20&lt;=25%,"N/A",AVERAGE(I3:I17))))</f>
        <v>N/A</v>
      </c>
      <c r="F20" s="19">
        <f>MEDIAN(H3:H17)</f>
        <v>548.5265730000001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5" t="s">
        <v>32</v>
      </c>
      <c r="C22" s="65"/>
      <c r="D22" s="66">
        <f>IF(C20&lt;=25%,D20,MIN(E20:F20))</f>
        <v>545.45359499999995</v>
      </c>
      <c r="E22" s="66"/>
    </row>
    <row r="23" spans="1:9" x14ac:dyDescent="0.2">
      <c r="B23" s="65" t="s">
        <v>10</v>
      </c>
      <c r="C23" s="65"/>
      <c r="D23" s="66">
        <f>ROUND(D22,2)*F3</f>
        <v>10909</v>
      </c>
      <c r="E23" s="66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2"/>
    </row>
    <row r="27" spans="1:9" x14ac:dyDescent="0.2">
      <c r="A27" s="57" t="s">
        <v>29</v>
      </c>
      <c r="B27" s="58"/>
      <c r="C27" s="58"/>
      <c r="D27" s="58"/>
      <c r="E27" s="58"/>
      <c r="F27" s="58"/>
      <c r="G27" s="58"/>
      <c r="H27" s="58"/>
      <c r="I27" s="59"/>
    </row>
    <row r="28" spans="1:9" x14ac:dyDescent="0.2">
      <c r="A28" s="57" t="s">
        <v>30</v>
      </c>
      <c r="B28" s="58"/>
      <c r="C28" s="58"/>
      <c r="D28" s="58"/>
      <c r="E28" s="58"/>
      <c r="F28" s="58"/>
      <c r="G28" s="58"/>
      <c r="H28" s="58"/>
      <c r="I28" s="59"/>
    </row>
    <row r="29" spans="1:9" ht="25.5" customHeight="1" x14ac:dyDescent="0.2">
      <c r="A29" s="73" t="s">
        <v>26</v>
      </c>
      <c r="B29" s="74"/>
      <c r="C29" s="74"/>
      <c r="D29" s="74"/>
      <c r="E29" s="74"/>
      <c r="F29" s="74"/>
      <c r="G29" s="74"/>
      <c r="H29" s="74"/>
      <c r="I29" s="75"/>
    </row>
    <row r="30" spans="1:9" x14ac:dyDescent="0.2">
      <c r="A30" s="57" t="s">
        <v>27</v>
      </c>
      <c r="B30" s="58"/>
      <c r="C30" s="58"/>
      <c r="D30" s="58"/>
      <c r="E30" s="58"/>
      <c r="F30" s="58"/>
      <c r="G30" s="58"/>
      <c r="H30" s="58"/>
      <c r="I30" s="59"/>
    </row>
    <row r="31" spans="1:9" x14ac:dyDescent="0.2">
      <c r="A31" s="57" t="s">
        <v>31</v>
      </c>
      <c r="B31" s="58"/>
      <c r="C31" s="58"/>
      <c r="D31" s="58"/>
      <c r="E31" s="58"/>
      <c r="F31" s="58"/>
      <c r="G31" s="58"/>
      <c r="H31" s="58"/>
      <c r="I31" s="59"/>
    </row>
    <row r="32" spans="1:9" ht="25.5" customHeight="1" x14ac:dyDescent="0.2">
      <c r="A32" s="67" t="s">
        <v>33</v>
      </c>
      <c r="B32" s="68"/>
      <c r="C32" s="68"/>
      <c r="D32" s="68"/>
      <c r="E32" s="68"/>
      <c r="F32" s="68"/>
      <c r="G32" s="68"/>
      <c r="H32" s="68"/>
      <c r="I32" s="69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24</vt:i4>
      </vt:variant>
      <vt:variant>
        <vt:lpstr>Intervalos nomeados</vt:lpstr>
      </vt:variant>
      <vt:variant>
        <vt:i4>4</vt:i4>
      </vt:variant>
    </vt:vector>
  </HeadingPairs>
  <TitlesOfParts>
    <vt:vector size="28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TOTAL</vt:lpstr>
      <vt:lpstr>menores preços</vt:lpstr>
      <vt:lpstr>'menores preços'!Area_de_impressao</vt:lpstr>
      <vt:lpstr>TOTAL!Area_de_impressao</vt:lpstr>
      <vt:lpstr>'menores preços'!Titulos_de_impressao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2020-03-12T21:28:02Z</cp:lastPrinted>
  <dcterms:created xsi:type="dcterms:W3CDTF">2019-01-16T20:04:04Z</dcterms:created>
  <dcterms:modified xsi:type="dcterms:W3CDTF">2020-03-19T14:44:01Z</dcterms:modified>
</cp:coreProperties>
</file>