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3"/>
  </bookViews>
  <sheets>
    <sheet name="Item1" sheetId="1" state="visible" r:id="rId2"/>
    <sheet name="Item2" sheetId="2" state="visible" r:id="rId3"/>
    <sheet name="Item3" sheetId="3" state="visible" r:id="rId4"/>
    <sheet name="Item4" sheetId="4" state="visible" r:id="rId5"/>
    <sheet name="Item5" sheetId="5" state="visible" r:id="rId6"/>
    <sheet name="Item6" sheetId="6" state="visible" r:id="rId7"/>
    <sheet name="Item7" sheetId="7" state="visible" r:id="rId8"/>
    <sheet name="Item8" sheetId="8" state="visible" r:id="rId9"/>
    <sheet name="Item9" sheetId="9" state="visible" r:id="rId10"/>
    <sheet name="Item10" sheetId="10" state="visible" r:id="rId11"/>
    <sheet name="Item11" sheetId="11" state="visible" r:id="rId12"/>
    <sheet name="Item12" sheetId="12" state="visible" r:id="rId13"/>
    <sheet name="Item13" sheetId="13" state="visible" r:id="rId14"/>
    <sheet name="Item14" sheetId="14" state="visible" r:id="rId15"/>
    <sheet name="Item15" sheetId="15" state="visible" r:id="rId16"/>
    <sheet name="Item16" sheetId="16" state="visible" r:id="rId17"/>
    <sheet name="Item17" sheetId="17" state="visible" r:id="rId18"/>
    <sheet name="Item18" sheetId="18" state="visible" r:id="rId19"/>
    <sheet name="Item19" sheetId="19" state="visible" r:id="rId20"/>
    <sheet name="Item20" sheetId="20" state="visible" r:id="rId21"/>
    <sheet name="Item21" sheetId="21" state="visible" r:id="rId22"/>
    <sheet name="Item22" sheetId="22" state="visible" r:id="rId23"/>
    <sheet name="Item23" sheetId="23" state="visible" r:id="rId24"/>
    <sheet name="TOTAL" sheetId="24" state="visible" r:id="rId25"/>
    <sheet name="menores" sheetId="25" state="visible" r:id="rId26"/>
  </sheets>
  <definedNames>
    <definedName function="false" hidden="false" localSheetId="24" name="_xlnm.Print_Area" vbProcedure="false">menores!$A$1:$F$49</definedName>
    <definedName function="false" hidden="false" localSheetId="23" name="_xlnm.Print_Area" vbProcedure="false">TOTAL!$A$1:$F$28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<sst xmlns="http://schemas.openxmlformats.org/spreadsheetml/2006/main" count="898" uniqueCount="152">
  <si>
    <t xml:space="preserve">ESTIMATIVA DO ITEM</t>
  </si>
  <si>
    <t xml:space="preserve">ITEM 1</t>
  </si>
  <si>
    <t xml:space="preserve">MATERIAL OU SERVIÇO</t>
  </si>
  <si>
    <t xml:space="preserve">UNIDADE</t>
  </si>
  <si>
    <t xml:space="preserve">QUANT.</t>
  </si>
  <si>
    <t xml:space="preserve">PREÇO ESTIMADO</t>
  </si>
  <si>
    <t xml:space="preserve">MENOR PREÇO</t>
  </si>
  <si>
    <t xml:space="preserve">FONTE DE PESQUISA</t>
  </si>
  <si>
    <t xml:space="preserve">PREÇOS</t>
  </si>
  <si>
    <t xml:space="preserve">DESCARTE</t>
  </si>
  <si>
    <t xml:space="preserve">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t>
  </si>
  <si>
    <t xml:space="preserve">unidade</t>
  </si>
  <si>
    <t xml:space="preserve">JORGE LUIZ DE GUSMAO BUARQUE EIRELI</t>
  </si>
  <si>
    <t xml:space="preserve">S C &amp; M COMERCIAL DE MATERIAS DE ESCRITORIO E INFORMATI</t>
  </si>
  <si>
    <t xml:space="preserve">ATEND TUDO COMERCIO E SERVICOS LTDA</t>
  </si>
  <si>
    <t xml:space="preserve">ITALBRAS INDUSTRIA E COMERCIO DE MOVEIS DE ACO LTDA</t>
  </si>
  <si>
    <t xml:space="preserve">F.N.S. INDUSTRIA E COMERCIO DE MOVEIS DE ACO EIRELI</t>
  </si>
  <si>
    <t xml:space="preserve">MED LIFE INDUSTRIA E COMERCIO DE MOVEIS EIRELI</t>
  </si>
  <si>
    <t xml:space="preserve">PALLET NORDESTE EIRELI</t>
  </si>
  <si>
    <t xml:space="preserve">EMPRESARIAL CN SERVICOS DE CONSULTORIA E ASSESSORIA EIR</t>
  </si>
  <si>
    <t xml:space="preserve">AGUIA COMERCIAL EIRELI</t>
  </si>
  <si>
    <t xml:space="preserve">DESVIO PADRÃO</t>
  </si>
  <si>
    <t xml:space="preserve">QUANTIDADE DE PREÇOS COLETADOS</t>
  </si>
  <si>
    <t xml:space="preserve">COEF.</t>
  </si>
  <si>
    <t xml:space="preserve">MÉDIA</t>
  </si>
  <si>
    <t xml:space="preserve">MÉDIA APÓS DESCARTE</t>
  </si>
  <si>
    <t xml:space="preserve">MEDIANA</t>
  </si>
  <si>
    <t xml:space="preserve">MENOR PREÇO UNITÁRIO COLETADO PARA O ITEM</t>
  </si>
  <si>
    <t xml:space="preserve">VALOR UNITÁRIO ESTIMADO</t>
  </si>
  <si>
    <t xml:space="preserve">VALOR TOTAL</t>
  </si>
  <si>
    <t xml:space="preserve">DESVIO: desvio padrão dos preços pesquisados, calculados por meio da função DESVPAD do editor de planilhas.</t>
  </si>
  <si>
    <t xml:space="preserve">COEF.: relação entre o DESVIO e a MÉDIA, expresso em valor percentual.</t>
  </si>
  <si>
    <t xml:space="preserve">MÉDIA: média aritmética dos preços pesquisados.</t>
  </si>
  <si>
    <t xml:space="preserve">DESCARTE: coluna que exibe os preços considerados, quando COEF. é maior que 25%. São descartados os preços fora do intervalo entre o menor preço e a soma [MÉDIA + DESVIO].</t>
  </si>
  <si>
    <t xml:space="preserve">MÉDIA APÓS DESCARTE: média aritmética dos preços dentro do intervalo acima descrito.</t>
  </si>
  <si>
    <t xml:space="preserve">MEDIANA: valor estatístico que separa a metade maior da metade menor da amostra, calculado pela função MED do editor de planilhas.</t>
  </si>
  <si>
    <t xml:space="preserve">VALOR UNITÁRIO: quando COEF. for menor ou igual a 25%, o valor unitário estimado será a MÉDIA dos preços pesquisados; quando COEF. for maior que 25%, o valor unitário será o menor valor dentre a MÉDIA APÓS DESCARTE e a MEDIANA.</t>
  </si>
  <si>
    <t xml:space="preserve">ITEM 2</t>
  </si>
  <si>
    <t xml:space="preserve">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t>
  </si>
  <si>
    <t xml:space="preserve">METALTEC M. OLIVEIRA COMERCIO LTDA</t>
  </si>
  <si>
    <t xml:space="preserve">A3 COMERCIO E SERVICOS LTDA</t>
  </si>
  <si>
    <t xml:space="preserve">AMOEDO SAPUCAIA COMERCIO DE MAQUINAS LTDA</t>
  </si>
  <si>
    <t xml:space="preserve">ITEM 3</t>
  </si>
  <si>
    <t xml:space="preserve">ARMÁRIO EM AÇO, com as Seguintes especificações:
 Dimensões externas: 920 mm x 450mm x 1.980mm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t>
  </si>
  <si>
    <t xml:space="preserve">ITEM 4</t>
  </si>
  <si>
    <t xml:space="preserve">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mm(lxpxh), admitidas variações de +100 mm para
largura, de ±50 mm para profundidade e de ±5mm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t>
  </si>
  <si>
    <t xml:space="preserve">LUIS CONFORTO COMERCIO DE MOVEIS E SERVICOS EIRELI</t>
  </si>
  <si>
    <t xml:space="preserve">RIBEIRO INDUSTRIA E COMERCIO EIRELI</t>
  </si>
  <si>
    <t xml:space="preserve">JOMARI MARCENARIA LTDA</t>
  </si>
  <si>
    <t xml:space="preserve">SUANE MOVEIS PARA ESCRITORIO E SERVICOS EIRELI</t>
  </si>
  <si>
    <t xml:space="preserve">BELLINEA INDUSTRIA E COMERCIO DE MOVEIS LTD</t>
  </si>
  <si>
    <t xml:space="preserve">DAL-MASO E DAL-MASO LTDA</t>
  </si>
  <si>
    <t xml:space="preserve">ARIELA CRISTINA GONCALVES COSTA 01241640130</t>
  </si>
  <si>
    <t xml:space="preserve">MILENARE INDUSTRIA E COMERCIO DE MOVEIS E DIVISORIAS</t>
  </si>
  <si>
    <t xml:space="preserve">ITEM 5</t>
  </si>
  <si>
    <t xml:space="preserve">MESA PARA IMPRESSORA, com as seguintes especificações:
 Tampo único (sem abertura para formulário) em MDP ou MDF com, no mínimo, 20 mm de espessura, admitindo-se variação de ± 5 mm;
 Dimensões: 600 mm x 400 mm x 740 mm(lxpxh),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t>
  </si>
  <si>
    <t xml:space="preserve">ITEM 6</t>
  </si>
  <si>
    <t xml:space="preserve">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t>
  </si>
  <si>
    <t xml:space="preserve">SIS COMERCIO DE MATERIAIS E EQUIPAMENTOS LTDA</t>
  </si>
  <si>
    <t xml:space="preserve">ALVES E CORDEIRO LTDA</t>
  </si>
  <si>
    <t xml:space="preserve">GEINE H C CUNHA EIRELI</t>
  </si>
  <si>
    <t xml:space="preserve">FERNANDO CORNELIO DO NASCIMENTO</t>
  </si>
  <si>
    <t xml:space="preserve">JSA MULTIMARCAS LTDA</t>
  </si>
  <si>
    <t xml:space="preserve">PABLO LUIS MARTINS</t>
  </si>
  <si>
    <t xml:space="preserve">ITEM 7</t>
  </si>
  <si>
    <t xml:space="preserve">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t>
  </si>
  <si>
    <t xml:space="preserve">GOLD COMERCIO DE EQUIPAMENTOS EIRELI</t>
  </si>
  <si>
    <t xml:space="preserve">BALI COMERCIAL LTDA</t>
  </si>
  <si>
    <t xml:space="preserve">OMEGA COMERCIAL DE EQUIPAMENTOS EIRELI</t>
  </si>
  <si>
    <t xml:space="preserve">ITEM 8</t>
  </si>
  <si>
    <t xml:space="preserve">APOIO ERGONÔMICO PARA OS PÉS, com as seguintes especificações:
 Base (apoio para os pés) confeccionada em plástico de alta resistência e antiderrapante;
 Cor preta;
 O apoio para os pés não devem apresentar quinas vivas;
 Estrutura tubular metálica com pés e/ou sapatas antiderrapantes;
 Dimensões da base podendo variar: 400 a 510mm (largura) e 280 a 420 mm (profundidade);
 Inclinação ajustável;
 Em conformidade com a NR17.</t>
  </si>
  <si>
    <t xml:space="preserve">LUIZ FERNANDO BORGES</t>
  </si>
  <si>
    <t xml:space="preserve">DARPEX IMPORT HOME OFFICE SOLUTION EIRELI</t>
  </si>
  <si>
    <t xml:space="preserve">ADILSON SOUZA ROCHA 92633463568</t>
  </si>
  <si>
    <t xml:space="preserve">INFODATAS COMERCIO DE PRODUTOS ELETROELETRONICOS E SERV</t>
  </si>
  <si>
    <t xml:space="preserve">BRASUMIX EIRELI</t>
  </si>
  <si>
    <t xml:space="preserve">IDESAN COMERCIAL LTDA</t>
  </si>
  <si>
    <t xml:space="preserve">ITEM 9</t>
  </si>
  <si>
    <t xml:space="preserve">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t>
  </si>
  <si>
    <t xml:space="preserve">ITEM 10</t>
  </si>
  <si>
    <t xml:space="preserve">ARMÁRIO DE AÇO P/ VESTIÁRIO, 8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t>
  </si>
  <si>
    <t xml:space="preserve">EQUIMAK MOVEIS EIRELI</t>
  </si>
  <si>
    <t xml:space="preserve">ITEM 11</t>
  </si>
  <si>
    <t xml:space="preserve">CADEIRA DE PLÁSTICO SEM BRAÇO, com as seguintes especificações:
 Cadeira plástica monobloco, medindo 51 cm (comprimento), 43 cm (largura) e 90 cm (altura)
admitindo-se variações de ±3 cm no comprimento e na largura e ±4 cm na altura;
 Cor branca;
 Empilhável e resistente a carga estática de no mínimo 140 kg;
 Uso irrestrito: Ambiente externo e interno;
 Produzida em conformidade com a norma NBR14776 (certificação do INMETRO);</t>
  </si>
  <si>
    <t xml:space="preserve">F. F. N. FORNAZARI</t>
  </si>
  <si>
    <t xml:space="preserve">T A WEBER</t>
  </si>
  <si>
    <t xml:space="preserve">RPF COMERCIAL EIRELI</t>
  </si>
  <si>
    <t xml:space="preserve">QUALI CADEIRAS PLASTICAS, REPRESENTACOES LTDA</t>
  </si>
  <si>
    <t xml:space="preserve">A LOCADEIRA LOCACOES LTDA</t>
  </si>
  <si>
    <t xml:space="preserve">ITEM 12</t>
  </si>
  <si>
    <t xml:space="preserve">CADEIRA DE PLÁSTICO COM BRAÇO
(TIPO POLTRONA), com as seguintes
especificações:
 Cadeira plástica monobloco, medindo 56 cm (comprimento), 55 cm (largura) e 78 cm (altura)
admitindo-se variações de ±4 cm no comprimento e na largura e ±6 cm na altura;
 Cor branca;
 Empilhável e resistente a carga estática de no mínimo 140 kg;
 Uso irrestrito: Ambiente externo e interno;
 Produzida em conformidade com a norma NBR 14776 (certificação do INMETRO).</t>
  </si>
  <si>
    <t xml:space="preserve">ITEM 13</t>
  </si>
  <si>
    <t xml:space="preserve">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
 Todas as características e dimensões de acordo com a norma NBR 16308-1.
</t>
  </si>
  <si>
    <t xml:space="preserve">G C C COMERCIAL E SERVICOS P/ ESCRITORIOS EIRELI</t>
  </si>
  <si>
    <t xml:space="preserve">SILVA CASQUEIRO ELETRICA LTDA</t>
  </si>
  <si>
    <t xml:space="preserve">BRASIDAS EIRELI</t>
  </si>
  <si>
    <t xml:space="preserve">CEHT PAPELARIA P. E S. EIRELI</t>
  </si>
  <si>
    <t xml:space="preserve">ITEM 14</t>
  </si>
  <si>
    <t xml:space="preserve">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t>
  </si>
  <si>
    <t xml:space="preserve">MARIA EDUARDA SILVA NUNES</t>
  </si>
  <si>
    <t xml:space="preserve">A&amp;L SERVICOS DE TRANSPORTES EIRELI</t>
  </si>
  <si>
    <t xml:space="preserve">METALURGICA RONFAMI LTD</t>
  </si>
  <si>
    <t xml:space="preserve">GLP DISTRIBUIDORA EIRELI</t>
  </si>
  <si>
    <t xml:space="preserve">CERCATO EMER INDUSTRIA DE MOVEIS EIRELI</t>
  </si>
  <si>
    <t xml:space="preserve">ALESSI LICITACOES INTERMEDIACOES E NEGOCIOS EIRELI</t>
  </si>
  <si>
    <t xml:space="preserve">ITEM 15</t>
  </si>
  <si>
    <t xml:space="preserve">MESA PARA REFEITORIO PARA 4
LUGARES
 Tampo confeccionado de MDF com engrosso na
borda de 30 a 40 mm. Revestimento em metalaminico branco de alta resistência.
 Dimensões do tampo: Comprimento 1,20 m e
largura 0,70 m
 Sustentação em duas colunas tubulares verticais em alumínio polido de ø76 mm (± 5 mm) x
espessuras no mínimo de 2,0 mm unificada horizontalmente por meio de um tubo ø63 mm (± 5 mm) x espessura de no mínimo 2,0 mm em
alumínio polido.
 Altura da mesa de 720 a 750 mm
 Base em alumínio, de 700 a 720 mm formado por um conjunto de duas hastes em cada coluna
e com 4 niveladores ajustáveis anti-risco nas extremidades.</t>
  </si>
  <si>
    <t xml:space="preserve">ITEM 16</t>
  </si>
  <si>
    <t xml:space="preserve">CADEIRA UNIVERSITARIA DIRETOR
ESTOFADA COM PRANCHETA
ESCAMOTEÁVEL (REBATÍVEL)
 Assento e encosto feito de madeira compensada
multilaminada com espessura de 15 mm (±4mm)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t>
  </si>
  <si>
    <t xml:space="preserve">FUTURA INTERIORES E MOBILIARIO PANORAMICO LTDA</t>
  </si>
  <si>
    <t xml:space="preserve">ITEM 17</t>
  </si>
  <si>
    <t xml:space="preserve">CADEIRA FIXA SEM BRAÇO
 Assento e encosto estofados, cor preta, com no mínimo 30 mm de espuma.
 Estrutura fixa de 4 pernas em aço na cor preta, com tratamento anticorrosivo e com pés e/ou
sapatas antiderrapantes.
 Resistente à carga estática de no mínimo 120kg.
 Altura até o assento entre 420-480 mm e altura até encosto entre 740-820 mm.
 Largura do assento entre 420-500 mm e profundidade 450-500 mm.</t>
  </si>
  <si>
    <t xml:space="preserve">SHOPPING ESCRITORIO</t>
  </si>
  <si>
    <t xml:space="preserve">FASTMÓVEIS</t>
  </si>
  <si>
    <t xml:space="preserve">SCHOOL CENTER</t>
  </si>
  <si>
    <t xml:space="preserve">AMERICANAS</t>
  </si>
  <si>
    <t xml:space="preserve">CASAS BAHIA</t>
  </si>
  <si>
    <t xml:space="preserve">ITEM 18</t>
  </si>
  <si>
    <t xml:space="preserve">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 Todas as especificações acima devem atender ao projeto constante dos anexos A1 E A2</t>
  </si>
  <si>
    <t xml:space="preserve">LAJA LTDA</t>
  </si>
  <si>
    <t xml:space="preserve">REAL MOVEIS LTDA</t>
  </si>
  <si>
    <t xml:space="preserve">D D DE ALENCAR</t>
  </si>
  <si>
    <t xml:space="preserve">K &amp; A COMERCIO E SERVICOS EIRELI</t>
  </si>
  <si>
    <t xml:space="preserve">ITEM 19</t>
  </si>
  <si>
    <t xml:space="preserve">CAMA DOBRÁVEL DE CAMPANHA EM AÇO, COM COLCHONETE D-20
 Capacidade mínima de 120Kg;
 Medidas da Estrutura no mínimo de: 1,94 x 0,71 x 0,26m;
 Medidas do colchonete no mínimo de: 1,90 x 0,70 x 0,08m.</t>
  </si>
  <si>
    <t xml:space="preserve">SHOPTIME</t>
  </si>
  <si>
    <t xml:space="preserve">SUPER INFO</t>
  </si>
  <si>
    <t xml:space="preserve">MIAMI MATTRESS</t>
  </si>
  <si>
    <t xml:space="preserve">ITEM 20</t>
  </si>
  <si>
    <t xml:space="preserve">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
</t>
  </si>
  <si>
    <t xml:space="preserve">JOAO LOPES DE LIMA JUNIOR 01063046408</t>
  </si>
  <si>
    <t xml:space="preserve">SOFA CENTER INDUSTRIA E COMERCIO DE MOVEIS LTDA</t>
  </si>
  <si>
    <t xml:space="preserve">EBN - EMPRESA BAHIANA DE NEGOCIOS EIRELI</t>
  </si>
  <si>
    <t xml:space="preserve">GUSA COMERCIO, REPRESENTACOES E SERVICOS LTDA</t>
  </si>
  <si>
    <t xml:space="preserve">ITEM 21</t>
  </si>
  <si>
    <t xml:space="preserve">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t>
  </si>
  <si>
    <t xml:space="preserve">ITEM 22</t>
  </si>
  <si>
    <t xml:space="preserve">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t>
  </si>
  <si>
    <t xml:space="preserve">ITEM 23</t>
  </si>
  <si>
    <t xml:space="preserve">RESULTADO DA ESTIMATIVA</t>
  </si>
  <si>
    <t xml:space="preserve">Item</t>
  </si>
  <si>
    <t xml:space="preserve">Descrição</t>
  </si>
  <si>
    <t xml:space="preserve">Unidade de Fornecimento</t>
  </si>
  <si>
    <t xml:space="preserve">Quantidade</t>
  </si>
  <si>
    <t xml:space="preserve">Valor Unitário</t>
  </si>
  <si>
    <t xml:space="preserve">Valor Total</t>
  </si>
  <si>
    <t xml:space="preserve">LOTE 01</t>
  </si>
  <si>
    <t xml:space="preserve">TOTAL DO LOTE 01</t>
  </si>
  <si>
    <t xml:space="preserve">VALOR TOTAL ESTIMADO</t>
  </si>
  <si>
    <t xml:space="preserve">MENORES PREÇOS OFERTADOS</t>
  </si>
  <si>
    <t xml:space="preserve">Fornec.</t>
  </si>
  <si>
    <t xml:space="preserve">VALOR TOTAL - MENORES PREÇOS OFERTADOS</t>
  </si>
</sst>
</file>

<file path=xl/styles.xml><?xml version="1.0" encoding="utf-8"?>
<styleSheet xmlns="http://schemas.openxmlformats.org/spreadsheetml/2006/main">
  <numFmts count="5">
    <numFmt numFmtId="164" formatCode="General"/>
    <numFmt numFmtId="165" formatCode="[$R$-416]\ #,##0.00;[RED]\-[$R$-416]\ #,##0.00"/>
    <numFmt numFmtId="166" formatCode="General"/>
    <numFmt numFmtId="167" formatCode="0.00%"/>
    <numFmt numFmtId="168" formatCode="_-&quot;R$ &quot;* #,##0.00_-;&quot;-R$ &quot;* #,##0.00_-;_-&quot;R$ &quot;* \-??_-;_-@_-"/>
  </numFmts>
  <fonts count="22">
    <font>
      <sz val="10"/>
      <name val="Arial"/>
      <family val="2"/>
      <charset val="1"/>
    </font>
    <font>
      <sz val="10"/>
      <name val="Arial"/>
      <family val="0"/>
    </font>
    <font>
      <sz val="10"/>
      <name val="Arial"/>
      <family val="0"/>
    </font>
    <font>
      <sz val="10"/>
      <name val="Arial"/>
      <family val="0"/>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val="single"/>
      <sz val="10"/>
      <name val="Mangal"/>
      <family val="2"/>
      <charset val="1"/>
    </font>
    <font>
      <sz val="10"/>
      <name val="Mangal"/>
      <family val="2"/>
      <charset val="1"/>
    </font>
    <font>
      <sz val="10"/>
      <name val="Calibri"/>
      <family val="2"/>
      <charset val="1"/>
    </font>
    <font>
      <b val="true"/>
      <sz val="12"/>
      <name val="Calibri"/>
      <family val="2"/>
      <charset val="1"/>
    </font>
    <font>
      <b val="true"/>
      <sz val="10"/>
      <name val="Calibri"/>
      <family val="2"/>
      <charset val="1"/>
    </font>
    <font>
      <sz val="10"/>
      <color rgb="FF000000"/>
      <name val="Calibri"/>
      <family val="2"/>
      <charset val="1"/>
    </font>
    <font>
      <b val="true"/>
      <sz val="10"/>
      <color rgb="FF000000"/>
      <name val="Calibri"/>
      <family val="2"/>
      <charset val="1"/>
    </font>
    <font>
      <b val="true"/>
      <sz val="9"/>
      <name val="Calibri"/>
      <family val="2"/>
      <charset val="1"/>
    </font>
    <font>
      <b val="true"/>
      <sz val="14"/>
      <name val="Calibri"/>
      <family val="2"/>
      <charset val="1"/>
    </font>
    <font>
      <b val="true"/>
      <sz val="16"/>
      <name val="Calibri"/>
      <family val="2"/>
      <charset val="1"/>
    </font>
    <font>
      <b val="true"/>
      <sz val="13"/>
      <name val="Calibri"/>
      <family val="2"/>
      <charset val="1"/>
    </font>
  </fonts>
  <fills count="12">
    <fill>
      <patternFill patternType="none"/>
    </fill>
    <fill>
      <patternFill patternType="gray125"/>
    </fill>
    <fill>
      <patternFill patternType="solid">
        <fgColor rgb="FF000000"/>
        <bgColor rgb="FF003300"/>
      </patternFill>
    </fill>
    <fill>
      <patternFill patternType="solid">
        <fgColor rgb="FF808080"/>
        <bgColor rgb="FF948A54"/>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
      <patternFill patternType="solid">
        <fgColor rgb="FF948A54"/>
        <bgColor rgb="FF808080"/>
      </patternFill>
    </fill>
  </fills>
  <borders count="8">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hair"/>
      <right style="hair"/>
      <top style="hair"/>
      <bottom style="hair"/>
      <diagonal/>
    </border>
    <border diagonalUp="false" diagonalDown="false">
      <left style="hair"/>
      <right/>
      <top style="hair"/>
      <bottom style="hair"/>
      <diagonal/>
    </border>
    <border diagonalUp="false" diagonalDown="false">
      <left/>
      <right/>
      <top style="hair"/>
      <bottom/>
      <diagonal/>
    </border>
    <border diagonalUp="false" diagonalDown="false">
      <left/>
      <right/>
      <top style="hair"/>
      <bottom style="hair"/>
      <diagonal/>
    </border>
    <border diagonalUp="false" diagonalDown="false">
      <left style="hair"/>
      <right style="hair"/>
      <top style="hair"/>
      <bottom/>
      <diagonal/>
    </border>
    <border diagonalUp="false" diagonalDown="false">
      <left/>
      <right style="hair"/>
      <top style="hair"/>
      <bottom style="hair"/>
      <diagonal/>
    </border>
  </borders>
  <cellStyleXfs count="3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7" fillId="0" borderId="0" applyFont="true" applyBorder="false" applyAlignment="true" applyProtection="false">
      <alignment horizontal="general" vertical="bottom" textRotation="0" wrapText="false" indent="0" shrinkToFit="false"/>
    </xf>
    <xf numFmtId="164" fontId="8" fillId="7"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9" fillId="8" borderId="0" applyFont="true" applyBorder="false" applyAlignment="true" applyProtection="false">
      <alignment horizontal="general" vertical="bottom" textRotation="0" wrapText="false" indent="0" shrinkToFit="false"/>
    </xf>
    <xf numFmtId="164" fontId="10" fillId="8" borderId="1" applyFont="true" applyBorder="tru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5" fontId="11"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center" vertical="bottom" textRotation="90" wrapText="false" indent="0" shrinkToFit="false"/>
    </xf>
    <xf numFmtId="164" fontId="6" fillId="0" borderId="0" applyFont="true" applyBorder="false" applyAlignment="true" applyProtection="false">
      <alignment horizontal="general" vertical="bottom" textRotation="0" wrapText="false" indent="0" shrinkToFit="false"/>
    </xf>
  </cellStyleXfs>
  <cellXfs count="62">
    <xf numFmtId="164"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true">
      <alignment horizontal="general" vertical="bottom" textRotation="0" wrapText="false" indent="0" shrinkToFit="false"/>
      <protection locked="false" hidden="false"/>
    </xf>
    <xf numFmtId="164" fontId="14" fillId="9" borderId="2" xfId="0" applyFont="true" applyBorder="true" applyAlignment="true" applyProtection="true">
      <alignment horizontal="center" vertical="bottom" textRotation="0" wrapText="false" indent="0" shrinkToFit="false"/>
      <protection locked="true" hidden="false"/>
    </xf>
    <xf numFmtId="164" fontId="15" fillId="0" borderId="3" xfId="0" applyFont="true" applyBorder="true" applyAlignment="true" applyProtection="true">
      <alignment horizontal="center" vertical="center" textRotation="0" wrapText="false" indent="0" shrinkToFit="false"/>
      <protection locked="false" hidden="false"/>
    </xf>
    <xf numFmtId="164" fontId="15" fillId="10" borderId="3" xfId="0" applyFont="true" applyBorder="true" applyAlignment="true" applyProtection="true">
      <alignment horizontal="center" vertical="center" textRotation="0" wrapText="false" indent="0" shrinkToFit="false"/>
      <protection locked="true" hidden="false"/>
    </xf>
    <xf numFmtId="164" fontId="15" fillId="10" borderId="3" xfId="0" applyFont="true" applyBorder="true" applyAlignment="true" applyProtection="true">
      <alignment horizontal="center" vertical="center" textRotation="0" wrapText="true" indent="0" shrinkToFit="false"/>
      <protection locked="true" hidden="false"/>
    </xf>
    <xf numFmtId="164" fontId="15" fillId="10" borderId="2" xfId="0" applyFont="true" applyBorder="true" applyAlignment="true" applyProtection="true">
      <alignment horizontal="center" vertical="center" textRotation="0" wrapText="false" indent="0" shrinkToFit="false"/>
      <protection locked="true" hidden="false"/>
    </xf>
    <xf numFmtId="164" fontId="15" fillId="10" borderId="2" xfId="0" applyFont="true" applyBorder="true" applyAlignment="true" applyProtection="true">
      <alignment horizontal="center" vertical="center" textRotation="0" wrapText="true" indent="0" shrinkToFit="false"/>
      <protection locked="true" hidden="false"/>
    </xf>
    <xf numFmtId="164" fontId="16" fillId="0" borderId="2" xfId="0" applyFont="true" applyBorder="true" applyAlignment="true" applyProtection="true">
      <alignment horizontal="general" vertical="top" textRotation="0" wrapText="true" indent="0" shrinkToFit="false"/>
      <protection locked="false" hidden="false"/>
    </xf>
    <xf numFmtId="164" fontId="16" fillId="0" borderId="2" xfId="0" applyFont="true" applyBorder="true" applyAlignment="true" applyProtection="true">
      <alignment horizontal="center" vertical="center" textRotation="0" wrapText="true" indent="0" shrinkToFit="false"/>
      <protection locked="false" hidden="false"/>
    </xf>
    <xf numFmtId="164" fontId="16" fillId="0" borderId="2" xfId="0" applyFont="true" applyBorder="true" applyAlignment="true" applyProtection="true">
      <alignment horizontal="center" vertical="center" textRotation="0" wrapText="false" indent="0" shrinkToFit="true"/>
      <protection locked="false" hidden="false"/>
    </xf>
    <xf numFmtId="165" fontId="17" fillId="10" borderId="2" xfId="0" applyFont="true" applyBorder="true" applyAlignment="true" applyProtection="true">
      <alignment horizontal="center" vertical="center" textRotation="0" wrapText="false" indent="0" shrinkToFit="true"/>
      <protection locked="true" hidden="false"/>
    </xf>
    <xf numFmtId="164" fontId="18" fillId="0" borderId="2" xfId="0" applyFont="true" applyBorder="true" applyAlignment="false" applyProtection="true">
      <alignment horizontal="general" vertical="bottom" textRotation="0" wrapText="false" indent="0" shrinkToFit="false"/>
      <protection locked="false" hidden="false"/>
    </xf>
    <xf numFmtId="165" fontId="17" fillId="0" borderId="2" xfId="0" applyFont="true" applyBorder="true" applyAlignment="true" applyProtection="true">
      <alignment horizontal="center" vertical="bottom" textRotation="0" wrapText="false" indent="0" shrinkToFit="true"/>
      <protection locked="false" hidden="false"/>
    </xf>
    <xf numFmtId="165" fontId="17" fillId="10" borderId="2" xfId="0" applyFont="true" applyBorder="true" applyAlignment="true" applyProtection="true">
      <alignment horizontal="center" vertical="bottom" textRotation="0" wrapText="false" indent="0" shrinkToFit="true"/>
      <protection locked="true" hidden="false"/>
    </xf>
    <xf numFmtId="164" fontId="15" fillId="0" borderId="4" xfId="0" applyFont="true" applyBorder="true" applyAlignment="true" applyProtection="true">
      <alignment horizontal="center" vertical="center" textRotation="0" wrapText="false" indent="0" shrinkToFit="false"/>
      <protection locked="false" hidden="false"/>
    </xf>
    <xf numFmtId="164" fontId="16" fillId="0" borderId="4" xfId="0" applyFont="true" applyBorder="true" applyAlignment="true" applyProtection="true">
      <alignment horizontal="left" vertical="center" textRotation="0" wrapText="true" indent="0" shrinkToFit="false"/>
      <protection locked="false" hidden="false"/>
    </xf>
    <xf numFmtId="164" fontId="16" fillId="0" borderId="5" xfId="0" applyFont="true" applyBorder="true" applyAlignment="true" applyProtection="true">
      <alignment horizontal="left" vertical="center" textRotation="0" wrapText="true" indent="0" shrinkToFit="false"/>
      <protection locked="false" hidden="false"/>
    </xf>
    <xf numFmtId="164" fontId="16" fillId="0" borderId="5" xfId="0" applyFont="true" applyBorder="true" applyAlignment="true" applyProtection="true">
      <alignment horizontal="center" vertical="center" textRotation="0" wrapText="true" indent="0" shrinkToFit="false"/>
      <protection locked="false" hidden="false"/>
    </xf>
    <xf numFmtId="164" fontId="16" fillId="0" borderId="4" xfId="0" applyFont="true" applyBorder="true" applyAlignment="true" applyProtection="true">
      <alignment horizontal="center" vertical="center" textRotation="0" wrapText="true" indent="0" shrinkToFit="false"/>
      <protection locked="false" hidden="false"/>
    </xf>
    <xf numFmtId="164" fontId="18" fillId="0" borderId="4" xfId="0" applyFont="true" applyBorder="true" applyAlignment="false" applyProtection="true">
      <alignment horizontal="general" vertical="bottom" textRotation="0" wrapText="false" indent="0" shrinkToFit="false"/>
      <protection locked="false" hidden="false"/>
    </xf>
    <xf numFmtId="165" fontId="17" fillId="0" borderId="0" xfId="0" applyFont="true" applyBorder="true" applyAlignment="true" applyProtection="true">
      <alignment horizontal="center" vertical="bottom" textRotation="0" wrapText="false" indent="0" shrinkToFit="false"/>
      <protection locked="false" hidden="false"/>
    </xf>
    <xf numFmtId="164" fontId="17" fillId="10" borderId="2" xfId="0" applyFont="true" applyBorder="true" applyAlignment="true" applyProtection="true">
      <alignment horizontal="center" vertical="center" textRotation="0" wrapText="false" indent="0" shrinkToFit="false"/>
      <protection locked="true" hidden="false"/>
    </xf>
    <xf numFmtId="164" fontId="17" fillId="10" borderId="2" xfId="0" applyFont="true" applyBorder="true" applyAlignment="true" applyProtection="true">
      <alignment horizontal="center" vertical="center" textRotation="0" wrapText="true" indent="0" shrinkToFit="false"/>
      <protection locked="true" hidden="false"/>
    </xf>
    <xf numFmtId="165" fontId="13" fillId="0" borderId="0" xfId="0" applyFont="true" applyBorder="true" applyAlignment="true" applyProtection="true">
      <alignment horizontal="left" vertical="bottom" textRotation="0" wrapText="false" indent="0" shrinkToFit="false"/>
      <protection locked="false" hidden="false"/>
    </xf>
    <xf numFmtId="166" fontId="13" fillId="10" borderId="2" xfId="0" applyFont="true" applyBorder="true" applyAlignment="true" applyProtection="true">
      <alignment horizontal="center" vertical="bottom" textRotation="0" wrapText="false" indent="0" shrinkToFit="false"/>
      <protection locked="true" hidden="false"/>
    </xf>
    <xf numFmtId="167" fontId="13" fillId="10" borderId="6" xfId="0" applyFont="true" applyBorder="true" applyAlignment="true" applyProtection="true">
      <alignment horizontal="center" vertical="bottom" textRotation="0" wrapText="false" indent="0" shrinkToFit="false"/>
      <protection locked="true" hidden="false"/>
    </xf>
    <xf numFmtId="165" fontId="16" fillId="10" borderId="4" xfId="0" applyFont="true" applyBorder="true" applyAlignment="true" applyProtection="true">
      <alignment horizontal="center" vertical="bottom" textRotation="0" wrapText="false" indent="0" shrinkToFit="true"/>
      <protection locked="true" hidden="false"/>
    </xf>
    <xf numFmtId="165" fontId="16" fillId="10" borderId="2" xfId="0" applyFont="true" applyBorder="true" applyAlignment="true" applyProtection="true">
      <alignment horizontal="center" vertical="bottom" textRotation="0" wrapText="false" indent="0" shrinkToFit="true"/>
      <protection locked="true" hidden="false"/>
    </xf>
    <xf numFmtId="165" fontId="15" fillId="10" borderId="2" xfId="0" applyFont="true" applyBorder="true" applyAlignment="true" applyProtection="true">
      <alignment horizontal="left" vertical="bottom" textRotation="0" wrapText="false" indent="0" shrinkToFit="false"/>
      <protection locked="true" hidden="false"/>
    </xf>
    <xf numFmtId="165" fontId="13" fillId="10" borderId="2" xfId="0" applyFont="true" applyBorder="true" applyAlignment="true" applyProtection="true">
      <alignment horizontal="right" vertical="bottom" textRotation="0" wrapText="false" indent="0" shrinkToFit="true"/>
      <protection locked="true" hidden="false"/>
    </xf>
    <xf numFmtId="164" fontId="15" fillId="0" borderId="0" xfId="0" applyFont="true" applyBorder="true" applyAlignment="true" applyProtection="true">
      <alignment horizontal="general" vertical="bottom" textRotation="0" wrapText="false" indent="0" shrinkToFit="false"/>
      <protection locked="false" hidden="false"/>
    </xf>
    <xf numFmtId="165" fontId="13" fillId="0" borderId="4" xfId="0" applyFont="true" applyBorder="true" applyAlignment="true" applyProtection="true">
      <alignment horizontal="left" vertical="bottom" textRotation="0" wrapText="false" indent="0" shrinkToFit="false"/>
      <protection locked="false" hidden="false"/>
    </xf>
    <xf numFmtId="165" fontId="13" fillId="0" borderId="0" xfId="0" applyFont="true" applyBorder="true" applyAlignment="true" applyProtection="true">
      <alignment horizontal="right" vertical="bottom" textRotation="0" wrapText="false" indent="0" shrinkToFit="false"/>
      <protection locked="false" hidden="false"/>
    </xf>
    <xf numFmtId="165" fontId="13" fillId="0" borderId="0" xfId="0" applyFont="true" applyBorder="true" applyAlignment="true" applyProtection="true">
      <alignment horizontal="general" vertical="bottom" textRotation="0" wrapText="false" indent="0" shrinkToFit="false"/>
      <protection locked="false" hidden="false"/>
    </xf>
    <xf numFmtId="164" fontId="15" fillId="0" borderId="0" xfId="0" applyFont="true" applyBorder="true" applyAlignment="true" applyProtection="true">
      <alignment horizontal="center" vertical="bottom" textRotation="0" wrapText="false" indent="0" shrinkToFit="false"/>
      <protection locked="false" hidden="false"/>
    </xf>
    <xf numFmtId="165" fontId="16" fillId="0" borderId="0" xfId="0" applyFont="true" applyBorder="true" applyAlignment="true" applyProtection="true">
      <alignment horizontal="general" vertical="bottom" textRotation="0" wrapText="false" indent="0" shrinkToFit="false"/>
      <protection locked="false" hidden="false"/>
    </xf>
    <xf numFmtId="165" fontId="17" fillId="10" borderId="2" xfId="0" applyFont="true" applyBorder="true" applyAlignment="true" applyProtection="true">
      <alignment horizontal="center" vertical="center" textRotation="0" wrapText="false" indent="0" shrinkToFit="false"/>
      <protection locked="true" hidden="false"/>
    </xf>
    <xf numFmtId="165" fontId="16" fillId="10" borderId="2" xfId="0" applyFont="true" applyBorder="true" applyAlignment="true" applyProtection="true">
      <alignment horizontal="right" vertical="bottom" textRotation="0" wrapText="false" indent="0" shrinkToFit="true"/>
      <protection locked="true" hidden="false"/>
    </xf>
    <xf numFmtId="165" fontId="17" fillId="0" borderId="0" xfId="0" applyFont="true" applyBorder="true" applyAlignment="true" applyProtection="true">
      <alignment horizontal="general" vertical="bottom" textRotation="0" wrapText="false" indent="0" shrinkToFit="false"/>
      <protection locked="false" hidden="false"/>
    </xf>
    <xf numFmtId="164" fontId="13" fillId="10" borderId="6" xfId="0" applyFont="true" applyBorder="true" applyAlignment="true" applyProtection="true">
      <alignment horizontal="general" vertical="bottom" textRotation="0" wrapText="true" indent="0" shrinkToFit="false"/>
      <protection locked="true" hidden="false"/>
    </xf>
    <xf numFmtId="164" fontId="13" fillId="10" borderId="2" xfId="0" applyFont="true" applyBorder="true" applyAlignment="true" applyProtection="true">
      <alignment horizontal="general"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false" indent="0" shrinkToFit="false"/>
      <protection locked="true" hidden="false"/>
    </xf>
    <xf numFmtId="164" fontId="14" fillId="9" borderId="2" xfId="0" applyFont="true" applyBorder="true" applyAlignment="true" applyProtection="false">
      <alignment horizontal="center" vertical="bottom" textRotation="0" wrapText="true" indent="0" shrinkToFit="false"/>
      <protection locked="true" hidden="false"/>
    </xf>
    <xf numFmtId="164" fontId="15" fillId="10" borderId="2" xfId="0" applyFont="true" applyBorder="true" applyAlignment="true" applyProtection="false">
      <alignment horizontal="center" vertical="center" textRotation="0" wrapText="true" indent="0" shrinkToFit="false"/>
      <protection locked="true" hidden="false"/>
    </xf>
    <xf numFmtId="164" fontId="13" fillId="10" borderId="2" xfId="0" applyFont="true" applyBorder="true" applyAlignment="true" applyProtection="false">
      <alignment horizontal="center" vertical="center" textRotation="0" wrapText="true" indent="0" shrinkToFit="false"/>
      <protection locked="true" hidden="false"/>
    </xf>
    <xf numFmtId="166" fontId="13" fillId="10" borderId="2" xfId="0" applyFont="true" applyBorder="true" applyAlignment="true" applyProtection="false">
      <alignment horizontal="general" vertical="center" textRotation="0" wrapText="true" indent="0" shrinkToFit="false"/>
      <protection locked="true" hidden="false"/>
    </xf>
    <xf numFmtId="168" fontId="13" fillId="10" borderId="2" xfId="17" applyFont="true" applyBorder="true" applyAlignment="true" applyProtection="true">
      <alignment horizontal="general" vertical="center" textRotation="0" wrapText="true" indent="0" shrinkToFit="false"/>
      <protection locked="true" hidden="false"/>
    </xf>
    <xf numFmtId="166" fontId="13" fillId="0" borderId="0" xfId="0" applyFont="true" applyBorder="false" applyAlignment="true" applyProtection="false">
      <alignment horizontal="general" vertical="center" textRotation="0" wrapText="false" indent="0" shrinkToFit="false"/>
      <protection locked="true" hidden="false"/>
    </xf>
    <xf numFmtId="164" fontId="19" fillId="11" borderId="3" xfId="0" applyFont="true" applyBorder="true" applyAlignment="true" applyProtection="false">
      <alignment horizontal="center" vertical="center" textRotation="0" wrapText="true" indent="0" shrinkToFit="false"/>
      <protection locked="true" hidden="false"/>
    </xf>
    <xf numFmtId="164" fontId="19" fillId="11" borderId="7" xfId="0" applyFont="true" applyBorder="true" applyAlignment="true" applyProtection="false">
      <alignment horizontal="general" vertical="center" textRotation="0" wrapText="true" indent="0" shrinkToFit="false"/>
      <protection locked="true" hidden="false"/>
    </xf>
    <xf numFmtId="164" fontId="20" fillId="11" borderId="2" xfId="0" applyFont="true" applyBorder="true" applyAlignment="true" applyProtection="false">
      <alignment horizontal="center" vertical="center" textRotation="0" wrapText="true" indent="0" shrinkToFit="false"/>
      <protection locked="true" hidden="false"/>
    </xf>
    <xf numFmtId="168" fontId="19" fillId="11" borderId="7" xfId="0" applyFont="true" applyBorder="true" applyAlignment="true" applyProtection="false">
      <alignment horizontal="general" vertical="center" textRotation="0" wrapText="true" indent="0" shrinkToFit="false"/>
      <protection locked="true" hidden="false"/>
    </xf>
    <xf numFmtId="168" fontId="13" fillId="11" borderId="2" xfId="17" applyFont="true" applyBorder="true" applyAlignment="true" applyProtection="true">
      <alignment horizontal="general" vertical="center" textRotation="0" wrapText="true" indent="0" shrinkToFit="false"/>
      <protection locked="true" hidden="false"/>
    </xf>
    <xf numFmtId="164" fontId="14" fillId="0" borderId="4" xfId="0" applyFont="true" applyBorder="true" applyAlignment="true" applyProtection="false">
      <alignment horizontal="general" vertical="bottom" textRotation="0" wrapText="true" indent="0" shrinkToFit="false"/>
      <protection locked="true" hidden="false"/>
    </xf>
    <xf numFmtId="168" fontId="14" fillId="9" borderId="2"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true" applyProtection="false">
      <alignment horizontal="center" vertical="bottom" textRotation="0" wrapText="true" indent="0" shrinkToFit="false"/>
      <protection locked="true" hidden="false"/>
    </xf>
    <xf numFmtId="164" fontId="15" fillId="9" borderId="2" xfId="0" applyFont="true" applyBorder="true" applyAlignment="true" applyProtection="false">
      <alignment horizontal="center" vertical="center" textRotation="0" wrapText="true" indent="0" shrinkToFit="false"/>
      <protection locked="true" hidden="false"/>
    </xf>
    <xf numFmtId="166" fontId="21" fillId="9" borderId="2" xfId="0" applyFont="true" applyBorder="true" applyAlignment="true" applyProtection="false">
      <alignment horizontal="left" vertical="center" textRotation="0" wrapText="true" indent="0" shrinkToFit="false"/>
      <protection locked="true" hidden="false"/>
    </xf>
    <xf numFmtId="164" fontId="13" fillId="10" borderId="4" xfId="0" applyFont="true" applyBorder="true" applyAlignment="true" applyProtection="false">
      <alignment horizontal="center" vertical="center" textRotation="0" wrapText="true" indent="0" shrinkToFit="false"/>
      <protection locked="true" hidden="false"/>
    </xf>
    <xf numFmtId="166" fontId="13" fillId="10" borderId="4" xfId="0" applyFont="true" applyBorder="true" applyAlignment="true" applyProtection="false">
      <alignment horizontal="general" vertical="center" textRotation="0" wrapText="true" indent="0" shrinkToFit="false"/>
      <protection locked="true" hidden="false"/>
    </xf>
  </cellXfs>
  <cellStyles count="25">
    <cellStyle name="Normal" xfId="0" builtinId="0"/>
    <cellStyle name="Comma" xfId="15" builtinId="3"/>
    <cellStyle name="Comma [0]" xfId="16" builtinId="6"/>
    <cellStyle name="Currency" xfId="17" builtinId="4"/>
    <cellStyle name="Currency [0]" xfId="18" builtinId="7"/>
    <cellStyle name="Percent" xfId="19" builtinId="5"/>
    <cellStyle name="Accent 1 1" xfId="20"/>
    <cellStyle name="Accent 2 1" xfId="21"/>
    <cellStyle name="Accent 3 1" xfId="22"/>
    <cellStyle name="Accent 4" xfId="23"/>
    <cellStyle name="Bad 1" xfId="24"/>
    <cellStyle name="Error 1" xfId="25"/>
    <cellStyle name="Footnote 1" xfId="26"/>
    <cellStyle name="Good 1" xfId="27"/>
    <cellStyle name="Heading 1 1" xfId="28"/>
    <cellStyle name="Heading 2 1" xfId="29"/>
    <cellStyle name="Heading 3" xfId="30"/>
    <cellStyle name="Neutral 1" xfId="31"/>
    <cellStyle name="Note 1" xfId="32"/>
    <cellStyle name="Resultado" xfId="33"/>
    <cellStyle name="Resultado2" xfId="34"/>
    <cellStyle name="Status 1" xfId="35"/>
    <cellStyle name="Text 1" xfId="36"/>
    <cellStyle name="Título1" xfId="37"/>
    <cellStyle name="Warning 1" xfId="38"/>
  </cellStyles>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48A54"/>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3" activeCellId="0" sqref="B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v>
      </c>
      <c r="B2" s="4" t="s">
        <v>2</v>
      </c>
      <c r="C2" s="4" t="s">
        <v>3</v>
      </c>
      <c r="D2" s="4" t="s">
        <v>4</v>
      </c>
      <c r="E2" s="5" t="s">
        <v>5</v>
      </c>
      <c r="F2" s="5" t="s">
        <v>6</v>
      </c>
      <c r="G2" s="4" t="s">
        <v>7</v>
      </c>
      <c r="H2" s="6" t="s">
        <v>8</v>
      </c>
      <c r="I2" s="7" t="s">
        <v>9</v>
      </c>
    </row>
    <row r="3" customFormat="false" ht="12.75" hidden="false" customHeight="true" outlineLevel="0" collapsed="false">
      <c r="A3" s="3"/>
      <c r="B3" s="8" t="s">
        <v>10</v>
      </c>
      <c r="C3" s="9" t="s">
        <v>11</v>
      </c>
      <c r="D3" s="10" t="n">
        <v>200</v>
      </c>
      <c r="E3" s="11" t="n">
        <f aca="false">IF(C20&lt;=25%,D20,MIN(E20:F20))</f>
        <v>343.11</v>
      </c>
      <c r="F3" s="11" t="n">
        <f aca="false">MIN(H3:H17)</f>
        <v>230.8207926</v>
      </c>
      <c r="G3" s="12" t="s">
        <v>12</v>
      </c>
      <c r="H3" s="13" t="n">
        <v>330.624792067</v>
      </c>
      <c r="I3" s="14" t="n">
        <f aca="false">IF(H3="","",(IF($C$20&lt;25%,"N/A",IF(H3&lt;=($D$20+$A$20),H3,"Descartado"))))</f>
        <v>330.624792067</v>
      </c>
    </row>
    <row r="4" customFormat="false" ht="12.75" hidden="false" customHeight="false" outlineLevel="0" collapsed="false">
      <c r="A4" s="3"/>
      <c r="B4" s="8"/>
      <c r="C4" s="9"/>
      <c r="D4" s="10"/>
      <c r="E4" s="11"/>
      <c r="F4" s="11"/>
      <c r="G4" s="12" t="s">
        <v>13</v>
      </c>
      <c r="H4" s="13" t="n">
        <v>581.2109147</v>
      </c>
      <c r="I4" s="14" t="n">
        <f aca="false">IF(H4="","",(IF($C$20&lt;25%,"N/A",IF(H4&lt;=($D$20+$A$20),H4,"Descartado"))))</f>
        <v>581.2109147</v>
      </c>
    </row>
    <row r="5" customFormat="false" ht="12.75" hidden="false" customHeight="false" outlineLevel="0" collapsed="false">
      <c r="A5" s="3"/>
      <c r="B5" s="8"/>
      <c r="C5" s="9"/>
      <c r="D5" s="10"/>
      <c r="E5" s="11"/>
      <c r="F5" s="11"/>
      <c r="G5" s="12" t="s">
        <v>14</v>
      </c>
      <c r="H5" s="13" t="n">
        <v>230.8207926</v>
      </c>
      <c r="I5" s="14" t="n">
        <f aca="false">IF(H5="","",(IF($C$20&lt;25%,"N/A",IF(H5&lt;=($D$20+$A$20),H5,"Descartado"))))</f>
        <v>230.8207926</v>
      </c>
    </row>
    <row r="6" customFormat="false" ht="12.75" hidden="false" customHeight="false" outlineLevel="0" collapsed="false">
      <c r="A6" s="3"/>
      <c r="B6" s="8"/>
      <c r="C6" s="9"/>
      <c r="D6" s="10"/>
      <c r="E6" s="11"/>
      <c r="F6" s="11"/>
      <c r="G6" s="12" t="s">
        <v>15</v>
      </c>
      <c r="H6" s="13" t="n">
        <v>330.6351894</v>
      </c>
      <c r="I6" s="14" t="n">
        <f aca="false">IF(H6="","",(IF($C$20&lt;25%,"N/A",IF(H6&lt;=($D$20+$A$20),H6,"Descartado"))))</f>
        <v>330.6351894</v>
      </c>
    </row>
    <row r="7" customFormat="false" ht="12.75" hidden="false" customHeight="false" outlineLevel="0" collapsed="false">
      <c r="A7" s="3"/>
      <c r="B7" s="8"/>
      <c r="C7" s="9"/>
      <c r="D7" s="10"/>
      <c r="E7" s="11"/>
      <c r="F7" s="11"/>
      <c r="G7" s="12" t="s">
        <v>16</v>
      </c>
      <c r="H7" s="13" t="n">
        <v>828.6674401</v>
      </c>
      <c r="I7" s="14" t="str">
        <f aca="false">IF(H7="","",(IF($C$20&lt;25%,"N/A",IF(H7&lt;=($D$20+$A$20),H7,"Descartado"))))</f>
        <v>Descartado</v>
      </c>
    </row>
    <row r="8" customFormat="false" ht="12.75" hidden="false" customHeight="false" outlineLevel="0" collapsed="false">
      <c r="A8" s="3"/>
      <c r="B8" s="8"/>
      <c r="C8" s="9"/>
      <c r="D8" s="10"/>
      <c r="E8" s="11"/>
      <c r="F8" s="11"/>
      <c r="G8" s="12" t="s">
        <v>17</v>
      </c>
      <c r="H8" s="13" t="n">
        <v>519.86665</v>
      </c>
      <c r="I8" s="14" t="n">
        <f aca="false">IF(H8="","",(IF($C$20&lt;25%,"N/A",IF(H8&lt;=($D$20+$A$20),H8,"Descartado"))))</f>
        <v>519.86665</v>
      </c>
    </row>
    <row r="9" customFormat="false" ht="12.75" hidden="false" customHeight="false" outlineLevel="0" collapsed="false">
      <c r="A9" s="3"/>
      <c r="B9" s="8"/>
      <c r="C9" s="9"/>
      <c r="D9" s="10"/>
      <c r="E9" s="11"/>
      <c r="F9" s="11"/>
      <c r="G9" s="12" t="s">
        <v>18</v>
      </c>
      <c r="H9" s="13" t="n">
        <v>231.850128567</v>
      </c>
      <c r="I9" s="14" t="n">
        <f aca="false">IF(H9="","",(IF($C$20&lt;25%,"N/A",IF(H9&lt;=($D$20+$A$20),H9,"Descartado"))))</f>
        <v>231.850128567</v>
      </c>
    </row>
    <row r="10" customFormat="false" ht="12.75" hidden="false" customHeight="false" outlineLevel="0" collapsed="false">
      <c r="A10" s="3"/>
      <c r="B10" s="8"/>
      <c r="C10" s="9"/>
      <c r="D10" s="10"/>
      <c r="E10" s="11"/>
      <c r="F10" s="11"/>
      <c r="G10" s="12" t="s">
        <v>19</v>
      </c>
      <c r="H10" s="13" t="n">
        <v>665.429312</v>
      </c>
      <c r="I10" s="14" t="str">
        <f aca="false">IF(H10="","",(IF($C$20&lt;25%,"N/A",IF(H10&lt;=($D$20+$A$20),H10,"Descartado"))))</f>
        <v>Descartado</v>
      </c>
    </row>
    <row r="11" customFormat="false" ht="12.75" hidden="false" customHeight="false" outlineLevel="0" collapsed="false">
      <c r="A11" s="3"/>
      <c r="B11" s="8"/>
      <c r="C11" s="9"/>
      <c r="D11" s="10"/>
      <c r="E11" s="11"/>
      <c r="F11" s="11"/>
      <c r="G11" s="12" t="s">
        <v>20</v>
      </c>
      <c r="H11" s="13" t="n">
        <v>343.111989</v>
      </c>
      <c r="I11" s="14" t="n">
        <f aca="false">IF(H11="","",(IF($C$20&lt;25%,"N/A",IF(H11&lt;=($D$20+$A$20),H11,"Descartado"))))</f>
        <v>343.111989</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208.396324239278</v>
      </c>
      <c r="B20" s="25" t="n">
        <f aca="false">COUNT(H3:H17)</f>
        <v>9</v>
      </c>
      <c r="C20" s="26" t="n">
        <f aca="false">IF(B20&lt;2,"N/A",(A20/D20))</f>
        <v>0.461707559906235</v>
      </c>
      <c r="D20" s="27" t="n">
        <f aca="false">ROUND(AVERAGE(H3:H17),2)</f>
        <v>451.36</v>
      </c>
      <c r="E20" s="28" t="n">
        <f aca="false">IFERROR(ROUND(IF(B20&lt;2,"N/A",(IF(C20&lt;=25%,"N/A",AVERAGE(I3:I17)))),2),"N/A")</f>
        <v>366.87</v>
      </c>
      <c r="F20" s="28" t="n">
        <f aca="false">ROUND(MEDIAN(H3:H17),2)</f>
        <v>343.11</v>
      </c>
      <c r="G20" s="29" t="str">
        <f aca="false">INDEX(G3:G17,MATCH(H20,H3:H17,0))</f>
        <v>ATEND TUDO COMERCIO E SERVICOS LTDA</v>
      </c>
      <c r="H20" s="30" t="n">
        <f aca="false">MIN(H3:H17)</f>
        <v>230.8207926</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343.11</v>
      </c>
    </row>
    <row r="23" customFormat="false" ht="12.75" hidden="false" customHeight="false" outlineLevel="0" collapsed="false">
      <c r="B23" s="31"/>
      <c r="C23" s="31"/>
      <c r="D23" s="35"/>
      <c r="E23" s="35"/>
      <c r="F23" s="39"/>
      <c r="G23" s="6" t="s">
        <v>29</v>
      </c>
      <c r="H23" s="30" t="n">
        <f aca="false">ROUND(H22,2)*D3</f>
        <v>68622</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14" activeCellId="0" sqref="H14"/>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79</v>
      </c>
      <c r="B2" s="4" t="s">
        <v>2</v>
      </c>
      <c r="C2" s="4" t="s">
        <v>3</v>
      </c>
      <c r="D2" s="4" t="s">
        <v>4</v>
      </c>
      <c r="E2" s="5" t="s">
        <v>5</v>
      </c>
      <c r="F2" s="5" t="s">
        <v>6</v>
      </c>
      <c r="G2" s="4" t="s">
        <v>7</v>
      </c>
      <c r="H2" s="6" t="s">
        <v>8</v>
      </c>
      <c r="I2" s="7" t="s">
        <v>9</v>
      </c>
    </row>
    <row r="3" customFormat="false" ht="12.75" hidden="false" customHeight="true" outlineLevel="0" collapsed="false">
      <c r="A3" s="3"/>
      <c r="B3" s="8" t="s">
        <v>80</v>
      </c>
      <c r="C3" s="9" t="s">
        <v>11</v>
      </c>
      <c r="D3" s="10" t="n">
        <v>30</v>
      </c>
      <c r="E3" s="11" t="n">
        <f aca="false">IF(C20&lt;=25%,D20,MIN(E20:F20))</f>
        <v>973.14</v>
      </c>
      <c r="F3" s="11" t="n">
        <f aca="false">MIN(H3:H17)</f>
        <v>857.613615172</v>
      </c>
      <c r="G3" s="12" t="s">
        <v>12</v>
      </c>
      <c r="H3" s="13" t="n">
        <v>857.613615172</v>
      </c>
      <c r="I3" s="14" t="n">
        <f aca="false">IF(H3="","",(IF($C$20&lt;25%,"N/A",IF(H3&lt;=($D$20+$A$20),H3,"Descartado"))))</f>
        <v>857.613615172</v>
      </c>
    </row>
    <row r="4" customFormat="false" ht="12.75" hidden="false" customHeight="false" outlineLevel="0" collapsed="false">
      <c r="A4" s="3"/>
      <c r="B4" s="8"/>
      <c r="C4" s="9"/>
      <c r="D4" s="10"/>
      <c r="E4" s="11"/>
      <c r="F4" s="11"/>
      <c r="G4" s="12" t="s">
        <v>14</v>
      </c>
      <c r="H4" s="13" t="n">
        <v>973.1903688</v>
      </c>
      <c r="I4" s="14" t="n">
        <f aca="false">IF(H4="","",(IF($C$20&lt;25%,"N/A",IF(H4&lt;=($D$20+$A$20),H4,"Descartado"))))</f>
        <v>973.1903688</v>
      </c>
    </row>
    <row r="5" customFormat="false" ht="12.75" hidden="false" customHeight="false" outlineLevel="0" collapsed="false">
      <c r="A5" s="3"/>
      <c r="B5" s="8"/>
      <c r="C5" s="9"/>
      <c r="D5" s="10"/>
      <c r="E5" s="11"/>
      <c r="F5" s="11"/>
      <c r="G5" s="12" t="s">
        <v>15</v>
      </c>
      <c r="H5" s="13" t="n">
        <v>903.5282377</v>
      </c>
      <c r="I5" s="14" t="n">
        <f aca="false">IF(H5="","",(IF($C$20&lt;25%,"N/A",IF(H5&lt;=($D$20+$A$20),H5,"Descartado"))))</f>
        <v>903.5282377</v>
      </c>
    </row>
    <row r="6" customFormat="false" ht="12.75" hidden="false" customHeight="false" outlineLevel="0" collapsed="false">
      <c r="A6" s="3"/>
      <c r="B6" s="8"/>
      <c r="C6" s="9"/>
      <c r="D6" s="10"/>
      <c r="E6" s="11"/>
      <c r="F6" s="11"/>
      <c r="G6" s="12" t="s">
        <v>16</v>
      </c>
      <c r="H6" s="13" t="n">
        <v>1871.51994</v>
      </c>
      <c r="I6" s="14" t="str">
        <f aca="false">IF(H6="","",(IF($C$20&lt;25%,"N/A",IF(H6&lt;=($D$20+$A$20),H6,"Descartado"))))</f>
        <v>Descartado</v>
      </c>
    </row>
    <row r="7" customFormat="false" ht="12.75" hidden="false" customHeight="false" outlineLevel="0" collapsed="false">
      <c r="A7" s="3"/>
      <c r="B7" s="8"/>
      <c r="C7" s="9"/>
      <c r="D7" s="10"/>
      <c r="E7" s="11"/>
      <c r="F7" s="11"/>
      <c r="G7" s="12" t="s">
        <v>17</v>
      </c>
      <c r="H7" s="13" t="n">
        <v>857.624012505</v>
      </c>
      <c r="I7" s="14" t="n">
        <f aca="false">IF(H7="","",(IF($C$20&lt;25%,"N/A",IF(H7&lt;=($D$20+$A$20),H7,"Descartado"))))</f>
        <v>857.624012505</v>
      </c>
    </row>
    <row r="8" customFormat="false" ht="12.75" hidden="false" customHeight="false" outlineLevel="0" collapsed="false">
      <c r="A8" s="3"/>
      <c r="B8" s="8"/>
      <c r="C8" s="9"/>
      <c r="D8" s="10"/>
      <c r="E8" s="11"/>
      <c r="F8" s="11"/>
      <c r="G8" s="12" t="s">
        <v>18</v>
      </c>
      <c r="H8" s="13" t="n">
        <v>862.687513676</v>
      </c>
      <c r="I8" s="14" t="n">
        <f aca="false">IF(H8="","",(IF($C$20&lt;25%,"N/A",IF(H8&lt;=($D$20+$A$20),H8,"Descartado"))))</f>
        <v>862.687513676</v>
      </c>
    </row>
    <row r="9" customFormat="false" ht="12.75" hidden="false" customHeight="false" outlineLevel="0" collapsed="false">
      <c r="A9" s="3"/>
      <c r="B9" s="8"/>
      <c r="C9" s="9"/>
      <c r="D9" s="10"/>
      <c r="E9" s="11"/>
      <c r="F9" s="11"/>
      <c r="G9" s="12" t="s">
        <v>71</v>
      </c>
      <c r="H9" s="13" t="n">
        <v>969.96719557</v>
      </c>
      <c r="I9" s="14" t="n">
        <f aca="false">IF(H9="","",(IF($C$20&lt;25%,"N/A",IF(H9&lt;=($D$20+$A$20),H9,"Descartado"))))</f>
        <v>969.96719557</v>
      </c>
    </row>
    <row r="10" customFormat="false" ht="12.75" hidden="false" customHeight="false" outlineLevel="0" collapsed="false">
      <c r="A10" s="3"/>
      <c r="B10" s="8"/>
      <c r="C10" s="9"/>
      <c r="D10" s="10"/>
      <c r="E10" s="11"/>
      <c r="F10" s="11"/>
      <c r="G10" s="12" t="s">
        <v>39</v>
      </c>
      <c r="H10" s="13" t="n">
        <v>1308.60833138</v>
      </c>
      <c r="I10" s="14" t="n">
        <f aca="false">IF(H10="","",(IF($C$20&lt;25%,"N/A",IF(H10&lt;=($D$20+$A$20),H10,"Descartado"))))</f>
        <v>1308.60833138</v>
      </c>
    </row>
    <row r="11" customFormat="false" ht="12.75" hidden="false" customHeight="false" outlineLevel="0" collapsed="false">
      <c r="A11" s="3"/>
      <c r="B11" s="8"/>
      <c r="C11" s="9"/>
      <c r="D11" s="10"/>
      <c r="E11" s="11"/>
      <c r="F11" s="11"/>
      <c r="G11" s="12" t="s">
        <v>41</v>
      </c>
      <c r="H11" s="13" t="n">
        <v>1403.639955</v>
      </c>
      <c r="I11" s="14" t="n">
        <f aca="false">IF(H11="","",(IF($C$20&lt;25%,"N/A",IF(H11&lt;=($D$20+$A$20),H11,"Descartado"))))</f>
        <v>1403.639955</v>
      </c>
    </row>
    <row r="12" customFormat="false" ht="12.75" hidden="false" customHeight="false" outlineLevel="0" collapsed="false">
      <c r="A12" s="3"/>
      <c r="B12" s="8"/>
      <c r="C12" s="9"/>
      <c r="D12" s="10"/>
      <c r="E12" s="11"/>
      <c r="F12" s="11"/>
      <c r="G12" s="12" t="s">
        <v>48</v>
      </c>
      <c r="H12" s="13" t="n">
        <v>973.08639547</v>
      </c>
      <c r="I12" s="14" t="n">
        <f aca="false">IF(H12="","",(IF($C$20&lt;25%,"N/A",IF(H12&lt;=($D$20+$A$20),H12,"Descartado"))))</f>
        <v>973.08639547</v>
      </c>
    </row>
    <row r="13" customFormat="false" ht="12.75" hidden="false" customHeight="false" outlineLevel="0" collapsed="false">
      <c r="A13" s="3"/>
      <c r="B13" s="8"/>
      <c r="C13" s="9"/>
      <c r="D13" s="10"/>
      <c r="E13" s="11"/>
      <c r="F13" s="11"/>
      <c r="G13" s="12" t="s">
        <v>51</v>
      </c>
      <c r="H13" s="13" t="n">
        <v>1237.282627</v>
      </c>
      <c r="I13" s="14" t="n">
        <f aca="false">IF(H13="","",(IF($C$20&lt;25%,"N/A",IF(H13&lt;=($D$20+$A$20),H13,"Descartado"))))</f>
        <v>1237.282627</v>
      </c>
    </row>
    <row r="14" customFormat="false" ht="12.75" hidden="false" customHeight="false" outlineLevel="0" collapsed="false">
      <c r="A14" s="3"/>
      <c r="B14" s="8"/>
      <c r="C14" s="9"/>
      <c r="D14" s="10"/>
      <c r="E14" s="11"/>
      <c r="F14" s="11"/>
      <c r="G14" s="12" t="s">
        <v>81</v>
      </c>
      <c r="H14" s="13" t="n">
        <v>1039.7333</v>
      </c>
      <c r="I14" s="14" t="n">
        <f aca="false">IF(H14="","",(IF($C$20&lt;25%,"N/A",IF(H14&lt;=($D$20+$A$20),H14,"Descartado"))))</f>
        <v>1039.7333</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303.713858748715</v>
      </c>
      <c r="B20" s="25" t="n">
        <f aca="false">COUNT(H3:H17)</f>
        <v>12</v>
      </c>
      <c r="C20" s="26" t="n">
        <f aca="false">IF(B20&lt;2,"N/A",(A20/D20))</f>
        <v>0.274886510402776</v>
      </c>
      <c r="D20" s="27" t="n">
        <f aca="false">ROUND(AVERAGE(H3:H17),2)</f>
        <v>1104.87</v>
      </c>
      <c r="E20" s="28" t="n">
        <f aca="false">IFERROR(ROUND(IF(B20&lt;2,"N/A",(IF(C20&lt;=25%,"N/A",AVERAGE(I3:I17)))),2),"N/A")</f>
        <v>1035.18</v>
      </c>
      <c r="F20" s="28" t="n">
        <f aca="false">ROUND(MEDIAN(H3:H17),2)</f>
        <v>973.14</v>
      </c>
      <c r="G20" s="29" t="str">
        <f aca="false">INDEX(G3:G17,MATCH(H20,H3:H17,0))</f>
        <v>JORGE LUIZ DE GUSMAO BUARQUE EIRELI</v>
      </c>
      <c r="H20" s="30" t="n">
        <f aca="false">MIN(H3:H17)</f>
        <v>857.613615172</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973.14</v>
      </c>
    </row>
    <row r="23" customFormat="false" ht="12.75" hidden="false" customHeight="false" outlineLevel="0" collapsed="false">
      <c r="B23" s="31"/>
      <c r="C23" s="31"/>
      <c r="D23" s="35"/>
      <c r="E23" s="35"/>
      <c r="F23" s="39"/>
      <c r="G23" s="6" t="s">
        <v>29</v>
      </c>
      <c r="H23" s="30" t="n">
        <f aca="false">ROUND(H22,2)*D3</f>
        <v>29194.2</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8" activeCellId="0" sqref="H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82</v>
      </c>
      <c r="B2" s="4" t="s">
        <v>2</v>
      </c>
      <c r="C2" s="4" t="s">
        <v>3</v>
      </c>
      <c r="D2" s="4" t="s">
        <v>4</v>
      </c>
      <c r="E2" s="5" t="s">
        <v>5</v>
      </c>
      <c r="F2" s="5" t="s">
        <v>6</v>
      </c>
      <c r="G2" s="4" t="s">
        <v>7</v>
      </c>
      <c r="H2" s="6" t="s">
        <v>8</v>
      </c>
      <c r="I2" s="7" t="s">
        <v>9</v>
      </c>
    </row>
    <row r="3" customFormat="false" ht="12.75" hidden="false" customHeight="true" outlineLevel="0" collapsed="false">
      <c r="A3" s="3"/>
      <c r="B3" s="8" t="s">
        <v>83</v>
      </c>
      <c r="C3" s="9" t="s">
        <v>11</v>
      </c>
      <c r="D3" s="10" t="n">
        <v>400</v>
      </c>
      <c r="E3" s="11" t="n">
        <f aca="false">IF(C20&lt;=25%,D20,MIN(E20:F20))</f>
        <v>37.2</v>
      </c>
      <c r="F3" s="11" t="n">
        <f aca="false">MIN(H3:H17)</f>
        <v>36.28669217</v>
      </c>
      <c r="G3" s="12" t="s">
        <v>17</v>
      </c>
      <c r="H3" s="13" t="n">
        <v>36.338678835</v>
      </c>
      <c r="I3" s="14" t="n">
        <f aca="false">IF(H3="","",(IF($C$20&lt;25%,"N/A",IF(H3&lt;=($D$20+$A$20),H3,"Descartado"))))</f>
        <v>36.338678835</v>
      </c>
    </row>
    <row r="4" customFormat="false" ht="12.75" hidden="false" customHeight="false" outlineLevel="0" collapsed="false">
      <c r="A4" s="3"/>
      <c r="B4" s="8"/>
      <c r="C4" s="9"/>
      <c r="D4" s="10"/>
      <c r="E4" s="11"/>
      <c r="F4" s="11"/>
      <c r="G4" s="12" t="s">
        <v>71</v>
      </c>
      <c r="H4" s="13" t="n">
        <v>103.97333</v>
      </c>
      <c r="I4" s="14" t="n">
        <f aca="false">IF(H4="","",(IF($C$20&lt;25%,"N/A",IF(H4&lt;=($D$20+$A$20),H4,"Descartado"))))</f>
        <v>103.97333</v>
      </c>
    </row>
    <row r="5" customFormat="false" ht="12.75" hidden="false" customHeight="false" outlineLevel="0" collapsed="false">
      <c r="A5" s="3"/>
      <c r="B5" s="8"/>
      <c r="C5" s="9"/>
      <c r="D5" s="10"/>
      <c r="E5" s="11"/>
      <c r="F5" s="11"/>
      <c r="G5" s="12" t="s">
        <v>39</v>
      </c>
      <c r="H5" s="13" t="n">
        <v>36.28669217</v>
      </c>
      <c r="I5" s="14" t="n">
        <f aca="false">IF(H5="","",(IF($C$20&lt;25%,"N/A",IF(H5&lt;=($D$20+$A$20),H5,"Descartado"))))</f>
        <v>36.28669217</v>
      </c>
    </row>
    <row r="6" customFormat="false" ht="12.75" hidden="false" customHeight="false" outlineLevel="0" collapsed="false">
      <c r="A6" s="3"/>
      <c r="B6" s="8"/>
      <c r="C6" s="9"/>
      <c r="D6" s="10"/>
      <c r="E6" s="11"/>
      <c r="F6" s="11"/>
      <c r="G6" s="12" t="s">
        <v>51</v>
      </c>
      <c r="H6" s="13" t="n">
        <v>62.383998</v>
      </c>
      <c r="I6" s="14" t="n">
        <f aca="false">IF(H6="","",(IF($C$20&lt;25%,"N/A",IF(H6&lt;=($D$20+$A$20),H6,"Descartado"))))</f>
        <v>62.383998</v>
      </c>
    </row>
    <row r="7" customFormat="false" ht="12.75" hidden="false" customHeight="false" outlineLevel="0" collapsed="false">
      <c r="A7" s="3"/>
      <c r="B7" s="8"/>
      <c r="C7" s="9"/>
      <c r="D7" s="10"/>
      <c r="E7" s="11"/>
      <c r="F7" s="11"/>
      <c r="G7" s="12" t="s">
        <v>84</v>
      </c>
      <c r="H7" s="13" t="n">
        <v>207.94666</v>
      </c>
      <c r="I7" s="14" t="str">
        <f aca="false">IF(H7="","",(IF($C$20&lt;25%,"N/A",IF(H7&lt;=($D$20+$A$20),H7,"Descartado"))))</f>
        <v>Descartado</v>
      </c>
    </row>
    <row r="8" customFormat="false" ht="12.75" hidden="false" customHeight="false" outlineLevel="0" collapsed="false">
      <c r="A8" s="3"/>
      <c r="B8" s="8"/>
      <c r="C8" s="9"/>
      <c r="D8" s="10"/>
      <c r="E8" s="11"/>
      <c r="F8" s="11"/>
      <c r="G8" s="12" t="s">
        <v>85</v>
      </c>
      <c r="H8" s="13" t="n">
        <v>36.349076168</v>
      </c>
      <c r="I8" s="14" t="n">
        <f aca="false">IF(H8="","",(IF($C$20&lt;25%,"N/A",IF(H8&lt;=($D$20+$A$20),H8,"Descartado"))))</f>
        <v>36.349076168</v>
      </c>
    </row>
    <row r="9" customFormat="false" ht="12.75" hidden="false" customHeight="false" outlineLevel="0" collapsed="false">
      <c r="A9" s="3"/>
      <c r="B9" s="8"/>
      <c r="C9" s="9"/>
      <c r="D9" s="10"/>
      <c r="E9" s="11"/>
      <c r="F9" s="11"/>
      <c r="G9" s="12" t="s">
        <v>86</v>
      </c>
      <c r="H9" s="13" t="n">
        <v>37.201657474</v>
      </c>
      <c r="I9" s="14" t="n">
        <f aca="false">IF(H9="","",(IF($C$20&lt;25%,"N/A",IF(H9&lt;=($D$20+$A$20),H9,"Descartado"))))</f>
        <v>37.201657474</v>
      </c>
    </row>
    <row r="10" customFormat="false" ht="12.75" hidden="false" customHeight="false" outlineLevel="0" collapsed="false">
      <c r="A10" s="3"/>
      <c r="B10" s="8"/>
      <c r="C10" s="9"/>
      <c r="D10" s="10"/>
      <c r="E10" s="11"/>
      <c r="F10" s="11"/>
      <c r="G10" s="12" t="s">
        <v>87</v>
      </c>
      <c r="H10" s="13" t="n">
        <v>36.3906655</v>
      </c>
      <c r="I10" s="14" t="n">
        <f aca="false">IF(H10="","",(IF($C$20&lt;25%,"N/A",IF(H10&lt;=($D$20+$A$20),H10,"Descartado"))))</f>
        <v>36.3906655</v>
      </c>
    </row>
    <row r="11" customFormat="false" ht="12.75" hidden="false" customHeight="false" outlineLevel="0" collapsed="false">
      <c r="A11" s="3"/>
      <c r="B11" s="8"/>
      <c r="C11" s="9"/>
      <c r="D11" s="10"/>
      <c r="E11" s="11"/>
      <c r="F11" s="11"/>
      <c r="G11" s="12" t="s">
        <v>88</v>
      </c>
      <c r="H11" s="13" t="n">
        <v>37.212054807</v>
      </c>
      <c r="I11" s="14" t="n">
        <f aca="false">IF(H11="","",(IF($C$20&lt;25%,"N/A",IF(H11&lt;=($D$20+$A$20),H11,"Descartado"))))</f>
        <v>37.212054807</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57.8581862343909</v>
      </c>
      <c r="B20" s="25" t="n">
        <f aca="false">COUNT(H3:H17)</f>
        <v>9</v>
      </c>
      <c r="C20" s="26" t="n">
        <f aca="false">IF(B20&lt;2,"N/A",(A20/D20))</f>
        <v>0.876506381372382</v>
      </c>
      <c r="D20" s="27" t="n">
        <f aca="false">ROUND(AVERAGE(H3:H17),2)</f>
        <v>66.01</v>
      </c>
      <c r="E20" s="28" t="n">
        <f aca="false">IFERROR(ROUND(IF(B20&lt;2,"N/A",(IF(C20&lt;=25%,"N/A",AVERAGE(I3:I17)))),2),"N/A")</f>
        <v>48.27</v>
      </c>
      <c r="F20" s="28" t="n">
        <f aca="false">ROUND(MEDIAN(H3:H17),2)</f>
        <v>37.2</v>
      </c>
      <c r="G20" s="29" t="str">
        <f aca="false">INDEX(G3:G17,MATCH(H20,H3:H17,0))</f>
        <v>METALTEC M. OLIVEIRA COMERCIO LTDA</v>
      </c>
      <c r="H20" s="30" t="n">
        <f aca="false">MIN(H3:H17)</f>
        <v>36.28669217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37.2</v>
      </c>
    </row>
    <row r="23" customFormat="false" ht="12.75" hidden="false" customHeight="false" outlineLevel="0" collapsed="false">
      <c r="B23" s="31"/>
      <c r="C23" s="31"/>
      <c r="D23" s="35"/>
      <c r="E23" s="35"/>
      <c r="F23" s="39"/>
      <c r="G23" s="6" t="s">
        <v>29</v>
      </c>
      <c r="H23" s="30" t="n">
        <f aca="false">ROUND(H22,2)*D3</f>
        <v>14880</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16" activeCellId="0" sqref="H1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89</v>
      </c>
      <c r="B2" s="4" t="s">
        <v>2</v>
      </c>
      <c r="C2" s="4" t="s">
        <v>3</v>
      </c>
      <c r="D2" s="4" t="s">
        <v>4</v>
      </c>
      <c r="E2" s="5" t="s">
        <v>5</v>
      </c>
      <c r="F2" s="5" t="s">
        <v>6</v>
      </c>
      <c r="G2" s="4" t="s">
        <v>7</v>
      </c>
      <c r="H2" s="6" t="s">
        <v>8</v>
      </c>
      <c r="I2" s="7" t="s">
        <v>9</v>
      </c>
    </row>
    <row r="3" customFormat="false" ht="12.75" hidden="false" customHeight="true" outlineLevel="0" collapsed="false">
      <c r="A3" s="3"/>
      <c r="B3" s="8" t="s">
        <v>90</v>
      </c>
      <c r="C3" s="9" t="s">
        <v>11</v>
      </c>
      <c r="D3" s="10" t="n">
        <v>250</v>
      </c>
      <c r="E3" s="11" t="n">
        <f aca="false">IF(C20&lt;=25%,D20,MIN(E20:F20))</f>
        <v>39.89</v>
      </c>
      <c r="F3" s="11" t="n">
        <f aca="false">MIN(H3:H17)</f>
        <v>39.489070734</v>
      </c>
      <c r="G3" s="12" t="s">
        <v>17</v>
      </c>
      <c r="H3" s="13" t="n">
        <v>39.489070734</v>
      </c>
      <c r="I3" s="14" t="n">
        <f aca="false">IF(H3="","",(IF($C$20&lt;25%,"N/A",IF(H3&lt;=($D$20+$A$20),H3,"Descartado"))))</f>
        <v>39.489070734</v>
      </c>
    </row>
    <row r="4" customFormat="false" ht="12.75" hidden="false" customHeight="false" outlineLevel="0" collapsed="false">
      <c r="A4" s="3"/>
      <c r="B4" s="8"/>
      <c r="C4" s="9"/>
      <c r="D4" s="10"/>
      <c r="E4" s="11"/>
      <c r="F4" s="11"/>
      <c r="G4" s="12" t="s">
        <v>39</v>
      </c>
      <c r="H4" s="13" t="n">
        <v>124.767996</v>
      </c>
      <c r="I4" s="14" t="n">
        <f aca="false">IF(H4="","",(IF($C$20&lt;25%,"N/A",IF(H4&lt;=($D$20+$A$20),H4,"Descartado"))))</f>
        <v>124.767996</v>
      </c>
    </row>
    <row r="5" customFormat="false" ht="12.75" hidden="false" customHeight="false" outlineLevel="0" collapsed="false">
      <c r="A5" s="3"/>
      <c r="B5" s="8"/>
      <c r="C5" s="9"/>
      <c r="D5" s="10"/>
      <c r="E5" s="11"/>
      <c r="F5" s="11"/>
      <c r="G5" s="12" t="s">
        <v>51</v>
      </c>
      <c r="H5" s="13" t="n">
        <v>72.781331</v>
      </c>
      <c r="I5" s="14" t="n">
        <f aca="false">IF(H5="","",(IF($C$20&lt;25%,"N/A",IF(H5&lt;=($D$20+$A$20),H5,"Descartado"))))</f>
        <v>72.781331</v>
      </c>
    </row>
    <row r="6" customFormat="false" ht="12.75" hidden="false" customHeight="false" outlineLevel="0" collapsed="false">
      <c r="A6" s="3"/>
      <c r="B6" s="8"/>
      <c r="C6" s="9"/>
      <c r="D6" s="10"/>
      <c r="E6" s="11"/>
      <c r="F6" s="11"/>
      <c r="G6" s="12" t="s">
        <v>84</v>
      </c>
      <c r="H6" s="13" t="n">
        <v>207.94666</v>
      </c>
      <c r="I6" s="14" t="str">
        <f aca="false">IF(H6="","",(IF($C$20&lt;25%,"N/A",IF(H6&lt;=($D$20+$A$20),H6,"Descartado"))))</f>
        <v>Descartado</v>
      </c>
    </row>
    <row r="7" customFormat="false" ht="12.75" hidden="false" customHeight="false" outlineLevel="0" collapsed="false">
      <c r="A7" s="3"/>
      <c r="B7" s="8"/>
      <c r="C7" s="9"/>
      <c r="D7" s="10"/>
      <c r="E7" s="11"/>
      <c r="F7" s="11"/>
      <c r="G7" s="12" t="s">
        <v>85</v>
      </c>
      <c r="H7" s="13" t="n">
        <v>39.894566721</v>
      </c>
      <c r="I7" s="14" t="n">
        <f aca="false">IF(H7="","",(IF($C$20&lt;25%,"N/A",IF(H7&lt;=($D$20+$A$20),H7,"Descartado"))))</f>
        <v>39.894566721</v>
      </c>
    </row>
    <row r="8" customFormat="false" ht="12.75" hidden="false" customHeight="false" outlineLevel="0" collapsed="false">
      <c r="A8" s="3"/>
      <c r="B8" s="8"/>
      <c r="C8" s="9"/>
      <c r="D8" s="10"/>
      <c r="E8" s="11"/>
      <c r="F8" s="11"/>
      <c r="G8" s="12" t="s">
        <v>86</v>
      </c>
      <c r="H8" s="13" t="n">
        <v>39.884169388</v>
      </c>
      <c r="I8" s="14" t="n">
        <f aca="false">IF(H8="","",(IF($C$20&lt;25%,"N/A",IF(H8&lt;=($D$20+$A$20),H8,"Descartado"))))</f>
        <v>39.884169388</v>
      </c>
    </row>
    <row r="9" customFormat="false" ht="12.75" hidden="false" customHeight="false" outlineLevel="0" collapsed="false">
      <c r="A9" s="3"/>
      <c r="B9" s="8"/>
      <c r="C9" s="9"/>
      <c r="D9" s="10"/>
      <c r="E9" s="11"/>
      <c r="F9" s="11"/>
      <c r="G9" s="12" t="s">
        <v>87</v>
      </c>
      <c r="H9" s="13" t="n">
        <v>39.5098654</v>
      </c>
      <c r="I9" s="14" t="n">
        <f aca="false">IF(H9="","",(IF($C$20&lt;25%,"N/A",IF(H9&lt;=($D$20+$A$20),H9,"Descartado"))))</f>
        <v>39.5098654</v>
      </c>
    </row>
    <row r="10" customFormat="false" ht="12.75" hidden="false" customHeight="false" outlineLevel="0" collapsed="false">
      <c r="A10" s="3"/>
      <c r="B10" s="8"/>
      <c r="C10" s="9"/>
      <c r="D10" s="10"/>
      <c r="E10" s="11"/>
      <c r="F10" s="11"/>
      <c r="G10" s="12" t="s">
        <v>88</v>
      </c>
      <c r="H10" s="13" t="n">
        <v>39.894566721</v>
      </c>
      <c r="I10" s="14" t="n">
        <f aca="false">IF(H10="","",(IF($C$20&lt;25%,"N/A",IF(H10&lt;=($D$20+$A$20),H10,"Descartado"))))</f>
        <v>39.894566721</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61.3804281997895</v>
      </c>
      <c r="B20" s="25" t="n">
        <f aca="false">COUNT(H3:H17)</f>
        <v>8</v>
      </c>
      <c r="C20" s="26" t="n">
        <f aca="false">IF(B20&lt;2,"N/A",(A20/D20))</f>
        <v>0.812770500526874</v>
      </c>
      <c r="D20" s="27" t="n">
        <f aca="false">ROUND(AVERAGE(H3:H17),2)</f>
        <v>75.52</v>
      </c>
      <c r="E20" s="28" t="n">
        <f aca="false">IFERROR(ROUND(IF(B20&lt;2,"N/A",(IF(C20&lt;=25%,"N/A",AVERAGE(I3:I17)))),2),"N/A")</f>
        <v>56.6</v>
      </c>
      <c r="F20" s="28" t="n">
        <f aca="false">ROUND(MEDIAN(H3:H17),2)</f>
        <v>39.89</v>
      </c>
      <c r="G20" s="29" t="str">
        <f aca="false">INDEX(G3:G17,MATCH(H20,H3:H17,0))</f>
        <v>MED LIFE INDUSTRIA E COMERCIO DE MOVEIS EIRELI</v>
      </c>
      <c r="H20" s="30" t="n">
        <f aca="false">MIN(H3:H17)</f>
        <v>39.489070734</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39.89</v>
      </c>
    </row>
    <row r="23" customFormat="false" ht="12.75" hidden="false" customHeight="false" outlineLevel="0" collapsed="false">
      <c r="B23" s="31"/>
      <c r="C23" s="31"/>
      <c r="D23" s="35"/>
      <c r="E23" s="35"/>
      <c r="F23" s="39"/>
      <c r="G23" s="6" t="s">
        <v>29</v>
      </c>
      <c r="H23" s="30" t="n">
        <f aca="false">ROUND(H22,2)*D3</f>
        <v>9972.5</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6" activeCellId="0" sqref="H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91</v>
      </c>
      <c r="B2" s="4" t="s">
        <v>2</v>
      </c>
      <c r="C2" s="4" t="s">
        <v>3</v>
      </c>
      <c r="D2" s="4" t="s">
        <v>4</v>
      </c>
      <c r="E2" s="5" t="s">
        <v>5</v>
      </c>
      <c r="F2" s="5" t="s">
        <v>6</v>
      </c>
      <c r="G2" s="4" t="s">
        <v>7</v>
      </c>
      <c r="H2" s="6" t="s">
        <v>8</v>
      </c>
      <c r="I2" s="7" t="s">
        <v>9</v>
      </c>
    </row>
    <row r="3" customFormat="false" ht="12.75" hidden="false" customHeight="true" outlineLevel="0" collapsed="false">
      <c r="A3" s="3"/>
      <c r="B3" s="8" t="s">
        <v>92</v>
      </c>
      <c r="C3" s="9" t="s">
        <v>11</v>
      </c>
      <c r="D3" s="10" t="n">
        <v>60</v>
      </c>
      <c r="E3" s="11" t="n">
        <f aca="false">IF(C20&lt;=25%,D20,MIN(E20:F20))</f>
        <v>188.59</v>
      </c>
      <c r="F3" s="11" t="n">
        <f aca="false">MIN(H3:H17)</f>
        <v>188.139740635</v>
      </c>
      <c r="G3" s="12" t="s">
        <v>17</v>
      </c>
      <c r="H3" s="13" t="n">
        <v>415.89332</v>
      </c>
      <c r="I3" s="14" t="n">
        <f aca="false">IF(H3="","",(IF($C$20&lt;25%,"N/A",IF(H3&lt;=($D$20+$A$20),H3,"Descartado"))))</f>
        <v>415.89332</v>
      </c>
    </row>
    <row r="4" customFormat="false" ht="12.75" hidden="false" customHeight="false" outlineLevel="0" collapsed="false">
      <c r="A4" s="3"/>
      <c r="B4" s="8"/>
      <c r="C4" s="9"/>
      <c r="D4" s="10"/>
      <c r="E4" s="11"/>
      <c r="F4" s="11"/>
      <c r="G4" s="12" t="s">
        <v>39</v>
      </c>
      <c r="H4" s="13" t="n">
        <v>755.47021578</v>
      </c>
      <c r="I4" s="14" t="str">
        <f aca="false">IF(H4="","",(IF($C$20&lt;25%,"N/A",IF(H4&lt;=($D$20+$A$20),H4,"Descartado"))))</f>
        <v>Descartado</v>
      </c>
    </row>
    <row r="5" customFormat="false" ht="12.75" hidden="false" customHeight="false" outlineLevel="0" collapsed="false">
      <c r="A5" s="3"/>
      <c r="B5" s="8"/>
      <c r="C5" s="9"/>
      <c r="D5" s="10"/>
      <c r="E5" s="11"/>
      <c r="F5" s="11"/>
      <c r="G5" s="12" t="s">
        <v>85</v>
      </c>
      <c r="H5" s="13" t="n">
        <v>188.586825954</v>
      </c>
      <c r="I5" s="14" t="n">
        <f aca="false">IF(H5="","",(IF($C$20&lt;25%,"N/A",IF(H5&lt;=($D$20+$A$20),H5,"Descartado"))))</f>
        <v>188.586825954</v>
      </c>
    </row>
    <row r="6" customFormat="false" ht="12.75" hidden="false" customHeight="false" outlineLevel="0" collapsed="false">
      <c r="A6" s="3"/>
      <c r="B6" s="8"/>
      <c r="C6" s="9"/>
      <c r="D6" s="10"/>
      <c r="E6" s="11"/>
      <c r="F6" s="11"/>
      <c r="G6" s="12" t="s">
        <v>93</v>
      </c>
      <c r="H6" s="13" t="n">
        <v>188.139740635</v>
      </c>
      <c r="I6" s="14" t="n">
        <f aca="false">IF(H6="","",(IF($C$20&lt;25%,"N/A",IF(H6&lt;=($D$20+$A$20),H6,"Descartado"))))</f>
        <v>188.139740635</v>
      </c>
    </row>
    <row r="7" customFormat="false" ht="12.75" hidden="false" customHeight="false" outlineLevel="0" collapsed="false">
      <c r="A7" s="3"/>
      <c r="B7" s="8"/>
      <c r="C7" s="9"/>
      <c r="D7" s="10"/>
      <c r="E7" s="11"/>
      <c r="F7" s="11"/>
      <c r="G7" s="12" t="s">
        <v>94</v>
      </c>
      <c r="H7" s="13" t="n">
        <v>188.181329967</v>
      </c>
      <c r="I7" s="14" t="n">
        <f aca="false">IF(H7="","",(IF($C$20&lt;25%,"N/A",IF(H7&lt;=($D$20+$A$20),H7,"Descartado"))))</f>
        <v>188.181329967</v>
      </c>
    </row>
    <row r="8" customFormat="false" ht="12.75" hidden="false" customHeight="false" outlineLevel="0" collapsed="false">
      <c r="A8" s="3"/>
      <c r="B8" s="8"/>
      <c r="C8" s="9"/>
      <c r="D8" s="10"/>
      <c r="E8" s="11"/>
      <c r="F8" s="11"/>
      <c r="G8" s="12" t="s">
        <v>95</v>
      </c>
      <c r="H8" s="13" t="n">
        <v>188.451660625</v>
      </c>
      <c r="I8" s="14" t="n">
        <f aca="false">IF(H8="","",(IF($C$20&lt;25%,"N/A",IF(H8&lt;=($D$20+$A$20),H8,"Descartado"))))</f>
        <v>188.451660625</v>
      </c>
    </row>
    <row r="9" customFormat="false" ht="12.75" hidden="false" customHeight="false" outlineLevel="0" collapsed="false">
      <c r="A9" s="3"/>
      <c r="B9" s="8"/>
      <c r="C9" s="9"/>
      <c r="D9" s="10"/>
      <c r="E9" s="11"/>
      <c r="F9" s="11"/>
      <c r="G9" s="12" t="s">
        <v>96</v>
      </c>
      <c r="H9" s="13" t="n">
        <v>207.94666</v>
      </c>
      <c r="I9" s="14" t="n">
        <f aca="false">IF(H9="","",(IF($C$20&lt;25%,"N/A",IF(H9&lt;=($D$20+$A$20),H9,"Descartado"))))</f>
        <v>207.94666</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215.668643679263</v>
      </c>
      <c r="B20" s="25" t="n">
        <f aca="false">COUNT(H3:H17)</f>
        <v>7</v>
      </c>
      <c r="C20" s="26" t="n">
        <f aca="false">IF(B20&lt;2,"N/A",(A20/D20))</f>
        <v>0.707876205990951</v>
      </c>
      <c r="D20" s="27" t="n">
        <f aca="false">ROUND(AVERAGE(H3:H17),2)</f>
        <v>304.67</v>
      </c>
      <c r="E20" s="28" t="n">
        <f aca="false">IFERROR(ROUND(IF(B20&lt;2,"N/A",(IF(C20&lt;=25%,"N/A",AVERAGE(I3:I17)))),2),"N/A")</f>
        <v>229.53</v>
      </c>
      <c r="F20" s="28" t="n">
        <f aca="false">ROUND(MEDIAN(H3:H17),2)</f>
        <v>188.59</v>
      </c>
      <c r="G20" s="29" t="str">
        <f aca="false">INDEX(G3:G17,MATCH(H20,H3:H17,0))</f>
        <v>G C C COMERCIAL E SERVICOS P/ ESCRITORIOS EIRELI</v>
      </c>
      <c r="H20" s="30" t="n">
        <f aca="false">MIN(H3:H17)</f>
        <v>188.139740635</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188.59</v>
      </c>
    </row>
    <row r="23" customFormat="false" ht="12.75" hidden="false" customHeight="false" outlineLevel="0" collapsed="false">
      <c r="B23" s="31"/>
      <c r="C23" s="31"/>
      <c r="D23" s="35"/>
      <c r="E23" s="35"/>
      <c r="F23" s="39"/>
      <c r="G23" s="6" t="s">
        <v>29</v>
      </c>
      <c r="H23" s="30" t="n">
        <f aca="false">ROUND(H22,2)*D3</f>
        <v>11315.4</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13" activeCellId="0" sqref="H1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97</v>
      </c>
      <c r="B2" s="4" t="s">
        <v>2</v>
      </c>
      <c r="C2" s="4" t="s">
        <v>3</v>
      </c>
      <c r="D2" s="4" t="s">
        <v>4</v>
      </c>
      <c r="E2" s="5" t="s">
        <v>5</v>
      </c>
      <c r="F2" s="5" t="s">
        <v>6</v>
      </c>
      <c r="G2" s="4" t="s">
        <v>7</v>
      </c>
      <c r="H2" s="6" t="s">
        <v>8</v>
      </c>
      <c r="I2" s="7" t="s">
        <v>9</v>
      </c>
    </row>
    <row r="3" customFormat="false" ht="12.75" hidden="false" customHeight="true" outlineLevel="0" collapsed="false">
      <c r="A3" s="3"/>
      <c r="B3" s="8" t="s">
        <v>98</v>
      </c>
      <c r="C3" s="9" t="s">
        <v>11</v>
      </c>
      <c r="D3" s="10" t="n">
        <v>150</v>
      </c>
      <c r="E3" s="11" t="n">
        <f aca="false">IF(C20&lt;=25%,D20,MIN(E20:F20))</f>
        <v>114.51</v>
      </c>
      <c r="F3" s="11" t="n">
        <f aca="false">MIN(H3:H17)</f>
        <v>71.918352361</v>
      </c>
      <c r="G3" s="12" t="s">
        <v>12</v>
      </c>
      <c r="H3" s="13" t="n">
        <v>71.918352361</v>
      </c>
      <c r="I3" s="14" t="str">
        <f aca="false">IF(H3="","",(IF($C$20&lt;25%,"N/A",IF(H3&lt;=($D$20+$A$20),H3,"Descartado"))))</f>
        <v>N/A</v>
      </c>
    </row>
    <row r="4" customFormat="false" ht="12.75" hidden="false" customHeight="false" outlineLevel="0" collapsed="false">
      <c r="A4" s="3"/>
      <c r="B4" s="8"/>
      <c r="C4" s="9"/>
      <c r="D4" s="10"/>
      <c r="E4" s="11"/>
      <c r="F4" s="11"/>
      <c r="G4" s="12" t="s">
        <v>14</v>
      </c>
      <c r="H4" s="13" t="n">
        <v>135.165329</v>
      </c>
      <c r="I4" s="14" t="str">
        <f aca="false">IF(H4="","",(IF($C$20&lt;25%,"N/A",IF(H4&lt;=($D$20+$A$20),H4,"Descartado"))))</f>
        <v>N/A</v>
      </c>
    </row>
    <row r="5" customFormat="false" ht="12.75" hidden="false" customHeight="false" outlineLevel="0" collapsed="false">
      <c r="A5" s="3"/>
      <c r="B5" s="8"/>
      <c r="C5" s="9"/>
      <c r="D5" s="10"/>
      <c r="E5" s="11"/>
      <c r="F5" s="11"/>
      <c r="G5" s="12" t="s">
        <v>17</v>
      </c>
      <c r="H5" s="13" t="n">
        <v>71.928749694</v>
      </c>
      <c r="I5" s="14" t="str">
        <f aca="false">IF(H5="","",(IF($C$20&lt;25%,"N/A",IF(H5&lt;=($D$20+$A$20),H5,"Descartado"))))</f>
        <v>N/A</v>
      </c>
    </row>
    <row r="6" customFormat="false" ht="12.75" hidden="false" customHeight="false" outlineLevel="0" collapsed="false">
      <c r="A6" s="3"/>
      <c r="B6" s="8"/>
      <c r="C6" s="9"/>
      <c r="D6" s="10"/>
      <c r="E6" s="11"/>
      <c r="F6" s="11"/>
      <c r="G6" s="12" t="s">
        <v>18</v>
      </c>
      <c r="H6" s="13" t="n">
        <v>102.923199367</v>
      </c>
      <c r="I6" s="14" t="str">
        <f aca="false">IF(H6="","",(IF($C$20&lt;25%,"N/A",IF(H6&lt;=($D$20+$A$20),H6,"Descartado"))))</f>
        <v>N/A</v>
      </c>
    </row>
    <row r="7" customFormat="false" ht="12.75" hidden="false" customHeight="false" outlineLevel="0" collapsed="false">
      <c r="A7" s="3"/>
      <c r="B7" s="8"/>
      <c r="C7" s="9"/>
      <c r="D7" s="10"/>
      <c r="E7" s="11"/>
      <c r="F7" s="11"/>
      <c r="G7" s="12" t="s">
        <v>99</v>
      </c>
      <c r="H7" s="13" t="n">
        <v>94.5</v>
      </c>
      <c r="I7" s="14" t="str">
        <f aca="false">IF(H7="","",(IF($C$20&lt;25%,"N/A",IF(H7&lt;=($D$20+$A$20),H7,"Descartado"))))</f>
        <v>N/A</v>
      </c>
    </row>
    <row r="8" customFormat="false" ht="12.75" hidden="false" customHeight="false" outlineLevel="0" collapsed="false">
      <c r="A8" s="3"/>
      <c r="B8" s="8"/>
      <c r="C8" s="9"/>
      <c r="D8" s="10"/>
      <c r="E8" s="11"/>
      <c r="F8" s="11"/>
      <c r="G8" s="12" t="s">
        <v>71</v>
      </c>
      <c r="H8" s="13" t="n">
        <v>91.382159737</v>
      </c>
      <c r="I8" s="14" t="str">
        <f aca="false">IF(H8="","",(IF($C$20&lt;25%,"N/A",IF(H8&lt;=($D$20+$A$20),H8,"Descartado"))))</f>
        <v>N/A</v>
      </c>
    </row>
    <row r="9" customFormat="false" ht="12.75" hidden="false" customHeight="false" outlineLevel="0" collapsed="false">
      <c r="A9" s="3"/>
      <c r="B9" s="8"/>
      <c r="C9" s="9"/>
      <c r="D9" s="10"/>
      <c r="E9" s="11"/>
      <c r="F9" s="11"/>
      <c r="G9" s="12" t="s">
        <v>39</v>
      </c>
      <c r="H9" s="13" t="n">
        <v>103.97333</v>
      </c>
      <c r="I9" s="14" t="str">
        <f aca="false">IF(H9="","",(IF($C$20&lt;25%,"N/A",IF(H9&lt;=($D$20+$A$20),H9,"Descartado"))))</f>
        <v>N/A</v>
      </c>
    </row>
    <row r="10" customFormat="false" ht="12.75" hidden="false" customHeight="false" outlineLevel="0" collapsed="false">
      <c r="A10" s="3"/>
      <c r="B10" s="8"/>
      <c r="C10" s="9"/>
      <c r="D10" s="10"/>
      <c r="E10" s="11"/>
      <c r="F10" s="11"/>
      <c r="G10" s="12" t="s">
        <v>46</v>
      </c>
      <c r="H10" s="13" t="n">
        <v>130.444939818</v>
      </c>
      <c r="I10" s="14" t="str">
        <f aca="false">IF(H10="","",(IF($C$20&lt;25%,"N/A",IF(H10&lt;=($D$20+$A$20),H10,"Descartado"))))</f>
        <v>N/A</v>
      </c>
    </row>
    <row r="11" customFormat="false" ht="12.75" hidden="false" customHeight="false" outlineLevel="0" collapsed="false">
      <c r="A11" s="3"/>
      <c r="B11" s="8"/>
      <c r="C11" s="9"/>
      <c r="D11" s="10"/>
      <c r="E11" s="11"/>
      <c r="F11" s="11"/>
      <c r="G11" s="12" t="s">
        <v>51</v>
      </c>
      <c r="H11" s="13" t="n">
        <v>128.9269292</v>
      </c>
      <c r="I11" s="14" t="str">
        <f aca="false">IF(H11="","",(IF($C$20&lt;25%,"N/A",IF(H11&lt;=($D$20+$A$20),H11,"Descartado"))))</f>
        <v>N/A</v>
      </c>
    </row>
    <row r="12" customFormat="false" ht="12.75" hidden="false" customHeight="false" outlineLevel="0" collapsed="false">
      <c r="A12" s="3"/>
      <c r="B12" s="8"/>
      <c r="C12" s="9"/>
      <c r="D12" s="10"/>
      <c r="E12" s="11"/>
      <c r="F12" s="11"/>
      <c r="G12" s="12" t="s">
        <v>67</v>
      </c>
      <c r="H12" s="13" t="n">
        <v>137.234398267</v>
      </c>
      <c r="I12" s="14" t="str">
        <f aca="false">IF(H12="","",(IF($C$20&lt;25%,"N/A",IF(H12&lt;=($D$20+$A$20),H12,"Descartado"))))</f>
        <v>N/A</v>
      </c>
    </row>
    <row r="13" customFormat="false" ht="12.75" hidden="false" customHeight="false" outlineLevel="0" collapsed="false">
      <c r="A13" s="3"/>
      <c r="B13" s="8"/>
      <c r="C13" s="9"/>
      <c r="D13" s="10"/>
      <c r="E13" s="11"/>
      <c r="F13" s="11"/>
      <c r="G13" s="12" t="s">
        <v>100</v>
      </c>
      <c r="H13" s="13" t="n">
        <v>114.370663</v>
      </c>
      <c r="I13" s="14" t="str">
        <f aca="false">IF(H13="","",(IF($C$20&lt;25%,"N/A",IF(H13&lt;=($D$20+$A$20),H13,"Descartado"))))</f>
        <v>N/A</v>
      </c>
    </row>
    <row r="14" customFormat="false" ht="12.75" hidden="false" customHeight="false" outlineLevel="0" collapsed="false">
      <c r="A14" s="3"/>
      <c r="B14" s="8"/>
      <c r="C14" s="9"/>
      <c r="D14" s="10"/>
      <c r="E14" s="11"/>
      <c r="F14" s="11"/>
      <c r="G14" s="12" t="s">
        <v>101</v>
      </c>
      <c r="H14" s="13" t="n">
        <v>130.413747819</v>
      </c>
      <c r="I14" s="14" t="str">
        <f aca="false">IF(H14="","",(IF($C$20&lt;25%,"N/A",IF(H14&lt;=($D$20+$A$20),H14,"Descartado"))))</f>
        <v>N/A</v>
      </c>
    </row>
    <row r="15" customFormat="false" ht="12.75" hidden="false" customHeight="false" outlineLevel="0" collapsed="false">
      <c r="A15" s="3"/>
      <c r="B15" s="8"/>
      <c r="C15" s="9"/>
      <c r="D15" s="10"/>
      <c r="E15" s="11"/>
      <c r="F15" s="11"/>
      <c r="G15" s="12" t="s">
        <v>102</v>
      </c>
      <c r="H15" s="13" t="n">
        <v>102.9335967</v>
      </c>
      <c r="I15" s="14" t="str">
        <f aca="false">IF(H15="","",(IF($C$20&lt;25%,"N/A",IF(H15&lt;=($D$20+$A$20),H15,"Descartado"))))</f>
        <v>N/A</v>
      </c>
    </row>
    <row r="16" customFormat="false" ht="12.75" hidden="false" customHeight="false" outlineLevel="0" collapsed="false">
      <c r="A16" s="3"/>
      <c r="B16" s="8"/>
      <c r="C16" s="9"/>
      <c r="D16" s="10"/>
      <c r="E16" s="11"/>
      <c r="F16" s="11"/>
      <c r="G16" s="12" t="s">
        <v>103</v>
      </c>
      <c r="H16" s="13" t="n">
        <v>166.357328</v>
      </c>
      <c r="I16" s="14" t="str">
        <f aca="false">IF(H16="","",(IF($C$20&lt;25%,"N/A",IF(H16&lt;=($D$20+$A$20),H16,"Descartado"))))</f>
        <v>N/A</v>
      </c>
    </row>
    <row r="17" customFormat="false" ht="12.75" hidden="false" customHeight="false" outlineLevel="0" collapsed="false">
      <c r="A17" s="3"/>
      <c r="B17" s="8"/>
      <c r="C17" s="9"/>
      <c r="D17" s="10"/>
      <c r="E17" s="11"/>
      <c r="F17" s="11"/>
      <c r="G17" s="12" t="s">
        <v>104</v>
      </c>
      <c r="H17" s="13" t="n">
        <v>135.165329</v>
      </c>
      <c r="I17" s="14" t="str">
        <f aca="false">IF(H17="","",(IF($C$20&lt;25%,"N/A",IF(H17&lt;=($D$20+$A$20),H17,"Descartado"))))</f>
        <v>N/A</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26.3416354065563</v>
      </c>
      <c r="B20" s="25" t="n">
        <f aca="false">COUNT(H3:H17)</f>
        <v>15</v>
      </c>
      <c r="C20" s="26" t="n">
        <f aca="false">IF(B20&lt;2,"N/A",(A20/D20))</f>
        <v>0.230037860506124</v>
      </c>
      <c r="D20" s="27" t="n">
        <f aca="false">ROUND(AVERAGE(H3:H17),2)</f>
        <v>114.51</v>
      </c>
      <c r="E20" s="28" t="str">
        <f aca="false">IFERROR(ROUND(IF(B20&lt;2,"N/A",(IF(C20&lt;=25%,"N/A",AVERAGE(I3:I17)))),2),"N/A")</f>
        <v>N/A</v>
      </c>
      <c r="F20" s="28" t="n">
        <f aca="false">ROUND(MEDIAN(H3:H17),2)</f>
        <v>114.37</v>
      </c>
      <c r="G20" s="29" t="str">
        <f aca="false">INDEX(G3:G17,MATCH(H20,H3:H17,0))</f>
        <v>JORGE LUIZ DE GUSMAO BUARQUE EIRELI</v>
      </c>
      <c r="H20" s="30" t="n">
        <f aca="false">MIN(H3:H17)</f>
        <v>71.918352361</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114.51</v>
      </c>
    </row>
    <row r="23" customFormat="false" ht="12.75" hidden="false" customHeight="false" outlineLevel="0" collapsed="false">
      <c r="B23" s="31"/>
      <c r="C23" s="31"/>
      <c r="D23" s="35"/>
      <c r="E23" s="35"/>
      <c r="F23" s="39"/>
      <c r="G23" s="6" t="s">
        <v>29</v>
      </c>
      <c r="H23" s="30" t="n">
        <f aca="false">ROUND(H22,2)*D3</f>
        <v>17176.5</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8" activeCellId="0" sqref="H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105</v>
      </c>
      <c r="B2" s="4" t="s">
        <v>2</v>
      </c>
      <c r="C2" s="4" t="s">
        <v>3</v>
      </c>
      <c r="D2" s="4" t="s">
        <v>4</v>
      </c>
      <c r="E2" s="5" t="s">
        <v>5</v>
      </c>
      <c r="F2" s="5" t="s">
        <v>6</v>
      </c>
      <c r="G2" s="4" t="s">
        <v>7</v>
      </c>
      <c r="H2" s="6" t="s">
        <v>8</v>
      </c>
      <c r="I2" s="7" t="s">
        <v>9</v>
      </c>
    </row>
    <row r="3" customFormat="false" ht="12.75" hidden="false" customHeight="true" outlineLevel="0" collapsed="false">
      <c r="A3" s="3"/>
      <c r="B3" s="8" t="s">
        <v>106</v>
      </c>
      <c r="C3" s="9" t="s">
        <v>11</v>
      </c>
      <c r="D3" s="10" t="n">
        <v>30</v>
      </c>
      <c r="E3" s="11" t="n">
        <f aca="false">IF(C20&lt;=25%,D20,MIN(E20:F20))</f>
        <v>918.06</v>
      </c>
      <c r="F3" s="11" t="n">
        <f aca="false">MIN(H3:H17)</f>
        <v>488.674651</v>
      </c>
      <c r="G3" s="12" t="s">
        <v>12</v>
      </c>
      <c r="H3" s="13" t="n">
        <v>491.679480237</v>
      </c>
      <c r="I3" s="14" t="n">
        <f aca="false">IF(H3="","",(IF($C$20&lt;25%,"N/A",IF(H3&lt;=($D$20+$A$20),H3,"Descartado"))))</f>
        <v>491.679480237</v>
      </c>
    </row>
    <row r="4" customFormat="false" ht="12.75" hidden="false" customHeight="false" outlineLevel="0" collapsed="false">
      <c r="A4" s="3"/>
      <c r="B4" s="8"/>
      <c r="C4" s="9"/>
      <c r="D4" s="10"/>
      <c r="E4" s="11"/>
      <c r="F4" s="11"/>
      <c r="G4" s="12" t="s">
        <v>14</v>
      </c>
      <c r="H4" s="13" t="n">
        <v>488.674651</v>
      </c>
      <c r="I4" s="14" t="n">
        <f aca="false">IF(H4="","",(IF($C$20&lt;25%,"N/A",IF(H4&lt;=($D$20+$A$20),H4,"Descartado"))))</f>
        <v>488.674651</v>
      </c>
    </row>
    <row r="5" customFormat="false" ht="12.75" hidden="false" customHeight="false" outlineLevel="0" collapsed="false">
      <c r="A5" s="3"/>
      <c r="B5" s="8"/>
      <c r="C5" s="9"/>
      <c r="D5" s="10"/>
      <c r="E5" s="11"/>
      <c r="F5" s="11"/>
      <c r="G5" s="12" t="s">
        <v>18</v>
      </c>
      <c r="H5" s="13" t="n">
        <v>490.743720267</v>
      </c>
      <c r="I5" s="14" t="n">
        <f aca="false">IF(H5="","",(IF($C$20&lt;25%,"N/A",IF(H5&lt;=($D$20+$A$20),H5,"Descartado"))))</f>
        <v>490.743720267</v>
      </c>
    </row>
    <row r="6" customFormat="false" ht="12.75" hidden="false" customHeight="false" outlineLevel="0" collapsed="false">
      <c r="A6" s="3"/>
      <c r="B6" s="8"/>
      <c r="C6" s="9"/>
      <c r="D6" s="10"/>
      <c r="E6" s="11"/>
      <c r="F6" s="11"/>
      <c r="G6" s="12" t="s">
        <v>17</v>
      </c>
      <c r="H6" s="13" t="n">
        <v>1559.579155334</v>
      </c>
      <c r="I6" s="14" t="n">
        <f aca="false">IF(H6="","",(IF($C$20&lt;25%,"N/A",IF(H6&lt;=($D$20+$A$20),H6,"Descartado"))))</f>
        <v>1559.579155334</v>
      </c>
    </row>
    <row r="7" customFormat="false" ht="12.75" hidden="false" customHeight="false" outlineLevel="0" collapsed="false">
      <c r="A7" s="3"/>
      <c r="B7" s="8"/>
      <c r="C7" s="9"/>
      <c r="D7" s="10"/>
      <c r="E7" s="11"/>
      <c r="F7" s="11"/>
      <c r="G7" s="12" t="s">
        <v>71</v>
      </c>
      <c r="H7" s="13" t="n">
        <v>3119.1999</v>
      </c>
      <c r="I7" s="14" t="str">
        <f aca="false">IF(H7="","",(IF($C$20&lt;25%,"N/A",IF(H7&lt;=($D$20+$A$20),H7,"Descartado"))))</f>
        <v>Descartado</v>
      </c>
    </row>
    <row r="8" customFormat="false" ht="12.75" hidden="false" customHeight="false" outlineLevel="0" collapsed="false">
      <c r="A8" s="3"/>
      <c r="B8" s="8"/>
      <c r="C8" s="9"/>
      <c r="D8" s="10"/>
      <c r="E8" s="11"/>
      <c r="F8" s="11"/>
      <c r="G8" s="12" t="s">
        <v>84</v>
      </c>
      <c r="H8" s="13" t="n">
        <v>1559.59995</v>
      </c>
      <c r="I8" s="14" t="n">
        <f aca="false">IF(H8="","",(IF($C$20&lt;25%,"N/A",IF(H8&lt;=($D$20+$A$20),H8,"Descartado"))))</f>
        <v>1559.59995</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1040.13678129976</v>
      </c>
      <c r="B20" s="25" t="n">
        <f aca="false">COUNT(H3:H17)</f>
        <v>6</v>
      </c>
      <c r="C20" s="26" t="n">
        <f aca="false">IF(B20&lt;2,"N/A",(A20/D20))</f>
        <v>0.809501662606533</v>
      </c>
      <c r="D20" s="27" t="n">
        <f aca="false">ROUND(AVERAGE(H3:H17),2)</f>
        <v>1284.91</v>
      </c>
      <c r="E20" s="28" t="n">
        <f aca="false">IFERROR(ROUND(IF(B20&lt;2,"N/A",(IF(C20&lt;=25%,"N/A",AVERAGE(I3:I17)))),2),"N/A")</f>
        <v>918.06</v>
      </c>
      <c r="F20" s="28" t="n">
        <f aca="false">ROUND(MEDIAN(H3:H17),2)</f>
        <v>1025.63</v>
      </c>
      <c r="G20" s="29" t="str">
        <f aca="false">INDEX(G3:G17,MATCH(H20,H3:H17,0))</f>
        <v>ATEND TUDO COMERCIO E SERVICOS LTDA</v>
      </c>
      <c r="H20" s="30" t="n">
        <f aca="false">MIN(H3:H17)</f>
        <v>488.674651</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918.06</v>
      </c>
    </row>
    <row r="23" customFormat="false" ht="12.75" hidden="false" customHeight="false" outlineLevel="0" collapsed="false">
      <c r="B23" s="31"/>
      <c r="C23" s="31"/>
      <c r="D23" s="35"/>
      <c r="E23" s="35"/>
      <c r="F23" s="39"/>
      <c r="G23" s="6" t="s">
        <v>29</v>
      </c>
      <c r="H23" s="30" t="n">
        <f aca="false">ROUND(H22,2)*D3</f>
        <v>27541.8</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5" activeCellId="0" sqref="I45"/>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107</v>
      </c>
      <c r="B2" s="4" t="s">
        <v>2</v>
      </c>
      <c r="C2" s="4" t="s">
        <v>3</v>
      </c>
      <c r="D2" s="4" t="s">
        <v>4</v>
      </c>
      <c r="E2" s="5" t="s">
        <v>5</v>
      </c>
      <c r="F2" s="5" t="s">
        <v>6</v>
      </c>
      <c r="G2" s="4" t="s">
        <v>7</v>
      </c>
      <c r="H2" s="6" t="s">
        <v>8</v>
      </c>
      <c r="I2" s="7" t="s">
        <v>9</v>
      </c>
    </row>
    <row r="3" customFormat="false" ht="12.75" hidden="false" customHeight="true" outlineLevel="0" collapsed="false">
      <c r="A3" s="3"/>
      <c r="B3" s="8" t="s">
        <v>108</v>
      </c>
      <c r="C3" s="9" t="s">
        <v>11</v>
      </c>
      <c r="D3" s="10" t="n">
        <v>150</v>
      </c>
      <c r="E3" s="11" t="n">
        <f aca="false">IF(C20&lt;=25%,D20,MIN(E20:F20))</f>
        <v>373.67</v>
      </c>
      <c r="F3" s="11" t="n">
        <f aca="false">MIN(H3:H17)</f>
        <v>279.573887037</v>
      </c>
      <c r="G3" s="12" t="s">
        <v>12</v>
      </c>
      <c r="H3" s="13" t="n">
        <v>279.573887037</v>
      </c>
      <c r="I3" s="14" t="str">
        <f aca="false">IF(H3="","",(IF($C$20&lt;25%,"N/A",IF(H3&lt;=($D$20+$A$20),H3,"Descartado"))))</f>
        <v>N/A</v>
      </c>
    </row>
    <row r="4" customFormat="false" ht="12.75" hidden="false" customHeight="false" outlineLevel="0" collapsed="false">
      <c r="A4" s="3"/>
      <c r="B4" s="8"/>
      <c r="C4" s="9"/>
      <c r="D4" s="10"/>
      <c r="E4" s="11"/>
      <c r="F4" s="11"/>
      <c r="G4" s="12" t="s">
        <v>14</v>
      </c>
      <c r="H4" s="13" t="n">
        <v>279.58428437</v>
      </c>
      <c r="I4" s="14" t="str">
        <f aca="false">IF(H4="","",(IF($C$20&lt;25%,"N/A",IF(H4&lt;=($D$20+$A$20),H4,"Descartado"))))</f>
        <v>N/A</v>
      </c>
    </row>
    <row r="5" customFormat="false" ht="12.75" hidden="false" customHeight="false" outlineLevel="0" collapsed="false">
      <c r="A5" s="3"/>
      <c r="B5" s="8"/>
      <c r="C5" s="9"/>
      <c r="D5" s="10"/>
      <c r="E5" s="11"/>
      <c r="F5" s="11"/>
      <c r="G5" s="12" t="s">
        <v>17</v>
      </c>
      <c r="H5" s="13" t="n">
        <v>519.86665</v>
      </c>
      <c r="I5" s="14" t="str">
        <f aca="false">IF(H5="","",(IF($C$20&lt;25%,"N/A",IF(H5&lt;=($D$20+$A$20),H5,"Descartado"))))</f>
        <v>N/A</v>
      </c>
    </row>
    <row r="6" customFormat="false" ht="12.75" hidden="false" customHeight="false" outlineLevel="0" collapsed="false">
      <c r="A6" s="3"/>
      <c r="B6" s="8"/>
      <c r="C6" s="9"/>
      <c r="D6" s="10"/>
      <c r="E6" s="11"/>
      <c r="F6" s="11"/>
      <c r="G6" s="12" t="s">
        <v>18</v>
      </c>
      <c r="H6" s="13" t="n">
        <v>413.793058734</v>
      </c>
      <c r="I6" s="14" t="str">
        <f aca="false">IF(H6="","",(IF($C$20&lt;25%,"N/A",IF(H6&lt;=($D$20+$A$20),H6,"Descartado"))))</f>
        <v>N/A</v>
      </c>
    </row>
    <row r="7" customFormat="false" ht="12.75" hidden="false" customHeight="false" outlineLevel="0" collapsed="false">
      <c r="A7" s="3"/>
      <c r="B7" s="8"/>
      <c r="C7" s="9"/>
      <c r="D7" s="10"/>
      <c r="E7" s="11"/>
      <c r="F7" s="11"/>
      <c r="G7" s="12" t="s">
        <v>41</v>
      </c>
      <c r="H7" s="13" t="n">
        <v>519.86665</v>
      </c>
      <c r="I7" s="14" t="str">
        <f aca="false">IF(H7="","",(IF($C$20&lt;25%,"N/A",IF(H7&lt;=($D$20+$A$20),H7,"Descartado"))))</f>
        <v>N/A</v>
      </c>
    </row>
    <row r="8" customFormat="false" ht="12.75" hidden="false" customHeight="false" outlineLevel="0" collapsed="false">
      <c r="A8" s="3"/>
      <c r="B8" s="8"/>
      <c r="C8" s="9"/>
      <c r="D8" s="10"/>
      <c r="E8" s="11"/>
      <c r="F8" s="11"/>
      <c r="G8" s="12" t="s">
        <v>46</v>
      </c>
      <c r="H8" s="13" t="n">
        <v>320.872093713</v>
      </c>
      <c r="I8" s="14" t="str">
        <f aca="false">IF(H8="","",(IF($C$20&lt;25%,"N/A",IF(H8&lt;=($D$20+$A$20),H8,"Descartado"))))</f>
        <v>N/A</v>
      </c>
    </row>
    <row r="9" customFormat="false" ht="12.75" hidden="false" customHeight="false" outlineLevel="0" collapsed="false">
      <c r="A9" s="3"/>
      <c r="B9" s="8"/>
      <c r="C9" s="9"/>
      <c r="D9" s="10"/>
      <c r="E9" s="11"/>
      <c r="F9" s="11"/>
      <c r="G9" s="12" t="s">
        <v>48</v>
      </c>
      <c r="H9" s="13" t="n">
        <v>292.549758621</v>
      </c>
      <c r="I9" s="14" t="str">
        <f aca="false">IF(H9="","",(IF($C$20&lt;25%,"N/A",IF(H9&lt;=($D$20+$A$20),H9,"Descartado"))))</f>
        <v>N/A</v>
      </c>
    </row>
    <row r="10" customFormat="false" ht="12.75" hidden="false" customHeight="false" outlineLevel="0" collapsed="false">
      <c r="A10" s="3"/>
      <c r="B10" s="8"/>
      <c r="C10" s="9"/>
      <c r="D10" s="10"/>
      <c r="E10" s="11"/>
      <c r="F10" s="11"/>
      <c r="G10" s="12" t="s">
        <v>49</v>
      </c>
      <c r="H10" s="13" t="n">
        <v>320.872093713</v>
      </c>
      <c r="I10" s="14" t="str">
        <f aca="false">IF(H10="","",(IF($C$20&lt;25%,"N/A",IF(H10&lt;=($D$20+$A$20),H10,"Descartado"))))</f>
        <v>N/A</v>
      </c>
    </row>
    <row r="11" customFormat="false" ht="12.75" hidden="false" customHeight="false" outlineLevel="0" collapsed="false">
      <c r="A11" s="3"/>
      <c r="B11" s="8"/>
      <c r="C11" s="9"/>
      <c r="D11" s="10"/>
      <c r="E11" s="11"/>
      <c r="F11" s="11"/>
      <c r="G11" s="12" t="s">
        <v>51</v>
      </c>
      <c r="H11" s="13" t="n">
        <v>363.906655</v>
      </c>
      <c r="I11" s="14" t="str">
        <f aca="false">IF(H11="","",(IF($C$20&lt;25%,"N/A",IF(H11&lt;=($D$20+$A$20),H11,"Descartado"))))</f>
        <v>N/A</v>
      </c>
    </row>
    <row r="12" customFormat="false" ht="12.75" hidden="false" customHeight="false" outlineLevel="0" collapsed="false">
      <c r="A12" s="3"/>
      <c r="B12" s="8"/>
      <c r="C12" s="9"/>
      <c r="D12" s="10"/>
      <c r="E12" s="11"/>
      <c r="F12" s="11"/>
      <c r="G12" s="12" t="s">
        <v>99</v>
      </c>
      <c r="H12" s="13" t="n">
        <v>533.3831829</v>
      </c>
      <c r="I12" s="14" t="str">
        <f aca="false">IF(H12="","",(IF($C$20&lt;25%,"N/A",IF(H12&lt;=($D$20+$A$20),H12,"Descartado"))))</f>
        <v>N/A</v>
      </c>
    </row>
    <row r="13" customFormat="false" ht="12.75" hidden="false" customHeight="false" outlineLevel="0" collapsed="false">
      <c r="A13" s="3"/>
      <c r="B13" s="8"/>
      <c r="C13" s="9"/>
      <c r="D13" s="10"/>
      <c r="E13" s="11"/>
      <c r="F13" s="11"/>
      <c r="G13" s="12" t="s">
        <v>100</v>
      </c>
      <c r="H13" s="13" t="n">
        <v>342.061858367</v>
      </c>
      <c r="I13" s="14" t="str">
        <f aca="false">IF(H13="","",(IF($C$20&lt;25%,"N/A",IF(H13&lt;=($D$20+$A$20),H13,"Descartado"))))</f>
        <v>N/A</v>
      </c>
    </row>
    <row r="14" customFormat="false" ht="12.75" hidden="false" customHeight="false" outlineLevel="0" collapsed="false">
      <c r="A14" s="3"/>
      <c r="B14" s="8"/>
      <c r="C14" s="9"/>
      <c r="D14" s="10"/>
      <c r="E14" s="11"/>
      <c r="F14" s="11"/>
      <c r="G14" s="12" t="s">
        <v>101</v>
      </c>
      <c r="H14" s="13" t="n">
        <v>408.043333585</v>
      </c>
      <c r="I14" s="14" t="str">
        <f aca="false">IF(H14="","",(IF($C$20&lt;25%,"N/A",IF(H14&lt;=($D$20+$A$20),H14,"Descartado"))))</f>
        <v>N/A</v>
      </c>
    </row>
    <row r="15" customFormat="false" ht="12.75" hidden="false" customHeight="false" outlineLevel="0" collapsed="false">
      <c r="A15" s="3"/>
      <c r="B15" s="8"/>
      <c r="C15" s="9"/>
      <c r="D15" s="10"/>
      <c r="E15" s="11"/>
      <c r="F15" s="11"/>
      <c r="G15" s="12" t="s">
        <v>102</v>
      </c>
      <c r="H15" s="13" t="n">
        <v>293.2047906</v>
      </c>
      <c r="I15" s="14" t="str">
        <f aca="false">IF(H15="","",(IF($C$20&lt;25%,"N/A",IF(H15&lt;=($D$20+$A$20),H15,"Descartado"))))</f>
        <v>N/A</v>
      </c>
    </row>
    <row r="16" customFormat="false" ht="12.75" hidden="false" customHeight="false" outlineLevel="0" collapsed="false">
      <c r="A16" s="3"/>
      <c r="B16" s="8"/>
      <c r="C16" s="9"/>
      <c r="D16" s="10"/>
      <c r="E16" s="11"/>
      <c r="F16" s="11"/>
      <c r="G16" s="12" t="s">
        <v>103</v>
      </c>
      <c r="H16" s="13" t="n">
        <v>343.111989</v>
      </c>
      <c r="I16" s="14" t="str">
        <f aca="false">IF(H16="","",(IF($C$20&lt;25%,"N/A",IF(H16&lt;=($D$20+$A$20),H16,"Descartado"))))</f>
        <v>N/A</v>
      </c>
    </row>
    <row r="17" customFormat="false" ht="12.75" hidden="false" customHeight="false" outlineLevel="0" collapsed="false">
      <c r="A17" s="3"/>
      <c r="B17" s="8"/>
      <c r="C17" s="9"/>
      <c r="D17" s="10"/>
      <c r="E17" s="11"/>
      <c r="F17" s="11"/>
      <c r="G17" s="12" t="s">
        <v>109</v>
      </c>
      <c r="H17" s="13" t="n">
        <v>374.303988</v>
      </c>
      <c r="I17" s="14" t="str">
        <f aca="false">IF(H17="","",(IF($C$20&lt;25%,"N/A",IF(H17&lt;=($D$20+$A$20),H17,"Descartado"))))</f>
        <v>N/A</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88.4032080032141</v>
      </c>
      <c r="B20" s="25" t="n">
        <f aca="false">COUNT(H3:H17)</f>
        <v>15</v>
      </c>
      <c r="C20" s="26" t="n">
        <f aca="false">IF(B20&lt;2,"N/A",(A20/D20))</f>
        <v>0.236580961819825</v>
      </c>
      <c r="D20" s="27" t="n">
        <f aca="false">ROUND(AVERAGE(H3:H17),2)</f>
        <v>373.67</v>
      </c>
      <c r="E20" s="28" t="str">
        <f aca="false">IFERROR(ROUND(IF(B20&lt;2,"N/A",(IF(C20&lt;=25%,"N/A",AVERAGE(I3:I17)))),2),"N/A")</f>
        <v>N/A</v>
      </c>
      <c r="F20" s="28" t="n">
        <f aca="false">ROUND(MEDIAN(H3:H17),2)</f>
        <v>343.11</v>
      </c>
      <c r="G20" s="29" t="str">
        <f aca="false">INDEX(G3:G17,MATCH(H20,H3:H17,0))</f>
        <v>JORGE LUIZ DE GUSMAO BUARQUE EIRELI</v>
      </c>
      <c r="H20" s="30" t="n">
        <f aca="false">MIN(H3:H17)</f>
        <v>279.573887037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373.67</v>
      </c>
    </row>
    <row r="23" customFormat="false" ht="12.75" hidden="false" customHeight="false" outlineLevel="0" collapsed="false">
      <c r="B23" s="31"/>
      <c r="C23" s="31"/>
      <c r="D23" s="35"/>
      <c r="E23" s="35"/>
      <c r="F23" s="39"/>
      <c r="G23" s="6" t="s">
        <v>29</v>
      </c>
      <c r="H23" s="30" t="n">
        <f aca="false">ROUND(H22,2)*D3</f>
        <v>56050.5</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24" activeCellId="0" sqref="D24"/>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110</v>
      </c>
      <c r="B2" s="4" t="s">
        <v>2</v>
      </c>
      <c r="C2" s="4" t="s">
        <v>3</v>
      </c>
      <c r="D2" s="4" t="s">
        <v>4</v>
      </c>
      <c r="E2" s="5" t="s">
        <v>5</v>
      </c>
      <c r="F2" s="5" t="s">
        <v>6</v>
      </c>
      <c r="G2" s="4" t="s">
        <v>7</v>
      </c>
      <c r="H2" s="6" t="s">
        <v>8</v>
      </c>
      <c r="I2" s="7" t="s">
        <v>9</v>
      </c>
    </row>
    <row r="3" customFormat="false" ht="12.75" hidden="false" customHeight="true" outlineLevel="0" collapsed="false">
      <c r="A3" s="3"/>
      <c r="B3" s="8" t="s">
        <v>111</v>
      </c>
      <c r="C3" s="9" t="s">
        <v>11</v>
      </c>
      <c r="D3" s="10" t="n">
        <v>60</v>
      </c>
      <c r="E3" s="11" t="n">
        <f aca="false">IF(C20&lt;=25%,D20,MIN(E20:F20))</f>
        <v>108.74</v>
      </c>
      <c r="F3" s="11" t="n">
        <f aca="false">MIN(H3:H17)</f>
        <v>85.9</v>
      </c>
      <c r="G3" s="12" t="s">
        <v>112</v>
      </c>
      <c r="H3" s="13" t="n">
        <v>141</v>
      </c>
      <c r="I3" s="14" t="str">
        <f aca="false">IF(H3="","",(IF($C$20&lt;25%,"N/A",IF(H3&lt;=($D$20+$A$20),H3,"Descartado"))))</f>
        <v>N/A</v>
      </c>
    </row>
    <row r="4" customFormat="false" ht="12.75" hidden="false" customHeight="false" outlineLevel="0" collapsed="false">
      <c r="A4" s="3"/>
      <c r="B4" s="8"/>
      <c r="C4" s="9"/>
      <c r="D4" s="10"/>
      <c r="E4" s="11"/>
      <c r="F4" s="11"/>
      <c r="G4" s="12" t="s">
        <v>113</v>
      </c>
      <c r="H4" s="13" t="n">
        <v>85.9</v>
      </c>
      <c r="I4" s="14" t="str">
        <f aca="false">IF(H4="","",(IF($C$20&lt;25%,"N/A",IF(H4&lt;=($D$20+$A$20),H4,"Descartado"))))</f>
        <v>N/A</v>
      </c>
    </row>
    <row r="5" customFormat="false" ht="12.75" hidden="false" customHeight="false" outlineLevel="0" collapsed="false">
      <c r="A5" s="3"/>
      <c r="B5" s="8"/>
      <c r="C5" s="9"/>
      <c r="D5" s="10"/>
      <c r="E5" s="11"/>
      <c r="F5" s="11"/>
      <c r="G5" s="12" t="s">
        <v>114</v>
      </c>
      <c r="H5" s="13" t="n">
        <v>127</v>
      </c>
      <c r="I5" s="14" t="str">
        <f aca="false">IF(H5="","",(IF($C$20&lt;25%,"N/A",IF(H5&lt;=($D$20+$A$20),H5,"Descartado"))))</f>
        <v>N/A</v>
      </c>
    </row>
    <row r="6" customFormat="false" ht="12.75" hidden="false" customHeight="false" outlineLevel="0" collapsed="false">
      <c r="A6" s="3"/>
      <c r="B6" s="8"/>
      <c r="C6" s="9"/>
      <c r="D6" s="10"/>
      <c r="E6" s="11"/>
      <c r="F6" s="11"/>
      <c r="G6" s="12" t="s">
        <v>115</v>
      </c>
      <c r="H6" s="13" t="n">
        <v>89.91</v>
      </c>
      <c r="I6" s="14" t="str">
        <f aca="false">IF(H6="","",(IF($C$20&lt;25%,"N/A",IF(H6&lt;=($D$20+$A$20),H6,"Descartado"))))</f>
        <v>N/A</v>
      </c>
    </row>
    <row r="7" customFormat="false" ht="12.75" hidden="false" customHeight="false" outlineLevel="0" collapsed="false">
      <c r="A7" s="3"/>
      <c r="B7" s="8"/>
      <c r="C7" s="9"/>
      <c r="D7" s="10"/>
      <c r="E7" s="11"/>
      <c r="F7" s="11"/>
      <c r="G7" s="12" t="s">
        <v>116</v>
      </c>
      <c r="H7" s="13" t="n">
        <v>99.9</v>
      </c>
      <c r="I7" s="14" t="str">
        <f aca="false">IF(H7="","",(IF($C$20&lt;25%,"N/A",IF(H7&lt;=($D$20+$A$20),H7,"Descartado"))))</f>
        <v>N/A</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24.1273458963062</v>
      </c>
      <c r="B20" s="25" t="n">
        <f aca="false">COUNT(H3:H17)</f>
        <v>5</v>
      </c>
      <c r="C20" s="26" t="n">
        <f aca="false">IF(B20&lt;2,"N/A",(A20/D20))</f>
        <v>0.221881054775669</v>
      </c>
      <c r="D20" s="27" t="n">
        <f aca="false">ROUND(AVERAGE(H3:H17),2)</f>
        <v>108.74</v>
      </c>
      <c r="E20" s="28" t="str">
        <f aca="false">IFERROR(ROUND(IF(B20&lt;2,"N/A",(IF(C20&lt;=25%,"N/A",AVERAGE(I3:I17)))),2),"N/A")</f>
        <v>N/A</v>
      </c>
      <c r="F20" s="28" t="n">
        <f aca="false">ROUND(MEDIAN(H3:H17),2)</f>
        <v>99.9</v>
      </c>
      <c r="G20" s="29" t="str">
        <f aca="false">INDEX(G3:G17,MATCH(H20,H3:H17,0))</f>
        <v>FASTMÓVEIS</v>
      </c>
      <c r="H20" s="30" t="n">
        <f aca="false">MIN(H3:H17)</f>
        <v>85.9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108.74</v>
      </c>
    </row>
    <row r="23" customFormat="false" ht="12.75" hidden="false" customHeight="false" outlineLevel="0" collapsed="false">
      <c r="B23" s="31"/>
      <c r="C23" s="31"/>
      <c r="D23" s="35"/>
      <c r="E23" s="35"/>
      <c r="F23" s="39"/>
      <c r="G23" s="6" t="s">
        <v>29</v>
      </c>
      <c r="H23" s="30" t="n">
        <f aca="false">ROUND(H22,2)*D3</f>
        <v>6524.4</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10" activeCellId="0" sqref="H10"/>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117</v>
      </c>
      <c r="B2" s="4" t="s">
        <v>2</v>
      </c>
      <c r="C2" s="4" t="s">
        <v>3</v>
      </c>
      <c r="D2" s="4" t="s">
        <v>4</v>
      </c>
      <c r="E2" s="5" t="s">
        <v>5</v>
      </c>
      <c r="F2" s="5" t="s">
        <v>6</v>
      </c>
      <c r="G2" s="4" t="s">
        <v>7</v>
      </c>
      <c r="H2" s="6" t="s">
        <v>8</v>
      </c>
      <c r="I2" s="7" t="s">
        <v>9</v>
      </c>
    </row>
    <row r="3" customFormat="false" ht="12.75" hidden="false" customHeight="true" outlineLevel="0" collapsed="false">
      <c r="A3" s="3"/>
      <c r="B3" s="8" t="s">
        <v>118</v>
      </c>
      <c r="C3" s="9" t="s">
        <v>11</v>
      </c>
      <c r="D3" s="10" t="n">
        <v>60</v>
      </c>
      <c r="E3" s="11" t="n">
        <f aca="false">IF(C20&lt;=25%,D20,MIN(E20:F20))</f>
        <v>822.06</v>
      </c>
      <c r="F3" s="11" t="n">
        <f aca="false">MIN(H3:H17)</f>
        <v>822.049484253</v>
      </c>
      <c r="G3" s="12" t="s">
        <v>119</v>
      </c>
      <c r="H3" s="13" t="n">
        <v>822.049484253</v>
      </c>
      <c r="I3" s="14" t="n">
        <f aca="false">IF(H3="","",(IF($C$20&lt;25%,"N/A",IF(H3&lt;=($D$20+$A$20),H3,"Descartado"))))</f>
        <v>822.049484253</v>
      </c>
    </row>
    <row r="4" customFormat="false" ht="12.75" hidden="false" customHeight="false" outlineLevel="0" collapsed="false">
      <c r="A4" s="3"/>
      <c r="B4" s="8"/>
      <c r="C4" s="9"/>
      <c r="D4" s="10"/>
      <c r="E4" s="11"/>
      <c r="F4" s="11"/>
      <c r="G4" s="12" t="s">
        <v>120</v>
      </c>
      <c r="H4" s="13" t="n">
        <v>822.05976</v>
      </c>
      <c r="I4" s="14" t="n">
        <f aca="false">IF(H4="","",(IF($C$20&lt;25%,"N/A",IF(H4&lt;=($D$20+$A$20),H4,"Descartado"))))</f>
        <v>822.05976</v>
      </c>
    </row>
    <row r="5" customFormat="false" ht="12.75" hidden="false" customHeight="false" outlineLevel="0" collapsed="false">
      <c r="A5" s="3"/>
      <c r="B5" s="8"/>
      <c r="C5" s="9"/>
      <c r="D5" s="10"/>
      <c r="E5" s="11"/>
      <c r="F5" s="11"/>
      <c r="G5" s="12" t="s">
        <v>121</v>
      </c>
      <c r="H5" s="13" t="n">
        <v>822.05976</v>
      </c>
      <c r="I5" s="14" t="n">
        <f aca="false">IF(H5="","",(IF($C$20&lt;25%,"N/A",IF(H5&lt;=($D$20+$A$20),H5,"Descartado"))))</f>
        <v>822.05976</v>
      </c>
    </row>
    <row r="6" customFormat="false" ht="12.75" hidden="false" customHeight="false" outlineLevel="0" collapsed="false">
      <c r="A6" s="3"/>
      <c r="B6" s="8"/>
      <c r="C6" s="9"/>
      <c r="D6" s="10"/>
      <c r="E6" s="11"/>
      <c r="F6" s="11"/>
      <c r="G6" s="12" t="s">
        <v>122</v>
      </c>
      <c r="H6" s="13" t="n">
        <v>2055.1494</v>
      </c>
      <c r="I6" s="14" t="str">
        <f aca="false">IF(H6="","",(IF($C$20&lt;25%,"N/A",IF(H6&lt;=($D$20+$A$20),H6,"Descartado"))))</f>
        <v>Descartado</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616.546532643529</v>
      </c>
      <c r="B20" s="25" t="n">
        <f aca="false">COUNT(H3:H17)</f>
        <v>4</v>
      </c>
      <c r="C20" s="26" t="n">
        <f aca="false">IF(B20&lt;2,"N/A",(A20/D20))</f>
        <v>0.545457107785805</v>
      </c>
      <c r="D20" s="27" t="n">
        <f aca="false">ROUND(AVERAGE(H3:H17),2)</f>
        <v>1130.33</v>
      </c>
      <c r="E20" s="28" t="n">
        <f aca="false">IFERROR(ROUND(IF(B20&lt;2,"N/A",(IF(C20&lt;=25%,"N/A",AVERAGE(I3:I17)))),2),"N/A")</f>
        <v>822.06</v>
      </c>
      <c r="F20" s="28" t="n">
        <f aca="false">ROUND(MEDIAN(H3:H17),2)</f>
        <v>822.06</v>
      </c>
      <c r="G20" s="29" t="str">
        <f aca="false">INDEX(G3:G17,MATCH(H20,H3:H17,0))</f>
        <v>LAJA LTDA</v>
      </c>
      <c r="H20" s="30" t="n">
        <f aca="false">MIN(H3:H17)</f>
        <v>822.049484253</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822.06</v>
      </c>
    </row>
    <row r="23" customFormat="false" ht="12.75" hidden="false" customHeight="false" outlineLevel="0" collapsed="false">
      <c r="B23" s="31"/>
      <c r="C23" s="31"/>
      <c r="D23" s="35"/>
      <c r="E23" s="35"/>
      <c r="F23" s="39"/>
      <c r="G23" s="6" t="s">
        <v>29</v>
      </c>
      <c r="H23" s="30" t="n">
        <f aca="false">ROUND(H22,2)*D3</f>
        <v>49323.6</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J3" activeCellId="0" sqref="J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123</v>
      </c>
      <c r="B2" s="4" t="s">
        <v>2</v>
      </c>
      <c r="C2" s="4" t="s">
        <v>3</v>
      </c>
      <c r="D2" s="4" t="s">
        <v>4</v>
      </c>
      <c r="E2" s="5" t="s">
        <v>5</v>
      </c>
      <c r="F2" s="5" t="s">
        <v>6</v>
      </c>
      <c r="G2" s="4" t="s">
        <v>7</v>
      </c>
      <c r="H2" s="6" t="s">
        <v>8</v>
      </c>
      <c r="I2" s="7" t="s">
        <v>9</v>
      </c>
    </row>
    <row r="3" customFormat="false" ht="12.75" hidden="false" customHeight="true" outlineLevel="0" collapsed="false">
      <c r="A3" s="3"/>
      <c r="B3" s="8" t="s">
        <v>124</v>
      </c>
      <c r="C3" s="9" t="s">
        <v>11</v>
      </c>
      <c r="D3" s="10" t="n">
        <v>10</v>
      </c>
      <c r="E3" s="11" t="n">
        <f aca="false">IF(C20&lt;=25%,D20,MIN(E20:F20))</f>
        <v>449.92</v>
      </c>
      <c r="F3" s="11" t="n">
        <f aca="false">MIN(H3:H17)</f>
        <v>434.7</v>
      </c>
      <c r="G3" s="12" t="s">
        <v>125</v>
      </c>
      <c r="H3" s="13" t="n">
        <v>465.13</v>
      </c>
      <c r="I3" s="14" t="n">
        <f aca="false">IF(H3="","",(IF($C$20&lt;25%,"N/A",IF(H3&lt;=($D$20+$A$20),H3,"Descartado"))))</f>
        <v>465.13</v>
      </c>
    </row>
    <row r="4" customFormat="false" ht="12.75" hidden="false" customHeight="false" outlineLevel="0" collapsed="false">
      <c r="A4" s="3"/>
      <c r="B4" s="8"/>
      <c r="C4" s="9"/>
      <c r="D4" s="10"/>
      <c r="E4" s="11"/>
      <c r="F4" s="11"/>
      <c r="G4" s="12" t="s">
        <v>126</v>
      </c>
      <c r="H4" s="13" t="n">
        <v>434.7</v>
      </c>
      <c r="I4" s="14" t="n">
        <f aca="false">IF(H4="","",(IF($C$20&lt;25%,"N/A",IF(H4&lt;=($D$20+$A$20),H4,"Descartado"))))</f>
        <v>434.7</v>
      </c>
    </row>
    <row r="5" customFormat="false" ht="12.75" hidden="false" customHeight="false" outlineLevel="0" collapsed="false">
      <c r="A5" s="3"/>
      <c r="B5" s="8"/>
      <c r="C5" s="9"/>
      <c r="D5" s="10"/>
      <c r="E5" s="11"/>
      <c r="F5" s="11"/>
      <c r="G5" s="12" t="s">
        <v>127</v>
      </c>
      <c r="H5" s="13" t="n">
        <v>699</v>
      </c>
      <c r="I5" s="14" t="str">
        <f aca="false">IF(H5="","",(IF($C$20&lt;25%,"N/A",IF(H5&lt;=($D$20+$A$20),H5,"Descartado"))))</f>
        <v>Descartado</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144.611924243243</v>
      </c>
      <c r="B20" s="25" t="n">
        <f aca="false">COUNT(H3:H17)</f>
        <v>3</v>
      </c>
      <c r="C20" s="26" t="n">
        <f aca="false">IF(B20&lt;2,"N/A",(A20/D20))</f>
        <v>0.271347476720161</v>
      </c>
      <c r="D20" s="27" t="n">
        <f aca="false">ROUND(AVERAGE(H3:H17),2)</f>
        <v>532.94</v>
      </c>
      <c r="E20" s="28" t="n">
        <f aca="false">IFERROR(ROUND(IF(B20&lt;2,"N/A",(IF(C20&lt;=25%,"N/A",AVERAGE(I3:I17)))),2),"N/A")</f>
        <v>449.92</v>
      </c>
      <c r="F20" s="28" t="n">
        <f aca="false">ROUND(MEDIAN(H3:H17),2)</f>
        <v>465.13</v>
      </c>
      <c r="G20" s="29" t="str">
        <f aca="false">INDEX(G3:G17,MATCH(H20,H3:H17,0))</f>
        <v>SUPER INFO</v>
      </c>
      <c r="H20" s="30" t="n">
        <f aca="false">MIN(H3:H17)</f>
        <v>434.7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449.92</v>
      </c>
    </row>
    <row r="23" customFormat="false" ht="12.75" hidden="false" customHeight="false" outlineLevel="0" collapsed="false">
      <c r="B23" s="31"/>
      <c r="C23" s="31"/>
      <c r="D23" s="35"/>
      <c r="E23" s="35"/>
      <c r="F23" s="39"/>
      <c r="G23" s="6" t="s">
        <v>29</v>
      </c>
      <c r="H23" s="30" t="n">
        <f aca="false">ROUND(H22,2)*D3</f>
        <v>4499.2</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36" activeCellId="0" sqref="G3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37</v>
      </c>
      <c r="B2" s="4" t="s">
        <v>2</v>
      </c>
      <c r="C2" s="4" t="s">
        <v>3</v>
      </c>
      <c r="D2" s="4" t="s">
        <v>4</v>
      </c>
      <c r="E2" s="5" t="s">
        <v>5</v>
      </c>
      <c r="F2" s="5" t="s">
        <v>6</v>
      </c>
      <c r="G2" s="4" t="s">
        <v>7</v>
      </c>
      <c r="H2" s="6" t="s">
        <v>8</v>
      </c>
      <c r="I2" s="7" t="s">
        <v>9</v>
      </c>
    </row>
    <row r="3" customFormat="false" ht="12.75" hidden="false" customHeight="true" outlineLevel="0" collapsed="false">
      <c r="A3" s="3"/>
      <c r="B3" s="8" t="s">
        <v>38</v>
      </c>
      <c r="C3" s="9" t="s">
        <v>11</v>
      </c>
      <c r="D3" s="10" t="n">
        <v>200</v>
      </c>
      <c r="E3" s="11" t="n">
        <f aca="false">IF(C20&lt;=25%,D20,MIN(E20:F20))</f>
        <v>314.34</v>
      </c>
      <c r="F3" s="11" t="n">
        <f aca="false">MIN(H3:H17)</f>
        <v>200.98044689</v>
      </c>
      <c r="G3" s="12" t="s">
        <v>12</v>
      </c>
      <c r="H3" s="13" t="n">
        <v>201.074022887</v>
      </c>
      <c r="I3" s="14" t="n">
        <f aca="false">IF(H3="","",(IF($C$20&lt;25%,"N/A",IF(H3&lt;=($D$20+$A$20),H3,"Descartado"))))</f>
        <v>201.074022887</v>
      </c>
    </row>
    <row r="4" customFormat="false" ht="12.75" hidden="false" customHeight="false" outlineLevel="0" collapsed="false">
      <c r="A4" s="3"/>
      <c r="B4" s="8"/>
      <c r="C4" s="9"/>
      <c r="D4" s="10"/>
      <c r="E4" s="11"/>
      <c r="F4" s="11"/>
      <c r="G4" s="12" t="s">
        <v>13</v>
      </c>
      <c r="H4" s="13" t="n">
        <v>397.38606726</v>
      </c>
      <c r="I4" s="14" t="n">
        <f aca="false">IF(H4="","",(IF($C$20&lt;25%,"N/A",IF(H4&lt;=($D$20+$A$20),H4,"Descartado"))))</f>
        <v>397.38606726</v>
      </c>
    </row>
    <row r="5" customFormat="false" ht="12.75" hidden="false" customHeight="false" outlineLevel="0" collapsed="false">
      <c r="A5" s="3"/>
      <c r="B5" s="8"/>
      <c r="C5" s="9"/>
      <c r="D5" s="10"/>
      <c r="E5" s="11"/>
      <c r="F5" s="11"/>
      <c r="G5" s="12" t="s">
        <v>14</v>
      </c>
      <c r="H5" s="13" t="n">
        <v>201.323558879</v>
      </c>
      <c r="I5" s="14" t="n">
        <f aca="false">IF(H5="","",(IF($C$20&lt;25%,"N/A",IF(H5&lt;=($D$20+$A$20),H5,"Descartado"))))</f>
        <v>201.323558879</v>
      </c>
    </row>
    <row r="6" customFormat="false" ht="12.75" hidden="false" customHeight="false" outlineLevel="0" collapsed="false">
      <c r="A6" s="3"/>
      <c r="B6" s="8"/>
      <c r="C6" s="9"/>
      <c r="D6" s="10"/>
      <c r="E6" s="11"/>
      <c r="F6" s="11"/>
      <c r="G6" s="12" t="s">
        <v>15</v>
      </c>
      <c r="H6" s="13" t="n">
        <v>200.98044689</v>
      </c>
      <c r="I6" s="14" t="n">
        <f aca="false">IF(H6="","",(IF($C$20&lt;25%,"N/A",IF(H6&lt;=($D$20+$A$20),H6,"Descartado"))))</f>
        <v>200.98044689</v>
      </c>
    </row>
    <row r="7" customFormat="false" ht="12.75" hidden="false" customHeight="false" outlineLevel="0" collapsed="false">
      <c r="A7" s="3"/>
      <c r="B7" s="8"/>
      <c r="C7" s="9"/>
      <c r="D7" s="10"/>
      <c r="E7" s="11"/>
      <c r="F7" s="11"/>
      <c r="G7" s="12" t="s">
        <v>16</v>
      </c>
      <c r="H7" s="13" t="n">
        <v>712.2173105</v>
      </c>
      <c r="I7" s="14" t="str">
        <f aca="false">IF(H7="","",(IF($C$20&lt;25%,"N/A",IF(H7&lt;=($D$20+$A$20),H7,"Descartado"))))</f>
        <v>Descartado</v>
      </c>
    </row>
    <row r="8" customFormat="false" ht="12.75" hidden="false" customHeight="false" outlineLevel="0" collapsed="false">
      <c r="A8" s="3"/>
      <c r="B8" s="8"/>
      <c r="C8" s="9"/>
      <c r="D8" s="10"/>
      <c r="E8" s="11"/>
      <c r="F8" s="11"/>
      <c r="G8" s="12" t="s">
        <v>17</v>
      </c>
      <c r="H8" s="13" t="n">
        <v>363.906655</v>
      </c>
      <c r="I8" s="14" t="n">
        <f aca="false">IF(H8="","",(IF($C$20&lt;25%,"N/A",IF(H8&lt;=($D$20+$A$20),H8,"Descartado"))))</f>
        <v>363.906655</v>
      </c>
    </row>
    <row r="9" customFormat="false" ht="12.75" hidden="false" customHeight="false" outlineLevel="0" collapsed="false">
      <c r="A9" s="3"/>
      <c r="B9" s="8"/>
      <c r="C9" s="9"/>
      <c r="D9" s="10"/>
      <c r="E9" s="11"/>
      <c r="F9" s="11"/>
      <c r="G9" s="12" t="s">
        <v>18</v>
      </c>
      <c r="H9" s="13" t="n">
        <v>228.730928667</v>
      </c>
      <c r="I9" s="14" t="n">
        <f aca="false">IF(H9="","",(IF($C$20&lt;25%,"N/A",IF(H9&lt;=($D$20+$A$20),H9,"Descartado"))))</f>
        <v>228.730928667</v>
      </c>
    </row>
    <row r="10" customFormat="false" ht="12.75" hidden="false" customHeight="false" outlineLevel="0" collapsed="false">
      <c r="A10" s="3"/>
      <c r="B10" s="8"/>
      <c r="C10" s="9"/>
      <c r="D10" s="10"/>
      <c r="E10" s="11"/>
      <c r="F10" s="11"/>
      <c r="G10" s="12" t="s">
        <v>19</v>
      </c>
      <c r="H10" s="13" t="n">
        <v>727.81331</v>
      </c>
      <c r="I10" s="14" t="str">
        <f aca="false">IF(H10="","",(IF($C$20&lt;25%,"N/A",IF(H10&lt;=($D$20+$A$20),H10,"Descartado"))))</f>
        <v>Descartado</v>
      </c>
    </row>
    <row r="11" customFormat="false" ht="12.75" hidden="false" customHeight="false" outlineLevel="0" collapsed="false">
      <c r="A11" s="3"/>
      <c r="B11" s="8"/>
      <c r="C11" s="9"/>
      <c r="D11" s="10"/>
      <c r="E11" s="11"/>
      <c r="F11" s="11"/>
      <c r="G11" s="12" t="s">
        <v>20</v>
      </c>
      <c r="H11" s="13" t="n">
        <v>343.111989</v>
      </c>
      <c r="I11" s="14" t="n">
        <f aca="false">IF(H11="","",(IF($C$20&lt;25%,"N/A",IF(H11&lt;=($D$20+$A$20),H11,"Descartado"))))</f>
        <v>343.111989</v>
      </c>
    </row>
    <row r="12" customFormat="false" ht="12.75" hidden="false" customHeight="false" outlineLevel="0" collapsed="false">
      <c r="A12" s="3"/>
      <c r="B12" s="8"/>
      <c r="C12" s="9"/>
      <c r="D12" s="10"/>
      <c r="E12" s="11"/>
      <c r="F12" s="11"/>
      <c r="G12" s="12" t="s">
        <v>39</v>
      </c>
      <c r="H12" s="13" t="n">
        <v>372.64</v>
      </c>
      <c r="I12" s="14" t="n">
        <f aca="false">IF(H12="","",(IF($C$20&lt;25%,"N/A",IF(H12&lt;=($D$20+$A$20),H12,"Descartado"))))</f>
        <v>372.64</v>
      </c>
    </row>
    <row r="13" customFormat="false" ht="12.75" hidden="false" customHeight="false" outlineLevel="0" collapsed="false">
      <c r="A13" s="3"/>
      <c r="B13" s="8"/>
      <c r="C13" s="9"/>
      <c r="D13" s="10"/>
      <c r="E13" s="11"/>
      <c r="F13" s="11"/>
      <c r="G13" s="12" t="s">
        <v>40</v>
      </c>
      <c r="H13" s="13" t="n">
        <v>519.87</v>
      </c>
      <c r="I13" s="14" t="n">
        <f aca="false">IF(H13="","",(IF($C$20&lt;25%,"N/A",IF(H13&lt;=($D$20+$A$20),H13,"Descartado"))))</f>
        <v>519.87</v>
      </c>
    </row>
    <row r="14" customFormat="false" ht="12.75" hidden="false" customHeight="false" outlineLevel="0" collapsed="false">
      <c r="A14" s="3"/>
      <c r="B14" s="8"/>
      <c r="C14" s="9"/>
      <c r="D14" s="10"/>
      <c r="E14" s="11"/>
      <c r="F14" s="11"/>
      <c r="G14" s="12" t="s">
        <v>41</v>
      </c>
      <c r="H14" s="13" t="n">
        <v>831.79</v>
      </c>
      <c r="I14" s="14" t="str">
        <f aca="false">IF(H14="","",(IF($C$20&lt;25%,"N/A",IF(H14&lt;=($D$20+$A$20),H14,"Descartado"))))</f>
        <v>Descartado</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223.909577907993</v>
      </c>
      <c r="B20" s="25" t="n">
        <f aca="false">COUNT(H3:H17)</f>
        <v>12</v>
      </c>
      <c r="C20" s="26" t="n">
        <f aca="false">IF(B20&lt;2,"N/A",(A20/D20))</f>
        <v>0.526759305309696</v>
      </c>
      <c r="D20" s="27" t="n">
        <f aca="false">ROUND(AVERAGE(H3:H17),2)</f>
        <v>425.07</v>
      </c>
      <c r="E20" s="28" t="n">
        <f aca="false">IFERROR(ROUND(IF(B20&lt;2,"N/A",(IF(C20&lt;=25%,"N/A",AVERAGE(I3:I17)))),2),"N/A")</f>
        <v>314.34</v>
      </c>
      <c r="F20" s="28" t="n">
        <f aca="false">ROUND(MEDIAN(H3:H17),2)</f>
        <v>368.27</v>
      </c>
      <c r="G20" s="29" t="str">
        <f aca="false">INDEX(G3:G17,MATCH(H20,H3:H17,0))</f>
        <v>ITALBRAS INDUSTRIA E COMERCIO DE MOVEIS DE ACO LTDA</v>
      </c>
      <c r="H20" s="30" t="n">
        <f aca="false">MIN(H3:H17)</f>
        <v>200.98044689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314.34</v>
      </c>
    </row>
    <row r="23" customFormat="false" ht="12.75" hidden="false" customHeight="false" outlineLevel="0" collapsed="false">
      <c r="B23" s="31"/>
      <c r="C23" s="31"/>
      <c r="D23" s="35"/>
      <c r="E23" s="35"/>
      <c r="F23" s="39"/>
      <c r="G23" s="6" t="s">
        <v>29</v>
      </c>
      <c r="H23" s="30" t="n">
        <f aca="false">ROUND(H22,2)*D3</f>
        <v>62868</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J37" activeCellId="0" sqref="J37"/>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128</v>
      </c>
      <c r="B2" s="4" t="s">
        <v>2</v>
      </c>
      <c r="C2" s="4" t="s">
        <v>3</v>
      </c>
      <c r="D2" s="4" t="s">
        <v>4</v>
      </c>
      <c r="E2" s="5" t="s">
        <v>5</v>
      </c>
      <c r="F2" s="5" t="s">
        <v>6</v>
      </c>
      <c r="G2" s="4" t="s">
        <v>7</v>
      </c>
      <c r="H2" s="6" t="s">
        <v>8</v>
      </c>
      <c r="I2" s="7" t="s">
        <v>9</v>
      </c>
    </row>
    <row r="3" customFormat="false" ht="12.75" hidden="false" customHeight="true" outlineLevel="0" collapsed="false">
      <c r="A3" s="3"/>
      <c r="B3" s="8" t="s">
        <v>129</v>
      </c>
      <c r="C3" s="9" t="s">
        <v>11</v>
      </c>
      <c r="D3" s="10" t="n">
        <v>20</v>
      </c>
      <c r="E3" s="11" t="n">
        <f aca="false">IF(C20&lt;=25%,D20,MIN(E20:F20))</f>
        <v>870.73</v>
      </c>
      <c r="F3" s="11" t="n">
        <f aca="false">MIN(H3:H17)</f>
        <v>675.30677835</v>
      </c>
      <c r="G3" s="12" t="s">
        <v>17</v>
      </c>
      <c r="H3" s="13" t="n">
        <v>1663.57328</v>
      </c>
      <c r="I3" s="14" t="str">
        <f aca="false">IF(H3="","",(IF($C$20&lt;25%,"N/A",IF(H3&lt;=($D$20+$A$20),H3,"Descartado"))))</f>
        <v>Descartado</v>
      </c>
    </row>
    <row r="4" customFormat="false" ht="12.75" hidden="false" customHeight="false" outlineLevel="0" collapsed="false">
      <c r="A4" s="3"/>
      <c r="B4" s="8"/>
      <c r="C4" s="9"/>
      <c r="D4" s="10"/>
      <c r="E4" s="11"/>
      <c r="F4" s="11"/>
      <c r="G4" s="12" t="s">
        <v>67</v>
      </c>
      <c r="H4" s="13" t="n">
        <v>800.646627665</v>
      </c>
      <c r="I4" s="14" t="n">
        <f aca="false">IF(H4="","",(IF($C$20&lt;25%,"N/A",IF(H4&lt;=($D$20+$A$20),H4,"Descartado"))))</f>
        <v>800.646627665</v>
      </c>
    </row>
    <row r="5" customFormat="false" ht="12.75" hidden="false" customHeight="false" outlineLevel="0" collapsed="false">
      <c r="A5" s="3"/>
      <c r="B5" s="8"/>
      <c r="C5" s="9"/>
      <c r="D5" s="10"/>
      <c r="E5" s="11"/>
      <c r="F5" s="11"/>
      <c r="G5" s="12" t="s">
        <v>101</v>
      </c>
      <c r="H5" s="13" t="n">
        <v>728.936221964</v>
      </c>
      <c r="I5" s="14" t="n">
        <f aca="false">IF(H5="","",(IF($C$20&lt;25%,"N/A",IF(H5&lt;=($D$20+$A$20),H5,"Descartado"))))</f>
        <v>728.936221964</v>
      </c>
    </row>
    <row r="6" customFormat="false" ht="12.75" hidden="false" customHeight="false" outlineLevel="0" collapsed="false">
      <c r="A6" s="3"/>
      <c r="B6" s="8"/>
      <c r="C6" s="9"/>
      <c r="D6" s="10"/>
      <c r="E6" s="11"/>
      <c r="F6" s="11"/>
      <c r="G6" s="12" t="s">
        <v>102</v>
      </c>
      <c r="H6" s="13" t="n">
        <v>1206.090628</v>
      </c>
      <c r="I6" s="14" t="n">
        <f aca="false">IF(H6="","",(IF($C$20&lt;25%,"N/A",IF(H6&lt;=($D$20+$A$20),H6,"Descartado"))))</f>
        <v>1206.090628</v>
      </c>
    </row>
    <row r="7" customFormat="false" ht="12.75" hidden="false" customHeight="false" outlineLevel="0" collapsed="false">
      <c r="A7" s="3"/>
      <c r="B7" s="8"/>
      <c r="C7" s="9"/>
      <c r="D7" s="10"/>
      <c r="E7" s="11"/>
      <c r="F7" s="11"/>
      <c r="G7" s="12" t="s">
        <v>103</v>
      </c>
      <c r="H7" s="13" t="n">
        <v>675.826645</v>
      </c>
      <c r="I7" s="14" t="n">
        <f aca="false">IF(H7="","",(IF($C$20&lt;25%,"N/A",IF(H7&lt;=($D$20+$A$20),H7,"Descartado"))))</f>
        <v>675.826645</v>
      </c>
    </row>
    <row r="8" customFormat="false" ht="12.75" hidden="false" customHeight="false" outlineLevel="0" collapsed="false">
      <c r="A8" s="3"/>
      <c r="B8" s="8"/>
      <c r="C8" s="9"/>
      <c r="D8" s="10"/>
      <c r="E8" s="11"/>
      <c r="F8" s="11"/>
      <c r="G8" s="12" t="s">
        <v>104</v>
      </c>
      <c r="H8" s="13" t="n">
        <v>799.5549077</v>
      </c>
      <c r="I8" s="14" t="n">
        <f aca="false">IF(H8="","",(IF($C$20&lt;25%,"N/A",IF(H8&lt;=($D$20+$A$20),H8,"Descartado"))))</f>
        <v>799.5549077</v>
      </c>
    </row>
    <row r="9" customFormat="false" ht="12.75" hidden="false" customHeight="false" outlineLevel="0" collapsed="false">
      <c r="A9" s="3"/>
      <c r="B9" s="8"/>
      <c r="C9" s="9"/>
      <c r="D9" s="10"/>
      <c r="E9" s="11"/>
      <c r="F9" s="11"/>
      <c r="G9" s="12" t="s">
        <v>130</v>
      </c>
      <c r="H9" s="13" t="n">
        <v>675.30677835</v>
      </c>
      <c r="I9" s="14" t="n">
        <f aca="false">IF(H9="","",(IF($C$20&lt;25%,"N/A",IF(H9&lt;=($D$20+$A$20),H9,"Descartado"))))</f>
        <v>675.30677835</v>
      </c>
    </row>
    <row r="10" customFormat="false" ht="12.75" hidden="false" customHeight="false" outlineLevel="0" collapsed="false">
      <c r="A10" s="3"/>
      <c r="B10" s="8"/>
      <c r="C10" s="9"/>
      <c r="D10" s="10"/>
      <c r="E10" s="11"/>
      <c r="F10" s="11"/>
      <c r="G10" s="12" t="s">
        <v>131</v>
      </c>
      <c r="H10" s="13" t="n">
        <v>1039.7333</v>
      </c>
      <c r="I10" s="14" t="n">
        <f aca="false">IF(H10="","",(IF($C$20&lt;25%,"N/A",IF(H10&lt;=($D$20+$A$20),H10,"Descartado"))))</f>
        <v>1039.7333</v>
      </c>
    </row>
    <row r="11" customFormat="false" ht="12.75" hidden="false" customHeight="false" outlineLevel="0" collapsed="false">
      <c r="A11" s="3"/>
      <c r="B11" s="8"/>
      <c r="C11" s="9"/>
      <c r="D11" s="10"/>
      <c r="E11" s="11"/>
      <c r="F11" s="11"/>
      <c r="G11" s="12" t="s">
        <v>132</v>
      </c>
      <c r="H11" s="13" t="n">
        <v>1559.59995</v>
      </c>
      <c r="I11" s="14" t="str">
        <f aca="false">IF(H11="","",(IF($C$20&lt;25%,"N/A",IF(H11&lt;=($D$20+$A$20),H11,"Descartado"))))</f>
        <v>Descartado</v>
      </c>
    </row>
    <row r="12" customFormat="false" ht="12.75" hidden="false" customHeight="false" outlineLevel="0" collapsed="false">
      <c r="A12" s="3"/>
      <c r="B12" s="8"/>
      <c r="C12" s="9"/>
      <c r="D12" s="10"/>
      <c r="E12" s="11"/>
      <c r="F12" s="11"/>
      <c r="G12" s="12" t="s">
        <v>133</v>
      </c>
      <c r="H12" s="13" t="n">
        <v>1039.7333</v>
      </c>
      <c r="I12" s="14" t="n">
        <f aca="false">IF(H12="","",(IF($C$20&lt;25%,"N/A",IF(H12&lt;=($D$20+$A$20),H12,"Descartado"))))</f>
        <v>1039.7333</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358.925848634799</v>
      </c>
      <c r="B20" s="25" t="n">
        <f aca="false">COUNT(H3:H17)</f>
        <v>10</v>
      </c>
      <c r="C20" s="26" t="n">
        <f aca="false">IF(B20&lt;2,"N/A",(A20/D20))</f>
        <v>0.352267983742074</v>
      </c>
      <c r="D20" s="27" t="n">
        <f aca="false">ROUND(AVERAGE(H3:H17),2)</f>
        <v>1018.9</v>
      </c>
      <c r="E20" s="28" t="n">
        <f aca="false">IFERROR(ROUND(IF(B20&lt;2,"N/A",(IF(C20&lt;=25%,"N/A",AVERAGE(I3:I17)))),2),"N/A")</f>
        <v>870.73</v>
      </c>
      <c r="F20" s="28" t="n">
        <f aca="false">ROUND(MEDIAN(H3:H17),2)</f>
        <v>920.19</v>
      </c>
      <c r="G20" s="29" t="str">
        <f aca="false">INDEX(G3:G17,MATCH(H20,H3:H17,0))</f>
        <v>JOAO LOPES DE LIMA JUNIOR 01063046408</v>
      </c>
      <c r="H20" s="30" t="n">
        <f aca="false">MIN(H3:H17)</f>
        <v>675.30677835</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870.73</v>
      </c>
    </row>
    <row r="23" customFormat="false" ht="12.75" hidden="false" customHeight="false" outlineLevel="0" collapsed="false">
      <c r="B23" s="31"/>
      <c r="C23" s="31"/>
      <c r="D23" s="35"/>
      <c r="E23" s="35"/>
      <c r="F23" s="39"/>
      <c r="G23" s="6" t="s">
        <v>29</v>
      </c>
      <c r="H23" s="30" t="n">
        <f aca="false">ROUND(H22,2)*D3</f>
        <v>17414.6</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J33" activeCellId="0" sqref="J3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134</v>
      </c>
      <c r="B2" s="4" t="s">
        <v>2</v>
      </c>
      <c r="C2" s="4" t="s">
        <v>3</v>
      </c>
      <c r="D2" s="4" t="s">
        <v>4</v>
      </c>
      <c r="E2" s="5" t="s">
        <v>5</v>
      </c>
      <c r="F2" s="5" t="s">
        <v>6</v>
      </c>
      <c r="G2" s="4" t="s">
        <v>7</v>
      </c>
      <c r="H2" s="6" t="s">
        <v>8</v>
      </c>
      <c r="I2" s="7" t="s">
        <v>9</v>
      </c>
    </row>
    <row r="3" customFormat="false" ht="12.75" hidden="false" customHeight="true" outlineLevel="0" collapsed="false">
      <c r="A3" s="3"/>
      <c r="B3" s="8" t="s">
        <v>135</v>
      </c>
      <c r="C3" s="9" t="s">
        <v>11</v>
      </c>
      <c r="D3" s="10" t="n">
        <v>20</v>
      </c>
      <c r="E3" s="11" t="n">
        <f aca="false">IF(C20&lt;=25%,D20,MIN(E20:F20))</f>
        <v>1256.81</v>
      </c>
      <c r="F3" s="11" t="n">
        <f aca="false">MIN(H3:H17)</f>
        <v>899.3693045</v>
      </c>
      <c r="G3" s="12" t="s">
        <v>17</v>
      </c>
      <c r="H3" s="13" t="n">
        <v>2703.30658</v>
      </c>
      <c r="I3" s="14" t="str">
        <f aca="false">IF(H3="","",(IF($C$20&lt;25%,"N/A",IF(H3&lt;=($D$20+$A$20),H3,"Descartado"))))</f>
        <v>Descartado</v>
      </c>
    </row>
    <row r="4" customFormat="false" ht="12.75" hidden="false" customHeight="false" outlineLevel="0" collapsed="false">
      <c r="A4" s="3"/>
      <c r="B4" s="8"/>
      <c r="C4" s="9"/>
      <c r="D4" s="10"/>
      <c r="E4" s="11"/>
      <c r="F4" s="11"/>
      <c r="G4" s="12" t="s">
        <v>71</v>
      </c>
      <c r="H4" s="13" t="n">
        <v>3119.1999</v>
      </c>
      <c r="I4" s="14" t="str">
        <f aca="false">IF(H4="","",(IF($C$20&lt;25%,"N/A",IF(H4&lt;=($D$20+$A$20),H4,"Descartado"))))</f>
        <v>Descartado</v>
      </c>
    </row>
    <row r="5" customFormat="false" ht="12.75" hidden="false" customHeight="false" outlineLevel="0" collapsed="false">
      <c r="A5" s="3"/>
      <c r="B5" s="8"/>
      <c r="C5" s="9"/>
      <c r="D5" s="10"/>
      <c r="E5" s="11"/>
      <c r="F5" s="11"/>
      <c r="G5" s="12" t="s">
        <v>101</v>
      </c>
      <c r="H5" s="13" t="n">
        <v>913.353717385</v>
      </c>
      <c r="I5" s="14" t="n">
        <f aca="false">IF(H5="","",(IF($C$20&lt;25%,"N/A",IF(H5&lt;=($D$20+$A$20),H5,"Descartado"))))</f>
        <v>913.353717385</v>
      </c>
    </row>
    <row r="6" customFormat="false" ht="12.75" hidden="false" customHeight="false" outlineLevel="0" collapsed="false">
      <c r="A6" s="3"/>
      <c r="B6" s="8"/>
      <c r="C6" s="9"/>
      <c r="D6" s="10"/>
      <c r="E6" s="11"/>
      <c r="F6" s="11"/>
      <c r="G6" s="12" t="s">
        <v>102</v>
      </c>
      <c r="H6" s="13" t="n">
        <v>1798.738609</v>
      </c>
      <c r="I6" s="14" t="n">
        <f aca="false">IF(H6="","",(IF($C$20&lt;25%,"N/A",IF(H6&lt;=($D$20+$A$20),H6,"Descartado"))))</f>
        <v>1798.738609</v>
      </c>
    </row>
    <row r="7" customFormat="false" ht="12.75" hidden="false" customHeight="false" outlineLevel="0" collapsed="false">
      <c r="A7" s="3"/>
      <c r="B7" s="8"/>
      <c r="C7" s="9"/>
      <c r="D7" s="10"/>
      <c r="E7" s="11"/>
      <c r="F7" s="11"/>
      <c r="G7" s="12" t="s">
        <v>103</v>
      </c>
      <c r="H7" s="13" t="n">
        <v>899.3693045</v>
      </c>
      <c r="I7" s="14" t="n">
        <f aca="false">IF(H7="","",(IF($C$20&lt;25%,"N/A",IF(H7&lt;=($D$20+$A$20),H7,"Descartado"))))</f>
        <v>899.3693045</v>
      </c>
    </row>
    <row r="8" customFormat="false" ht="12.75" hidden="false" customHeight="false" outlineLevel="0" collapsed="false">
      <c r="A8" s="3"/>
      <c r="B8" s="8"/>
      <c r="C8" s="9"/>
      <c r="D8" s="10"/>
      <c r="E8" s="11"/>
      <c r="F8" s="11"/>
      <c r="G8" s="12" t="s">
        <v>104</v>
      </c>
      <c r="H8" s="13" t="n">
        <v>1267.4348927</v>
      </c>
      <c r="I8" s="14" t="n">
        <f aca="false">IF(H8="","",(IF($C$20&lt;25%,"N/A",IF(H8&lt;=($D$20+$A$20),H8,"Descartado"))))</f>
        <v>1267.4348927</v>
      </c>
    </row>
    <row r="9" customFormat="false" ht="12.75" hidden="false" customHeight="false" outlineLevel="0" collapsed="false">
      <c r="A9" s="3"/>
      <c r="B9" s="8"/>
      <c r="C9" s="9"/>
      <c r="D9" s="10"/>
      <c r="E9" s="11"/>
      <c r="F9" s="11"/>
      <c r="G9" s="12" t="s">
        <v>130</v>
      </c>
      <c r="H9" s="13" t="n">
        <v>903.5282377</v>
      </c>
      <c r="I9" s="14" t="n">
        <f aca="false">IF(H9="","",(IF($C$20&lt;25%,"N/A",IF(H9&lt;=($D$20+$A$20),H9,"Descartado"))))</f>
        <v>903.5282377</v>
      </c>
    </row>
    <row r="10" customFormat="false" ht="12.75" hidden="false" customHeight="false" outlineLevel="0" collapsed="false">
      <c r="A10" s="3"/>
      <c r="B10" s="8"/>
      <c r="C10" s="9"/>
      <c r="D10" s="10"/>
      <c r="E10" s="11"/>
      <c r="F10" s="11"/>
      <c r="G10" s="12" t="s">
        <v>131</v>
      </c>
      <c r="H10" s="13" t="n">
        <v>1559.59995</v>
      </c>
      <c r="I10" s="14" t="n">
        <f aca="false">IF(H10="","",(IF($C$20&lt;25%,"N/A",IF(H10&lt;=($D$20+$A$20),H10,"Descartado"))))</f>
        <v>1559.59995</v>
      </c>
    </row>
    <row r="11" customFormat="false" ht="12.75" hidden="false" customHeight="false" outlineLevel="0" collapsed="false">
      <c r="A11" s="3"/>
      <c r="B11" s="8"/>
      <c r="C11" s="9"/>
      <c r="D11" s="10"/>
      <c r="E11" s="11"/>
      <c r="F11" s="11"/>
      <c r="G11" s="12" t="s">
        <v>132</v>
      </c>
      <c r="H11" s="13" t="n">
        <v>2599.33325</v>
      </c>
      <c r="I11" s="14" t="str">
        <f aca="false">IF(H11="","",(IF($C$20&lt;25%,"N/A",IF(H11&lt;=($D$20+$A$20),H11,"Descartado"))))</f>
        <v>Descartado</v>
      </c>
    </row>
    <row r="12" customFormat="false" ht="12.75" hidden="false" customHeight="false" outlineLevel="0" collapsed="false">
      <c r="A12" s="3"/>
      <c r="B12" s="8"/>
      <c r="C12" s="9"/>
      <c r="D12" s="10"/>
      <c r="E12" s="11"/>
      <c r="F12" s="11"/>
      <c r="G12" s="12" t="s">
        <v>133</v>
      </c>
      <c r="H12" s="13" t="n">
        <v>1455.62662</v>
      </c>
      <c r="I12" s="14" t="n">
        <f aca="false">IF(H12="","",(IF($C$20&lt;25%,"N/A",IF(H12&lt;=($D$20+$A$20),H12,"Descartado"))))</f>
        <v>1455.62662</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816.171051796258</v>
      </c>
      <c r="B20" s="25" t="n">
        <f aca="false">COUNT(H3:H17)</f>
        <v>10</v>
      </c>
      <c r="C20" s="26" t="n">
        <f aca="false">IF(B20&lt;2,"N/A",(A20/D20))</f>
        <v>0.473980691539393</v>
      </c>
      <c r="D20" s="27" t="n">
        <f aca="false">ROUND(AVERAGE(H3:H17),2)</f>
        <v>1721.95</v>
      </c>
      <c r="E20" s="28" t="n">
        <f aca="false">IFERROR(ROUND(IF(B20&lt;2,"N/A",(IF(C20&lt;=25%,"N/A",AVERAGE(I3:I17)))),2),"N/A")</f>
        <v>1256.81</v>
      </c>
      <c r="F20" s="28" t="n">
        <f aca="false">ROUND(MEDIAN(H3:H17),2)</f>
        <v>1507.61</v>
      </c>
      <c r="G20" s="29" t="str">
        <f aca="false">INDEX(G3:G17,MATCH(H20,H3:H17,0))</f>
        <v>CERCATO EMER INDUSTRIA DE MOVEIS EIRELI</v>
      </c>
      <c r="H20" s="30" t="n">
        <f aca="false">MIN(H3:H17)</f>
        <v>899.3693045</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1256.81</v>
      </c>
    </row>
    <row r="23" customFormat="false" ht="12.75" hidden="false" customHeight="false" outlineLevel="0" collapsed="false">
      <c r="B23" s="31"/>
      <c r="C23" s="31"/>
      <c r="D23" s="35"/>
      <c r="E23" s="35"/>
      <c r="F23" s="39"/>
      <c r="G23" s="6" t="s">
        <v>29</v>
      </c>
      <c r="H23" s="30" t="n">
        <f aca="false">ROUND(H22,2)*D3</f>
        <v>25136.2</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22" activeCellId="0" sqref="H22"/>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136</v>
      </c>
      <c r="B2" s="4" t="s">
        <v>2</v>
      </c>
      <c r="C2" s="4" t="s">
        <v>3</v>
      </c>
      <c r="D2" s="4" t="s">
        <v>4</v>
      </c>
      <c r="E2" s="5" t="s">
        <v>5</v>
      </c>
      <c r="F2" s="5" t="s">
        <v>6</v>
      </c>
      <c r="G2" s="4" t="s">
        <v>7</v>
      </c>
      <c r="H2" s="6" t="s">
        <v>8</v>
      </c>
      <c r="I2" s="7" t="s">
        <v>9</v>
      </c>
    </row>
    <row r="3" customFormat="false" ht="12.75" hidden="false" customHeight="true" outlineLevel="0" collapsed="false">
      <c r="A3" s="3"/>
      <c r="B3" s="8" t="s">
        <v>137</v>
      </c>
      <c r="C3" s="9" t="s">
        <v>11</v>
      </c>
      <c r="D3" s="10" t="n">
        <v>20</v>
      </c>
      <c r="E3" s="11" t="n">
        <f aca="false">IF(C20&lt;=25%,D20,MIN(E20:F20))</f>
        <v>1527.37</v>
      </c>
      <c r="F3" s="11" t="n">
        <f aca="false">MIN(H3:H17)</f>
        <v>1278.871959</v>
      </c>
      <c r="G3" s="12" t="s">
        <v>133</v>
      </c>
      <c r="H3" s="13" t="n">
        <v>1767.54661</v>
      </c>
      <c r="I3" s="14" t="n">
        <f aca="false">IF(H3="","",(IF($C$20&lt;25%,"N/A",IF(H3&lt;=($D$20+$A$20),H3,"Descartado"))))</f>
        <v>1767.54661</v>
      </c>
    </row>
    <row r="4" customFormat="false" ht="12.75" hidden="false" customHeight="false" outlineLevel="0" collapsed="false">
      <c r="A4" s="3"/>
      <c r="B4" s="8"/>
      <c r="C4" s="9"/>
      <c r="D4" s="10"/>
      <c r="E4" s="11"/>
      <c r="F4" s="11"/>
      <c r="G4" s="12" t="s">
        <v>67</v>
      </c>
      <c r="H4" s="13" t="n">
        <v>1409.316898818</v>
      </c>
      <c r="I4" s="14" t="n">
        <f aca="false">IF(H4="","",(IF($C$20&lt;25%,"N/A",IF(H4&lt;=($D$20+$A$20),H4,"Descartado"))))</f>
        <v>1409.316898818</v>
      </c>
    </row>
    <row r="5" customFormat="false" ht="12.75" hidden="false" customHeight="false" outlineLevel="0" collapsed="false">
      <c r="A5" s="3"/>
      <c r="B5" s="8"/>
      <c r="C5" s="9"/>
      <c r="D5" s="10"/>
      <c r="E5" s="11"/>
      <c r="F5" s="11"/>
      <c r="G5" s="12" t="s">
        <v>101</v>
      </c>
      <c r="H5" s="13" t="n">
        <v>1309.502502018</v>
      </c>
      <c r="I5" s="14" t="n">
        <f aca="false">IF(H5="","",(IF($C$20&lt;25%,"N/A",IF(H5&lt;=($D$20+$A$20),H5,"Descartado"))))</f>
        <v>1309.502502018</v>
      </c>
    </row>
    <row r="6" customFormat="false" ht="12.75" hidden="false" customHeight="false" outlineLevel="0" collapsed="false">
      <c r="A6" s="3"/>
      <c r="B6" s="8"/>
      <c r="C6" s="9"/>
      <c r="D6" s="10"/>
      <c r="E6" s="11"/>
      <c r="F6" s="11"/>
      <c r="G6" s="12" t="s">
        <v>102</v>
      </c>
      <c r="H6" s="13" t="n">
        <v>2282.2145935</v>
      </c>
      <c r="I6" s="14" t="n">
        <f aca="false">IF(H6="","",(IF($C$20&lt;25%,"N/A",IF(H6&lt;=($D$20+$A$20),H6,"Descartado"))))</f>
        <v>2282.2145935</v>
      </c>
    </row>
    <row r="7" customFormat="false" ht="12.75" hidden="false" customHeight="false" outlineLevel="0" collapsed="false">
      <c r="A7" s="3"/>
      <c r="B7" s="8"/>
      <c r="C7" s="9"/>
      <c r="D7" s="10"/>
      <c r="E7" s="11"/>
      <c r="F7" s="11"/>
      <c r="G7" s="12" t="s">
        <v>103</v>
      </c>
      <c r="H7" s="13" t="n">
        <v>1278.871959</v>
      </c>
      <c r="I7" s="14" t="n">
        <f aca="false">IF(H7="","",(IF($C$20&lt;25%,"N/A",IF(H7&lt;=($D$20+$A$20),H7,"Descartado"))))</f>
        <v>1278.871959</v>
      </c>
    </row>
    <row r="8" customFormat="false" ht="12.75" hidden="false" customHeight="false" outlineLevel="0" collapsed="false">
      <c r="A8" s="3"/>
      <c r="B8" s="8"/>
      <c r="C8" s="9"/>
      <c r="D8" s="10"/>
      <c r="E8" s="11"/>
      <c r="F8" s="11"/>
      <c r="G8" s="12" t="s">
        <v>104</v>
      </c>
      <c r="H8" s="13" t="n">
        <v>1527.3682177</v>
      </c>
      <c r="I8" s="14" t="n">
        <f aca="false">IF(H8="","",(IF($C$20&lt;25%,"N/A",IF(H8&lt;=($D$20+$A$20),H8,"Descartado"))))</f>
        <v>1527.3682177</v>
      </c>
    </row>
    <row r="9" customFormat="false" ht="12.75" hidden="false" customHeight="false" outlineLevel="0" collapsed="false">
      <c r="A9" s="3"/>
      <c r="B9" s="8"/>
      <c r="C9" s="9"/>
      <c r="D9" s="10"/>
      <c r="E9" s="11"/>
      <c r="F9" s="11"/>
      <c r="G9" s="12" t="s">
        <v>130</v>
      </c>
      <c r="H9" s="13" t="n">
        <v>1288.2295587</v>
      </c>
      <c r="I9" s="14" t="n">
        <f aca="false">IF(H9="","",(IF($C$20&lt;25%,"N/A",IF(H9&lt;=($D$20+$A$20),H9,"Descartado"))))</f>
        <v>1288.2295587</v>
      </c>
    </row>
    <row r="10" customFormat="false" ht="12.75" hidden="false" customHeight="false" outlineLevel="0" collapsed="false">
      <c r="A10" s="3"/>
      <c r="B10" s="8"/>
      <c r="C10" s="9"/>
      <c r="D10" s="10"/>
      <c r="E10" s="11"/>
      <c r="F10" s="11"/>
      <c r="G10" s="12" t="s">
        <v>131</v>
      </c>
      <c r="H10" s="13" t="n">
        <v>2079.4666</v>
      </c>
      <c r="I10" s="14" t="n">
        <f aca="false">IF(H10="","",(IF($C$20&lt;25%,"N/A",IF(H10&lt;=($D$20+$A$20),H10,"Descartado"))))</f>
        <v>2079.4666</v>
      </c>
    </row>
    <row r="11" customFormat="false" ht="12.75" hidden="false" customHeight="false" outlineLevel="0" collapsed="false">
      <c r="A11" s="3"/>
      <c r="B11" s="8"/>
      <c r="C11" s="9"/>
      <c r="D11" s="10"/>
      <c r="E11" s="11"/>
      <c r="F11" s="11"/>
      <c r="G11" s="12" t="s">
        <v>132</v>
      </c>
      <c r="H11" s="13" t="n">
        <v>3119.1999</v>
      </c>
      <c r="I11" s="14" t="str">
        <f aca="false">IF(H11="","",(IF($C$20&lt;25%,"N/A",IF(H11&lt;=($D$20+$A$20),H11,"Descartado"))))</f>
        <v>Descartado</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617.5437221761</v>
      </c>
      <c r="B20" s="25" t="n">
        <f aca="false">COUNT(H3:H17)</f>
        <v>9</v>
      </c>
      <c r="C20" s="26" t="n">
        <f aca="false">IF(B20&lt;2,"N/A",(A20/D20))</f>
        <v>0.346032657665467</v>
      </c>
      <c r="D20" s="27" t="n">
        <f aca="false">ROUND(AVERAGE(H3:H17),2)</f>
        <v>1784.64</v>
      </c>
      <c r="E20" s="28" t="n">
        <f aca="false">IFERROR(ROUND(IF(B20&lt;2,"N/A",(IF(C20&lt;=25%,"N/A",AVERAGE(I3:I17)))),2),"N/A")</f>
        <v>1617.81</v>
      </c>
      <c r="F20" s="28" t="n">
        <f aca="false">ROUND(MEDIAN(H3:H17),2)</f>
        <v>1527.37</v>
      </c>
      <c r="G20" s="29" t="str">
        <f aca="false">INDEX(G3:G17,MATCH(H20,H3:H17,0))</f>
        <v>CERCATO EMER INDUSTRIA DE MOVEIS EIRELI</v>
      </c>
      <c r="H20" s="30" t="n">
        <f aca="false">MIN(H3:H17)</f>
        <v>1278.871959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1527.37</v>
      </c>
    </row>
    <row r="23" customFormat="false" ht="12.75" hidden="false" customHeight="false" outlineLevel="0" collapsed="false">
      <c r="B23" s="31"/>
      <c r="C23" s="31"/>
      <c r="D23" s="35"/>
      <c r="E23" s="35"/>
      <c r="F23" s="39"/>
      <c r="G23" s="6" t="s">
        <v>29</v>
      </c>
      <c r="H23" s="30" t="n">
        <f aca="false">ROUND(H22,2)*D3</f>
        <v>30547.4</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3" activeCellId="0" sqref="B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138</v>
      </c>
      <c r="B2" s="4" t="s">
        <v>2</v>
      </c>
      <c r="C2" s="4" t="s">
        <v>3</v>
      </c>
      <c r="D2" s="4" t="s">
        <v>4</v>
      </c>
      <c r="E2" s="5" t="s">
        <v>5</v>
      </c>
      <c r="F2" s="5" t="s">
        <v>6</v>
      </c>
      <c r="G2" s="4" t="s">
        <v>7</v>
      </c>
      <c r="H2" s="6" t="s">
        <v>8</v>
      </c>
      <c r="I2" s="7" t="s">
        <v>9</v>
      </c>
    </row>
    <row r="3" customFormat="false" ht="12.75" hidden="false" customHeight="true" outlineLevel="0" collapsed="false">
      <c r="A3" s="3"/>
      <c r="B3" s="8" t="s">
        <v>65</v>
      </c>
      <c r="C3" s="9" t="s">
        <v>11</v>
      </c>
      <c r="D3" s="10" t="n">
        <v>300</v>
      </c>
      <c r="E3" s="11" t="n">
        <f aca="false">IF(C20&lt;=25%,D20,MIN(E20:F20))</f>
        <v>315.31</v>
      </c>
      <c r="F3" s="11" t="n">
        <f aca="false">MIN(H3:H17)</f>
        <v>262.043983599</v>
      </c>
      <c r="G3" s="12" t="s">
        <v>17</v>
      </c>
      <c r="H3" s="13" t="n">
        <v>415.89332</v>
      </c>
      <c r="I3" s="14" t="str">
        <f aca="false">IF(H3="","",(IF($C$20&lt;25%,"N/A",IF(H3&lt;=($D$20+$A$20),H3,"Descartado"))))</f>
        <v>N/A</v>
      </c>
    </row>
    <row r="4" customFormat="false" ht="12.75" hidden="false" customHeight="false" outlineLevel="0" collapsed="false">
      <c r="A4" s="3"/>
      <c r="B4" s="8"/>
      <c r="C4" s="9"/>
      <c r="D4" s="10"/>
      <c r="E4" s="11"/>
      <c r="F4" s="11"/>
      <c r="G4" s="12" t="s">
        <v>58</v>
      </c>
      <c r="H4" s="13" t="n">
        <v>262.043983599</v>
      </c>
      <c r="I4" s="14" t="str">
        <f aca="false">IF(H4="","",(IF($C$20&lt;25%,"N/A",IF(H4&lt;=($D$20+$A$20),H4,"Descartado"))))</f>
        <v>N/A</v>
      </c>
    </row>
    <row r="5" customFormat="false" ht="12.75" hidden="false" customHeight="false" outlineLevel="0" collapsed="false">
      <c r="A5" s="3"/>
      <c r="B5" s="8"/>
      <c r="C5" s="9"/>
      <c r="D5" s="10"/>
      <c r="E5" s="11"/>
      <c r="F5" s="11"/>
      <c r="G5" s="12" t="s">
        <v>59</v>
      </c>
      <c r="H5" s="13" t="n">
        <v>309.8405234</v>
      </c>
      <c r="I5" s="14" t="str">
        <f aca="false">IF(H5="","",(IF($C$20&lt;25%,"N/A",IF(H5&lt;=($D$20+$A$20),H5,"Descartado"))))</f>
        <v>N/A</v>
      </c>
    </row>
    <row r="6" customFormat="false" ht="12.75" hidden="false" customHeight="false" outlineLevel="0" collapsed="false">
      <c r="A6" s="3"/>
      <c r="B6" s="8"/>
      <c r="C6" s="9"/>
      <c r="D6" s="10"/>
      <c r="E6" s="11"/>
      <c r="F6" s="11"/>
      <c r="G6" s="12" t="s">
        <v>63</v>
      </c>
      <c r="H6" s="13" t="n">
        <v>272.035820612</v>
      </c>
      <c r="I6" s="14" t="str">
        <f aca="false">IF(H6="","",(IF($C$20&lt;25%,"N/A",IF(H6&lt;=($D$20+$A$20),H6,"Descartado"))))</f>
        <v>N/A</v>
      </c>
    </row>
    <row r="7" customFormat="false" ht="12.75" hidden="false" customHeight="false" outlineLevel="0" collapsed="false">
      <c r="A7" s="3"/>
      <c r="B7" s="8"/>
      <c r="C7" s="9"/>
      <c r="D7" s="10"/>
      <c r="E7" s="11"/>
      <c r="F7" s="11"/>
      <c r="G7" s="12" t="s">
        <v>66</v>
      </c>
      <c r="H7" s="13" t="n">
        <v>262.064778265</v>
      </c>
      <c r="I7" s="14" t="str">
        <f aca="false">IF(H7="","",(IF($C$20&lt;25%,"N/A",IF(H7&lt;=($D$20+$A$20),H7,"Descartado"))))</f>
        <v>N/A</v>
      </c>
    </row>
    <row r="8" customFormat="false" ht="12.75" hidden="false" customHeight="false" outlineLevel="0" collapsed="false">
      <c r="A8" s="3"/>
      <c r="B8" s="8"/>
      <c r="C8" s="9"/>
      <c r="D8" s="10"/>
      <c r="E8" s="11"/>
      <c r="F8" s="11"/>
      <c r="G8" s="12" t="s">
        <v>67</v>
      </c>
      <c r="H8" s="13" t="n">
        <v>270.330658</v>
      </c>
      <c r="I8" s="14" t="str">
        <f aca="false">IF(H8="","",(IF($C$20&lt;25%,"N/A",IF(H8&lt;=($D$20+$A$20),H8,"Descartado"))))</f>
        <v>N/A</v>
      </c>
    </row>
    <row r="9" customFormat="false" ht="12.75" hidden="false" customHeight="false" outlineLevel="0" collapsed="false">
      <c r="A9" s="3"/>
      <c r="B9" s="8"/>
      <c r="C9" s="9"/>
      <c r="D9" s="10"/>
      <c r="E9" s="11"/>
      <c r="F9" s="11"/>
      <c r="G9" s="12" t="s">
        <v>68</v>
      </c>
      <c r="H9" s="13" t="n">
        <v>414.95756003</v>
      </c>
      <c r="I9" s="14" t="str">
        <f aca="false">IF(H9="","",(IF($C$20&lt;25%,"N/A",IF(H9&lt;=($D$20+$A$20),H9,"Descartado"))))</f>
        <v>N/A</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70.2906745878882</v>
      </c>
      <c r="B20" s="25" t="n">
        <f aca="false">COUNT(H3:H17)</f>
        <v>7</v>
      </c>
      <c r="C20" s="26" t="n">
        <f aca="false">IF(B20&lt;2,"N/A",(A20/D20))</f>
        <v>0.222925611581898</v>
      </c>
      <c r="D20" s="27" t="n">
        <f aca="false">ROUND(AVERAGE(H3:H17),2)</f>
        <v>315.31</v>
      </c>
      <c r="E20" s="28" t="str">
        <f aca="false">IFERROR(ROUND(IF(B20&lt;2,"N/A",(IF(C20&lt;=25%,"N/A",AVERAGE(I3:I17)))),2),"N/A")</f>
        <v>N/A</v>
      </c>
      <c r="F20" s="28" t="n">
        <f aca="false">ROUND(MEDIAN(H3:H17),2)</f>
        <v>272.04</v>
      </c>
      <c r="G20" s="29" t="str">
        <f aca="false">INDEX(G3:G17,MATCH(H20,H3:H17,0))</f>
        <v>SIS COMERCIO DE MATERIAIS E EQUIPAMENTOS LTDA</v>
      </c>
      <c r="H20" s="30" t="n">
        <f aca="false">MIN(H3:H17)</f>
        <v>262.043983599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315.31</v>
      </c>
    </row>
    <row r="23" customFormat="false" ht="12.75" hidden="false" customHeight="false" outlineLevel="0" collapsed="false">
      <c r="B23" s="31"/>
      <c r="C23" s="31"/>
      <c r="D23" s="35"/>
      <c r="E23" s="35"/>
      <c r="F23" s="39"/>
      <c r="G23" s="6" t="s">
        <v>29</v>
      </c>
      <c r="H23" s="30" t="n">
        <f aca="false">ROUND(H22,2)*D3</f>
        <v>94593</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true"/>
  </sheetPr>
  <dimension ref="A1:G28"/>
  <sheetViews>
    <sheetView showFormulas="false" showGridLines="true" showRowColHeaders="true" showZeros="true" rightToLeft="false" tabSelected="true" showOutlineSymbols="true" defaultGridColor="true" view="pageBreakPreview" topLeftCell="A22" colorId="64" zoomScale="100" zoomScaleNormal="100" zoomScalePageLayoutView="100" workbookViewId="0">
      <selection pane="topLeft" activeCell="B35" activeCellId="0" sqref="B35"/>
    </sheetView>
  </sheetViews>
  <sheetFormatPr defaultRowHeight="12.75" zeroHeight="false" outlineLevelRow="0" outlineLevelCol="0"/>
  <cols>
    <col collapsed="false" customWidth="true" hidden="false" outlineLevel="0" max="1" min="1" style="42" width="9.14"/>
    <col collapsed="false" customWidth="true" hidden="false" outlineLevel="0" max="2" min="2" style="42" width="86.85"/>
    <col collapsed="false" customWidth="true" hidden="false" outlineLevel="0" max="4" min="3" style="42" width="13.29"/>
    <col collapsed="false" customWidth="true" hidden="false" outlineLevel="0" max="5" min="5" style="42" width="19.29"/>
    <col collapsed="false" customWidth="true" hidden="false" outlineLevel="0" max="6" min="6" style="42" width="15.57"/>
    <col collapsed="false" customWidth="true" hidden="false" outlineLevel="0" max="14" min="7" style="43" width="9.14"/>
    <col collapsed="false" customWidth="true" hidden="false" outlineLevel="0" max="1025" min="15" style="42" width="9.14"/>
  </cols>
  <sheetData>
    <row r="1" customFormat="false" ht="15.75" hidden="false" customHeight="true" outlineLevel="0" collapsed="false">
      <c r="A1" s="44" t="s">
        <v>139</v>
      </c>
      <c r="B1" s="44"/>
      <c r="C1" s="44"/>
      <c r="D1" s="44"/>
      <c r="E1" s="44"/>
      <c r="F1" s="44"/>
    </row>
    <row r="2" customFormat="false" ht="25.5" hidden="false" customHeight="false" outlineLevel="0" collapsed="false">
      <c r="A2" s="45" t="s">
        <v>140</v>
      </c>
      <c r="B2" s="45" t="s">
        <v>141</v>
      </c>
      <c r="C2" s="45" t="s">
        <v>142</v>
      </c>
      <c r="D2" s="45" t="s">
        <v>143</v>
      </c>
      <c r="E2" s="45" t="s">
        <v>144</v>
      </c>
      <c r="F2" s="45" t="s">
        <v>145</v>
      </c>
    </row>
    <row r="3" customFormat="false" ht="197.25" hidden="false" customHeight="true" outlineLevel="0" collapsed="false">
      <c r="A3" s="46" t="n">
        <v>1</v>
      </c>
      <c r="B3" s="47" t="str">
        <f aca="false">Item1!B3</f>
        <v>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3" s="46" t="str">
        <f aca="false">Item1!C3</f>
        <v>unidade</v>
      </c>
      <c r="D3" s="46" t="n">
        <f aca="false">Item1!D3</f>
        <v>200</v>
      </c>
      <c r="E3" s="47" t="n">
        <f aca="false">Item1!E3</f>
        <v>343.11</v>
      </c>
      <c r="F3" s="48" t="n">
        <f aca="false">(ROUND(E3,2)*D3)</f>
        <v>68622</v>
      </c>
      <c r="G3" s="49" t="str">
        <f aca="false">IF(F3&gt;80000,"necessária a subdivisão deste item em cotas!","")</f>
        <v/>
      </c>
    </row>
    <row r="4" customFormat="false" ht="224.25" hidden="false" customHeight="true" outlineLevel="0" collapsed="false">
      <c r="A4" s="46" t="n">
        <v>2</v>
      </c>
      <c r="B4" s="47" t="str">
        <f aca="false">Item2!B3</f>
        <v>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4" s="46" t="str">
        <f aca="false">Item2!C3</f>
        <v>unidade</v>
      </c>
      <c r="D4" s="46" t="n">
        <f aca="false">Item2!D3</f>
        <v>200</v>
      </c>
      <c r="E4" s="46" t="n">
        <f aca="false">Item2!E3</f>
        <v>314.34</v>
      </c>
      <c r="F4" s="48" t="n">
        <f aca="false">(ROUND(E4,2)*D4)</f>
        <v>62868</v>
      </c>
    </row>
    <row r="5" customFormat="false" ht="220.5" hidden="false" customHeight="true" outlineLevel="0" collapsed="false">
      <c r="A5" s="46" t="n">
        <v>3</v>
      </c>
      <c r="B5" s="47" t="str">
        <f aca="false">Item3!B3</f>
        <v>ARMÁRIO EM AÇO, com as Seguintes especificações:
 Dimensões externas: 920 mm x 450mm x 1.980mm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v>
      </c>
      <c r="C5" s="46" t="str">
        <f aca="false">Item3!C3</f>
        <v>unidade</v>
      </c>
      <c r="D5" s="46" t="n">
        <f aca="false">Item3!D3</f>
        <v>50</v>
      </c>
      <c r="E5" s="47" t="n">
        <f aca="false">Item3!E3</f>
        <v>590.57</v>
      </c>
      <c r="F5" s="48" t="n">
        <f aca="false">(ROUND(E5,2)*D5)</f>
        <v>29528.5</v>
      </c>
    </row>
    <row r="6" customFormat="false" ht="240.75" hidden="false" customHeight="true" outlineLevel="0" collapsed="false">
      <c r="A6" s="46" t="n">
        <v>4</v>
      </c>
      <c r="B6" s="47" t="str">
        <f aca="false">Item4!B3</f>
        <v>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mm(lxpxh), admitidas variações de +100 mm para
largura, de ±50 mm para profundidade e de ±5mm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v>
      </c>
      <c r="C6" s="46" t="str">
        <f aca="false">Item4!C3</f>
        <v>unidade</v>
      </c>
      <c r="D6" s="46" t="n">
        <f aca="false">Item4!D3</f>
        <v>200</v>
      </c>
      <c r="E6" s="47" t="n">
        <f aca="false">Item4!E3</f>
        <v>244.34</v>
      </c>
      <c r="F6" s="48" t="n">
        <f aca="false">(ROUND(E6,2)*D6)</f>
        <v>48868</v>
      </c>
    </row>
    <row r="7" customFormat="false" ht="165.75" hidden="false" customHeight="false" outlineLevel="0" collapsed="false">
      <c r="A7" s="46" t="n">
        <v>5</v>
      </c>
      <c r="B7" s="47" t="str">
        <f aca="false">Item5!B3</f>
        <v>MESA PARA IMPRESSORA, com as seguintes especificações:
 Tampo único (sem abertura para formulário) em MDP ou MDF com, no mínimo, 20 mm de espessura, admitindo-se variação de ± 5 mm;
 Dimensões: 600 mm x 400 mm x 740 mm(lxpxh),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v>
      </c>
      <c r="C7" s="46" t="str">
        <f aca="false">Item5!C3</f>
        <v>unidade</v>
      </c>
      <c r="D7" s="46" t="n">
        <f aca="false">Item5!D3</f>
        <v>120</v>
      </c>
      <c r="E7" s="47" t="n">
        <f aca="false">Item5!E3</f>
        <v>207.95</v>
      </c>
      <c r="F7" s="48" t="n">
        <f aca="false">(ROUND(E7,2)*D7)</f>
        <v>24954</v>
      </c>
    </row>
    <row r="8" customFormat="false" ht="64.5" hidden="false" customHeight="true" outlineLevel="0" collapsed="false">
      <c r="A8" s="46" t="n">
        <v>6</v>
      </c>
      <c r="B8" s="47" t="str">
        <f aca="false">Item6!B3</f>
        <v>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v>
      </c>
      <c r="C8" s="46" t="str">
        <f aca="false">Item6!C3</f>
        <v>unidade</v>
      </c>
      <c r="D8" s="46" t="n">
        <f aca="false">Item6!D3</f>
        <v>200</v>
      </c>
      <c r="E8" s="47" t="n">
        <f aca="false">Item6!E3</f>
        <v>87.58</v>
      </c>
      <c r="F8" s="48" t="n">
        <f aca="false">(ROUND(E8,2)*D8)</f>
        <v>17516</v>
      </c>
    </row>
    <row r="9" customFormat="false" ht="204" hidden="false" customHeight="false" outlineLevel="0" collapsed="false">
      <c r="A9" s="46" t="n">
        <v>7</v>
      </c>
      <c r="B9" s="47" t="str">
        <f aca="false">Item7!B3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9" s="46" t="str">
        <f aca="false">Item7!C3</f>
        <v>unidade</v>
      </c>
      <c r="D9" s="46" t="n">
        <f aca="false">Item7!D3</f>
        <v>100</v>
      </c>
      <c r="E9" s="47" t="n">
        <f aca="false">Item7!E3</f>
        <v>315.31</v>
      </c>
      <c r="F9" s="48" t="n">
        <f aca="false">(ROUND(E9,2)*D9)</f>
        <v>31531</v>
      </c>
    </row>
    <row r="10" customFormat="false" ht="114.75" hidden="false" customHeight="false" outlineLevel="0" collapsed="false">
      <c r="A10" s="46" t="n">
        <v>8</v>
      </c>
      <c r="B10" s="47" t="str">
        <f aca="false">Item8!B3</f>
        <v>APOIO ERGONÔMICO PARA OS PÉS, com as seguintes especificações:
 Base (apoio para os pés) confeccionada em plástico de alta resistência e antiderrapante;
 Cor preta;
 O apoio para os pés não devem apresentar quinas vivas;
 Estrutura tubular metálica com pés e/ou sapatas antiderrapantes;
 Dimensões da base podendo variar: 400 a 510mm (largura) e 280 a 420 mm (profundidade);
 Inclinação ajustável;
 Em conformidade com a NR17.</v>
      </c>
      <c r="C10" s="46" t="str">
        <f aca="false">Item8!C3</f>
        <v>unidade</v>
      </c>
      <c r="D10" s="46" t="n">
        <f aca="false">Item8!D3</f>
        <v>400</v>
      </c>
      <c r="E10" s="47" t="n">
        <f aca="false">Item8!E3</f>
        <v>57.19</v>
      </c>
      <c r="F10" s="48" t="n">
        <f aca="false">(ROUND(E10,2)*D10)</f>
        <v>22876</v>
      </c>
    </row>
    <row r="11" customFormat="false" ht="165.75" hidden="false" customHeight="false" outlineLevel="0" collapsed="false">
      <c r="A11" s="46" t="n">
        <v>9</v>
      </c>
      <c r="B11" s="47" t="str">
        <f aca="false">Item9!B3</f>
        <v>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v>
      </c>
      <c r="C11" s="46" t="str">
        <f aca="false">Item9!C3</f>
        <v>unidade</v>
      </c>
      <c r="D11" s="46" t="n">
        <f aca="false">Item9!D3</f>
        <v>30</v>
      </c>
      <c r="E11" s="47" t="n">
        <f aca="false">Item9!E3</f>
        <v>1128.23</v>
      </c>
      <c r="F11" s="48" t="n">
        <f aca="false">(ROUND(E11,2)*D11)</f>
        <v>33846.9</v>
      </c>
    </row>
    <row r="12" customFormat="false" ht="178.5" hidden="false" customHeight="false" outlineLevel="0" collapsed="false">
      <c r="A12" s="46" t="n">
        <v>10</v>
      </c>
      <c r="B12" s="47" t="str">
        <f aca="false">Item10!B3</f>
        <v>ARMÁRIO DE AÇO P/ VESTIÁRIO, 8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v>
      </c>
      <c r="C12" s="46" t="str">
        <f aca="false">Item10!C3</f>
        <v>unidade</v>
      </c>
      <c r="D12" s="46" t="n">
        <f aca="false">Item10!D3</f>
        <v>30</v>
      </c>
      <c r="E12" s="47" t="n">
        <f aca="false">Item10!E3</f>
        <v>973.14</v>
      </c>
      <c r="F12" s="48" t="n">
        <f aca="false">(ROUND(E12,2)*D12)</f>
        <v>29194.2</v>
      </c>
    </row>
    <row r="13" customFormat="false" ht="100.5" hidden="false" customHeight="true" outlineLevel="0" collapsed="false">
      <c r="A13" s="46" t="n">
        <v>11</v>
      </c>
      <c r="B13" s="47" t="str">
        <f aca="false">Item11!B3</f>
        <v>CADEIRA DE PLÁSTICO SEM BRAÇO, com as seguintes especificações:
 Cadeira plástica monobloco, medindo 51 cm (comprimento), 43 cm (largura) e 90 cm (altura)
admitindo-se variações de ±3 cm no comprimento e na largura e ±4 cm na altura;
 Cor branca;
 Empilhável e resistente a carga estática de no mínimo 140 kg;
 Uso irrestrito: Ambiente externo e interno;
 Produzida em conformidade com a norma NBR14776 (certificação do INMETRO);</v>
      </c>
      <c r="C13" s="46" t="str">
        <f aca="false">Item11!C3</f>
        <v>unidade</v>
      </c>
      <c r="D13" s="46" t="n">
        <f aca="false">Item11!D3</f>
        <v>400</v>
      </c>
      <c r="E13" s="47" t="n">
        <f aca="false">Item11!E3</f>
        <v>37.2</v>
      </c>
      <c r="F13" s="48" t="n">
        <f aca="false">(ROUND(E13,2)*D13)</f>
        <v>14880</v>
      </c>
    </row>
    <row r="14" customFormat="false" ht="121.5" hidden="false" customHeight="true" outlineLevel="0" collapsed="false">
      <c r="A14" s="46" t="n">
        <v>12</v>
      </c>
      <c r="B14" s="47" t="str">
        <f aca="false">Item12!B3</f>
        <v>CADEIRA DE PLÁSTICO COM BRAÇO
(TIPO POLTRONA), com as seguintes
especificações:
 Cadeira plástica monobloco, medindo 56 cm (comprimento), 55 cm (largura) e 78 cm (altura)
admitindo-se variações de ±4 cm no comprimento e na largura e ±6 cm na altura;
 Cor branca;
 Empilhável e resistente a carga estática de no mínimo 140 kg;
 Uso irrestrito: Ambiente externo e interno;
 Produzida em conformidade com a norma NBR 14776 (certificação do INMETRO).</v>
      </c>
      <c r="C14" s="46" t="str">
        <f aca="false">Item12!C3</f>
        <v>unidade</v>
      </c>
      <c r="D14" s="46" t="n">
        <f aca="false">Item12!D3</f>
        <v>250</v>
      </c>
      <c r="E14" s="47" t="n">
        <f aca="false">Item12!E3</f>
        <v>39.89</v>
      </c>
      <c r="F14" s="48" t="n">
        <f aca="false">(ROUND(E14,2)*D14)</f>
        <v>9972.5</v>
      </c>
    </row>
    <row r="15" customFormat="false" ht="153" hidden="false" customHeight="false" outlineLevel="0" collapsed="false">
      <c r="A15" s="46" t="n">
        <v>13</v>
      </c>
      <c r="B15" s="47" t="str">
        <f aca="false">Item13!B3</f>
        <v>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
 Todas as características e dimensões de acordo com a norma NBR 16308-1.
</v>
      </c>
      <c r="C15" s="46" t="str">
        <f aca="false">Item13!C3</f>
        <v>unidade</v>
      </c>
      <c r="D15" s="46" t="n">
        <f aca="false">Item13!D3</f>
        <v>60</v>
      </c>
      <c r="E15" s="47" t="n">
        <f aca="false">Item13!E3</f>
        <v>188.59</v>
      </c>
      <c r="F15" s="48" t="n">
        <f aca="false">(ROUND(E15,2)*D15)</f>
        <v>11315.4</v>
      </c>
    </row>
    <row r="16" customFormat="false" ht="119.25" hidden="false" customHeight="true" outlineLevel="0" collapsed="false">
      <c r="A16" s="46" t="n">
        <v>14</v>
      </c>
      <c r="B16" s="47" t="str">
        <f aca="false">Item14!B3</f>
        <v>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v>
      </c>
      <c r="C16" s="46" t="str">
        <f aca="false">Item14!C3</f>
        <v>unidade</v>
      </c>
      <c r="D16" s="46" t="n">
        <f aca="false">Item14!D3</f>
        <v>150</v>
      </c>
      <c r="E16" s="47" t="n">
        <f aca="false">Item14!E3</f>
        <v>114.51</v>
      </c>
      <c r="F16" s="48" t="n">
        <f aca="false">(ROUND(E16,2)*D16)</f>
        <v>17176.5</v>
      </c>
    </row>
    <row r="17" customFormat="false" ht="165.75" hidden="false" customHeight="false" outlineLevel="0" collapsed="false">
      <c r="A17" s="46" t="n">
        <v>15</v>
      </c>
      <c r="B17" s="47" t="str">
        <f aca="false">Item15!B3</f>
        <v>MESA PARA REFEITORIO PARA 4
LUGARES
 Tampo confeccionado de MDF com engrosso na
borda de 30 a 40 mm. Revestimento em metalaminico branco de alta resistência.
 Dimensões do tampo: Comprimento 1,20 m e
largura 0,70 m
 Sustentação em duas colunas tubulares verticais em alumínio polido de ø76 mm (± 5 mm) x
espessuras no mínimo de 2,0 mm unificada horizontalmente por meio de um tubo ø63 mm (± 5 mm) x espessura de no mínimo 2,0 mm em
alumínio polido.
 Altura da mesa de 720 a 750 mm
 Base em alumínio, de 700 a 720 mm formado por um conjunto de duas hastes em cada coluna
e com 4 niveladores ajustáveis anti-risco nas extremidades.</v>
      </c>
      <c r="C17" s="46" t="str">
        <f aca="false">Item15!C3</f>
        <v>unidade</v>
      </c>
      <c r="D17" s="46" t="n">
        <f aca="false">Item15!D3</f>
        <v>30</v>
      </c>
      <c r="E17" s="47" t="n">
        <f aca="false">Item15!E3</f>
        <v>918.06</v>
      </c>
      <c r="F17" s="48" t="n">
        <f aca="false">(ROUND(E17,2)*D17)</f>
        <v>27541.8</v>
      </c>
    </row>
    <row r="18" customFormat="false" ht="204" hidden="false" customHeight="false" outlineLevel="0" collapsed="false">
      <c r="A18" s="46" t="n">
        <v>16</v>
      </c>
      <c r="B18" s="47" t="str">
        <f aca="false">Item16!B3</f>
        <v>CADEIRA UNIVERSITARIA DIRETOR
ESTOFADA COM PRANCHETA
ESCAMOTEÁVEL (REBATÍVEL)
 Assento e encosto feito de madeira compensada
multilaminada com espessura de 15 mm (±4mm)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v>
      </c>
      <c r="C18" s="46" t="str">
        <f aca="false">Item16!C3</f>
        <v>unidade</v>
      </c>
      <c r="D18" s="46" t="n">
        <f aca="false">Item16!D3</f>
        <v>150</v>
      </c>
      <c r="E18" s="47" t="n">
        <f aca="false">Item16!E3</f>
        <v>373.67</v>
      </c>
      <c r="F18" s="48" t="n">
        <f aca="false">(ROUND(E18,2)*D18)</f>
        <v>56050.5</v>
      </c>
    </row>
    <row r="19" customFormat="false" ht="95.25" hidden="false" customHeight="true" outlineLevel="0" collapsed="false">
      <c r="A19" s="46" t="n">
        <v>17</v>
      </c>
      <c r="B19" s="47" t="str">
        <f aca="false">Item17!B3</f>
        <v>CADEIRA FIXA SEM BRAÇO
 Assento e encosto estofados, cor preta, com no mínimo 30 mm de espuma.
 Estrutura fixa de 4 pernas em aço na cor preta, com tratamento anticorrosivo e com pés e/ou
sapatas antiderrapantes.
 Resistente à carga estática de no mínimo 120kg.
 Altura até o assento entre 420-480 mm e altura até encosto entre 740-820 mm.
 Largura do assento entre 420-500 mm e profundidade 450-500 mm.</v>
      </c>
      <c r="C19" s="46" t="str">
        <f aca="false">Item17!C3</f>
        <v>unidade</v>
      </c>
      <c r="D19" s="46" t="n">
        <f aca="false">Item17!D3</f>
        <v>60</v>
      </c>
      <c r="E19" s="47" t="n">
        <f aca="false">Item17!E3</f>
        <v>108.74</v>
      </c>
      <c r="F19" s="48" t="n">
        <f aca="false">(ROUND(E19,2)*D19)</f>
        <v>6524.4</v>
      </c>
    </row>
    <row r="20" customFormat="false" ht="191.25" hidden="false" customHeight="false" outlineLevel="0" collapsed="false">
      <c r="A20" s="46" t="n">
        <v>18</v>
      </c>
      <c r="B20" s="47" t="str">
        <f aca="false">Item18!B3</f>
        <v>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 Todas as especificações acima devem atender ao projeto constante dos anexos A1 E A2</v>
      </c>
      <c r="C20" s="46" t="str">
        <f aca="false">Item18!C3</f>
        <v>unidade</v>
      </c>
      <c r="D20" s="46" t="n">
        <f aca="false">Item18!D3</f>
        <v>60</v>
      </c>
      <c r="E20" s="47" t="n">
        <f aca="false">Item18!E3</f>
        <v>822.06</v>
      </c>
      <c r="F20" s="48" t="n">
        <f aca="false">(ROUND(E20,2)*D20)</f>
        <v>49323.6</v>
      </c>
    </row>
    <row r="21" customFormat="false" ht="51" hidden="false" customHeight="false" outlineLevel="0" collapsed="false">
      <c r="A21" s="46" t="n">
        <v>19</v>
      </c>
      <c r="B21" s="47" t="str">
        <f aca="false">Item19!B3</f>
        <v>CAMA DOBRÁVEL DE CAMPANHA EM AÇO, COM COLCHONETE D-20
 Capacidade mínima de 120Kg;
 Medidas da Estrutura no mínimo de: 1,94 x 0,71 x 0,26m;
 Medidas do colchonete no mínimo de: 1,90 x 0,70 x 0,08m.</v>
      </c>
      <c r="C21" s="46" t="str">
        <f aca="false">Item19!C3</f>
        <v>unidade</v>
      </c>
      <c r="D21" s="46" t="n">
        <f aca="false">Item19!D3</f>
        <v>10</v>
      </c>
      <c r="E21" s="47" t="n">
        <f aca="false">Item19!E3</f>
        <v>449.92</v>
      </c>
      <c r="F21" s="48" t="n">
        <f aca="false">(ROUND(E21,2)*D21)</f>
        <v>4499.2</v>
      </c>
    </row>
    <row r="22" customFormat="false" ht="18.75" hidden="false" customHeight="true" outlineLevel="0" collapsed="false">
      <c r="A22" s="50" t="s">
        <v>146</v>
      </c>
      <c r="B22" s="50"/>
      <c r="C22" s="50"/>
      <c r="D22" s="50"/>
      <c r="E22" s="50"/>
      <c r="F22" s="51"/>
    </row>
    <row r="23" customFormat="false" ht="191.25" hidden="false" customHeight="false" outlineLevel="0" collapsed="false">
      <c r="A23" s="46" t="n">
        <v>20</v>
      </c>
      <c r="B23" s="47" t="str">
        <f aca="false">Item20!B3</f>
        <v>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
</v>
      </c>
      <c r="C23" s="46" t="str">
        <f aca="false">Item20!C3</f>
        <v>unidade</v>
      </c>
      <c r="D23" s="46" t="n">
        <f aca="false">Item20!D3</f>
        <v>20</v>
      </c>
      <c r="E23" s="47" t="n">
        <f aca="false">Item20!E3</f>
        <v>870.73</v>
      </c>
      <c r="F23" s="48" t="n">
        <f aca="false">(ROUND(E23,2)*D23)</f>
        <v>17414.6</v>
      </c>
    </row>
    <row r="24" customFormat="false" ht="165.75" hidden="false" customHeight="false" outlineLevel="0" collapsed="false">
      <c r="A24" s="46" t="n">
        <v>21</v>
      </c>
      <c r="B24" s="47" t="str">
        <f aca="false">Item21!B3</f>
        <v>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v>
      </c>
      <c r="C24" s="46" t="str">
        <f aca="false">Item21!C3</f>
        <v>unidade</v>
      </c>
      <c r="D24" s="46" t="n">
        <f aca="false">Item21!D3</f>
        <v>20</v>
      </c>
      <c r="E24" s="47" t="n">
        <f aca="false">Item21!E3</f>
        <v>1256.81</v>
      </c>
      <c r="F24" s="48" t="n">
        <f aca="false">(ROUND(E24,2)*D24)</f>
        <v>25136.2</v>
      </c>
    </row>
    <row r="25" customFormat="false" ht="204" hidden="false" customHeight="false" outlineLevel="0" collapsed="false">
      <c r="A25" s="46" t="n">
        <v>22</v>
      </c>
      <c r="B25" s="47" t="str">
        <f aca="false">Item22!B3</f>
        <v>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v>
      </c>
      <c r="C25" s="46" t="str">
        <f aca="false">Item22!C3</f>
        <v>unidade</v>
      </c>
      <c r="D25" s="46" t="n">
        <f aca="false">Item22!D3</f>
        <v>20</v>
      </c>
      <c r="E25" s="47" t="n">
        <f aca="false">Item22!E3</f>
        <v>1527.37</v>
      </c>
      <c r="F25" s="48" t="n">
        <f aca="false">(ROUND(E25,2)*D25)</f>
        <v>30547.4</v>
      </c>
    </row>
    <row r="26" customFormat="false" ht="21" hidden="false" customHeight="true" outlineLevel="0" collapsed="false">
      <c r="A26" s="52" t="s">
        <v>147</v>
      </c>
      <c r="B26" s="52"/>
      <c r="C26" s="52"/>
      <c r="D26" s="52"/>
      <c r="E26" s="53" t="n">
        <f aca="false">SUM(F23:F25)</f>
        <v>73098.2</v>
      </c>
      <c r="F26" s="54"/>
    </row>
    <row r="27" customFormat="false" ht="216" hidden="false" customHeight="true" outlineLevel="0" collapsed="false">
      <c r="A27" s="46" t="n">
        <v>23</v>
      </c>
      <c r="B27" s="47" t="str">
        <f aca="false">Item23!B3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27" s="46" t="str">
        <f aca="false">Item23!C3</f>
        <v>unidade</v>
      </c>
      <c r="D27" s="46" t="n">
        <f aca="false">Item23!D3</f>
        <v>300</v>
      </c>
      <c r="E27" s="47" t="n">
        <f aca="false">Item23!H22</f>
        <v>315.31</v>
      </c>
      <c r="F27" s="48" t="n">
        <f aca="false">(ROUND(E27,2)*D27)</f>
        <v>94593</v>
      </c>
    </row>
    <row r="28" customFormat="false" ht="15.75" hidden="false" customHeight="true" outlineLevel="0" collapsed="false">
      <c r="A28" s="55"/>
      <c r="B28" s="55"/>
      <c r="C28" s="44" t="s">
        <v>148</v>
      </c>
      <c r="D28" s="44"/>
      <c r="E28" s="44"/>
      <c r="F28" s="56" t="n">
        <f aca="false">SUM(F3:F27)</f>
        <v>734779.7</v>
      </c>
    </row>
  </sheetData>
  <mergeCells count="4">
    <mergeCell ref="A1:F1"/>
    <mergeCell ref="A22:E22"/>
    <mergeCell ref="A26:D26"/>
    <mergeCell ref="C28:E2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rowBreaks count="2" manualBreakCount="2">
    <brk id="16" man="true" max="16383" min="0"/>
    <brk id="21" man="true" max="16383" min="0"/>
  </rowBreaks>
</worksheet>
</file>

<file path=xl/worksheets/sheet25.xml><?xml version="1.0" encoding="utf-8"?>
<worksheet xmlns="http://schemas.openxmlformats.org/spreadsheetml/2006/main" xmlns:r="http://schemas.openxmlformats.org/officeDocument/2006/relationships">
  <sheetPr filterMode="false">
    <pageSetUpPr fitToPage="true"/>
  </sheetPr>
  <dimension ref="A1:F49"/>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52" activeCellId="0" sqref="H52"/>
    </sheetView>
  </sheetViews>
  <sheetFormatPr defaultRowHeight="12.75" zeroHeight="false" outlineLevelRow="0" outlineLevelCol="0"/>
  <cols>
    <col collapsed="false" customWidth="true" hidden="false" outlineLevel="0" max="1" min="1" style="42" width="9.14"/>
    <col collapsed="false" customWidth="true" hidden="false" outlineLevel="0" max="2" min="2" style="42" width="86.85"/>
    <col collapsed="false" customWidth="true" hidden="false" outlineLevel="0" max="4" min="3" style="57" width="13.29"/>
    <col collapsed="false" customWidth="true" hidden="false" outlineLevel="0" max="5" min="5" style="42" width="13.29"/>
    <col collapsed="false" customWidth="true" hidden="false" outlineLevel="0" max="6" min="6" style="42" width="15.57"/>
    <col collapsed="false" customWidth="true" hidden="false" outlineLevel="0" max="14" min="7" style="43" width="9.14"/>
    <col collapsed="false" customWidth="true" hidden="false" outlineLevel="0" max="1025" min="15" style="42" width="9.14"/>
  </cols>
  <sheetData>
    <row r="1" s="43" customFormat="true" ht="15.75" hidden="false" customHeight="true" outlineLevel="0" collapsed="false">
      <c r="A1" s="44" t="s">
        <v>149</v>
      </c>
      <c r="B1" s="44"/>
      <c r="C1" s="44"/>
      <c r="D1" s="44"/>
      <c r="E1" s="44"/>
      <c r="F1" s="44"/>
    </row>
    <row r="2" s="43" customFormat="true" ht="25.5" hidden="false" customHeight="false" outlineLevel="0" collapsed="false">
      <c r="A2" s="45" t="s">
        <v>140</v>
      </c>
      <c r="B2" s="45" t="s">
        <v>141</v>
      </c>
      <c r="C2" s="45" t="s">
        <v>142</v>
      </c>
      <c r="D2" s="45" t="s">
        <v>143</v>
      </c>
      <c r="E2" s="45" t="s">
        <v>144</v>
      </c>
      <c r="F2" s="45" t="s">
        <v>145</v>
      </c>
    </row>
    <row r="3" s="43" customFormat="true" ht="17.25" hidden="false" customHeight="false" outlineLevel="0" collapsed="false">
      <c r="A3" s="58" t="s">
        <v>150</v>
      </c>
      <c r="B3" s="59" t="str">
        <f aca="false">Item1!G20</f>
        <v>ATEND TUDO COMERCIO E SERVICOS LTDA</v>
      </c>
      <c r="C3" s="59"/>
      <c r="D3" s="59"/>
      <c r="E3" s="59"/>
      <c r="F3" s="59"/>
    </row>
    <row r="4" s="43" customFormat="true" ht="204" hidden="false" customHeight="false" outlineLevel="0" collapsed="false">
      <c r="A4" s="46" t="n">
        <v>1</v>
      </c>
      <c r="B4" s="47" t="str">
        <f aca="false">Item1!B3</f>
        <v>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4" s="46" t="str">
        <f aca="false">Item1!C3</f>
        <v>unidade</v>
      </c>
      <c r="D4" s="46" t="n">
        <f aca="false">Item1!D3</f>
        <v>200</v>
      </c>
      <c r="E4" s="48" t="n">
        <f aca="false">Item1!F3</f>
        <v>230.8207926</v>
      </c>
      <c r="F4" s="48" t="n">
        <f aca="false">(ROUND(E4,2)*D4)</f>
        <v>46164</v>
      </c>
    </row>
    <row r="5" s="43" customFormat="true" ht="17.25" hidden="false" customHeight="false" outlineLevel="0" collapsed="false">
      <c r="A5" s="58" t="s">
        <v>150</v>
      </c>
      <c r="B5" s="59" t="str">
        <f aca="false">Item2!G20</f>
        <v>ITALBRAS INDUSTRIA E COMERCIO DE MOVEIS DE ACO LTDA</v>
      </c>
      <c r="C5" s="59"/>
      <c r="D5" s="59"/>
      <c r="E5" s="59"/>
      <c r="F5" s="59"/>
    </row>
    <row r="6" customFormat="false" ht="127.5" hidden="false" customHeight="true" outlineLevel="0" collapsed="false">
      <c r="A6" s="46" t="n">
        <v>2</v>
      </c>
      <c r="B6" s="47" t="str">
        <f aca="false">Item2!B3</f>
        <v>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6" s="46" t="str">
        <f aca="false">Item2!C3</f>
        <v>unidade</v>
      </c>
      <c r="D6" s="46" t="n">
        <f aca="false">Item2!D3</f>
        <v>200</v>
      </c>
      <c r="E6" s="48" t="n">
        <f aca="false">Item2!F3</f>
        <v>200.98044689</v>
      </c>
      <c r="F6" s="48" t="n">
        <f aca="false">(ROUND(E6,2)*D6)</f>
        <v>40196</v>
      </c>
    </row>
    <row r="7" customFormat="false" ht="17.25" hidden="false" customHeight="false" outlineLevel="0" collapsed="false">
      <c r="A7" s="58" t="s">
        <v>150</v>
      </c>
      <c r="B7" s="59" t="str">
        <f aca="false">Item3!G20</f>
        <v>ITALBRAS INDUSTRIA E COMERCIO DE MOVEIS DE ACO LTDA</v>
      </c>
      <c r="C7" s="59"/>
      <c r="D7" s="59"/>
      <c r="E7" s="59"/>
      <c r="F7" s="59"/>
    </row>
    <row r="8" customFormat="false" ht="127.5" hidden="false" customHeight="true" outlineLevel="0" collapsed="false">
      <c r="A8" s="46" t="n">
        <v>3</v>
      </c>
      <c r="B8" s="47" t="str">
        <f aca="false">Item3!B3</f>
        <v>ARMÁRIO EM AÇO, com as Seguintes especificações:
 Dimensões externas: 920 mm x 450mm x 1.980mm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v>
      </c>
      <c r="C8" s="46" t="str">
        <f aca="false">Item3!C3</f>
        <v>unidade</v>
      </c>
      <c r="D8" s="46" t="n">
        <f aca="false">Item3!D3</f>
        <v>50</v>
      </c>
      <c r="E8" s="48" t="n">
        <f aca="false">Item3!F3</f>
        <v>550.0189157</v>
      </c>
      <c r="F8" s="48" t="n">
        <f aca="false">(ROUND(E8,2)*D8)</f>
        <v>27501</v>
      </c>
    </row>
    <row r="9" customFormat="false" ht="12.75" hidden="false" customHeight="true" outlineLevel="0" collapsed="false">
      <c r="A9" s="58" t="s">
        <v>150</v>
      </c>
      <c r="B9" s="59" t="str">
        <f aca="false">Item4!G20</f>
        <v>JORGE LUIZ DE GUSMAO BUARQUE EIRELI</v>
      </c>
      <c r="C9" s="59"/>
      <c r="D9" s="59"/>
      <c r="E9" s="59"/>
      <c r="F9" s="59"/>
    </row>
    <row r="10" customFormat="false" ht="231" hidden="false" customHeight="true" outlineLevel="0" collapsed="false">
      <c r="A10" s="46" t="n">
        <v>4</v>
      </c>
      <c r="B10" s="47" t="str">
        <f aca="false">Item4!B3</f>
        <v>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mm(lxpxh), admitidas variações de +100 mm para
largura, de ±50 mm para profundidade e de ±5mm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v>
      </c>
      <c r="C10" s="46" t="str">
        <f aca="false">Item4!C3</f>
        <v>unidade</v>
      </c>
      <c r="D10" s="46" t="n">
        <f aca="false">Item4!D3</f>
        <v>200</v>
      </c>
      <c r="E10" s="48" t="n">
        <f aca="false">Item4!F3</f>
        <v>226.859408727</v>
      </c>
      <c r="F10" s="48" t="n">
        <f aca="false">(ROUND(E10,2)*D10)</f>
        <v>45372</v>
      </c>
    </row>
    <row r="11" customFormat="false" ht="17.25" hidden="false" customHeight="false" outlineLevel="0" collapsed="false">
      <c r="A11" s="58" t="s">
        <v>150</v>
      </c>
      <c r="B11" s="59" t="str">
        <f aca="false">Item5!G20</f>
        <v>JORGE LUIZ DE GUSMAO BUARQUE EIRELI</v>
      </c>
      <c r="C11" s="59"/>
      <c r="D11" s="59"/>
      <c r="E11" s="59"/>
      <c r="F11" s="59"/>
    </row>
    <row r="12" customFormat="false" ht="165.75" hidden="false" customHeight="false" outlineLevel="0" collapsed="false">
      <c r="A12" s="46" t="n">
        <v>5</v>
      </c>
      <c r="B12" s="47" t="str">
        <f aca="false">Item5!B3</f>
        <v>MESA PARA IMPRESSORA, com as seguintes especificações:
 Tampo único (sem abertura para formulário) em MDP ou MDF com, no mínimo, 20 mm de espessura, admitindo-se variação de ± 5 mm;
 Dimensões: 600 mm x 400 mm x 740 mm(lxpxh),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v>
      </c>
      <c r="C12" s="46" t="str">
        <f aca="false">Item5!C3</f>
        <v>unidade</v>
      </c>
      <c r="D12" s="46" t="n">
        <f aca="false">Item5!D3</f>
        <v>120</v>
      </c>
      <c r="E12" s="48" t="n">
        <f aca="false">Item5!F3</f>
        <v>151.790664467</v>
      </c>
      <c r="F12" s="48" t="n">
        <f aca="false">(ROUND(E12,2)*D12)</f>
        <v>18214.8</v>
      </c>
    </row>
    <row r="13" customFormat="false" ht="17.25" hidden="false" customHeight="false" outlineLevel="0" collapsed="false">
      <c r="A13" s="58" t="s">
        <v>150</v>
      </c>
      <c r="B13" s="59" t="str">
        <f aca="false">Item6!G20</f>
        <v>FERNANDO CORNELIO DO NASCIMENTO</v>
      </c>
      <c r="C13" s="59"/>
      <c r="D13" s="59"/>
      <c r="E13" s="59"/>
      <c r="F13" s="59"/>
    </row>
    <row r="14" customFormat="false" ht="61.5" hidden="false" customHeight="true" outlineLevel="0" collapsed="false">
      <c r="A14" s="46" t="n">
        <v>6</v>
      </c>
      <c r="B14" s="47" t="str">
        <f aca="false">Item6!B3</f>
        <v>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v>
      </c>
      <c r="C14" s="46" t="str">
        <f aca="false">Item6!C3</f>
        <v>unidade</v>
      </c>
      <c r="D14" s="46" t="n">
        <f aca="false">Item6!D3</f>
        <v>200</v>
      </c>
      <c r="E14" s="48" t="n">
        <f aca="false">Item6!F3</f>
        <v>79.217280127</v>
      </c>
      <c r="F14" s="48" t="n">
        <f aca="false">(ROUND(E14,2)*D14)</f>
        <v>15844</v>
      </c>
    </row>
    <row r="15" customFormat="false" ht="17.25" hidden="false" customHeight="false" outlineLevel="0" collapsed="false">
      <c r="A15" s="58" t="s">
        <v>150</v>
      </c>
      <c r="B15" s="59" t="str">
        <f aca="false">Item7!G20</f>
        <v>SIS COMERCIO DE MATERIAIS E EQUIPAMENTOS LTDA</v>
      </c>
      <c r="C15" s="59"/>
      <c r="D15" s="59"/>
      <c r="E15" s="59"/>
      <c r="F15" s="59"/>
    </row>
    <row r="16" customFormat="false" ht="204" hidden="false" customHeight="false" outlineLevel="0" collapsed="false">
      <c r="A16" s="46" t="n">
        <v>7</v>
      </c>
      <c r="B16" s="47" t="str">
        <f aca="false">Item7!B3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16" s="46" t="str">
        <f aca="false">Item7!C3</f>
        <v>unidade</v>
      </c>
      <c r="D16" s="46" t="n">
        <f aca="false">Item7!D3</f>
        <v>100</v>
      </c>
      <c r="E16" s="48" t="n">
        <f aca="false">Item7!F3</f>
        <v>262.043983599</v>
      </c>
      <c r="F16" s="48" t="n">
        <f aca="false">(ROUND(E16,2)*D16)</f>
        <v>26204</v>
      </c>
    </row>
    <row r="17" customFormat="false" ht="17.25" hidden="false" customHeight="false" outlineLevel="0" collapsed="false">
      <c r="A17" s="58" t="s">
        <v>150</v>
      </c>
      <c r="B17" s="59" t="str">
        <f aca="false">Item8!G20</f>
        <v>ADILSON SOUZA ROCHA 92633463568</v>
      </c>
      <c r="C17" s="59"/>
      <c r="D17" s="59"/>
      <c r="E17" s="59"/>
      <c r="F17" s="59"/>
    </row>
    <row r="18" customFormat="false" ht="114.75" hidden="false" customHeight="false" outlineLevel="0" collapsed="false">
      <c r="A18" s="46" t="n">
        <v>8</v>
      </c>
      <c r="B18" s="47" t="str">
        <f aca="false">Item8!B3</f>
        <v>APOIO ERGONÔMICO PARA OS PÉS, com as seguintes especificações:
 Base (apoio para os pés) confeccionada em plástico de alta resistência e antiderrapante;
 Cor preta;
 O apoio para os pés não devem apresentar quinas vivas;
 Estrutura tubular metálica com pés e/ou sapatas antiderrapantes;
 Dimensões da base podendo variar: 400 a 510mm (largura) e 280 a 420 mm (profundidade);
 Inclinação ajustável;
 Em conformidade com a NR17.</v>
      </c>
      <c r="C18" s="46" t="str">
        <f aca="false">Item8!C3</f>
        <v>unidade</v>
      </c>
      <c r="D18" s="46" t="n">
        <f aca="false">Item8!D3</f>
        <v>400</v>
      </c>
      <c r="E18" s="48" t="n">
        <f aca="false">Item8!F3</f>
        <v>46.756806501</v>
      </c>
      <c r="F18" s="48" t="n">
        <f aca="false">(ROUND(E18,2)*D18)</f>
        <v>18704</v>
      </c>
    </row>
    <row r="19" customFormat="false" ht="17.25" hidden="false" customHeight="false" outlineLevel="0" collapsed="false">
      <c r="A19" s="58" t="s">
        <v>150</v>
      </c>
      <c r="B19" s="59" t="str">
        <f aca="false">Item9!G20</f>
        <v>MED LIFE INDUSTRIA E COMERCIO DE MOVEIS EIRELI</v>
      </c>
      <c r="C19" s="59"/>
      <c r="D19" s="59"/>
      <c r="E19" s="59"/>
      <c r="F19" s="59"/>
    </row>
    <row r="20" customFormat="false" ht="165.75" hidden="false" customHeight="false" outlineLevel="0" collapsed="false">
      <c r="A20" s="46" t="n">
        <v>9</v>
      </c>
      <c r="B20" s="47" t="str">
        <f aca="false">Item9!B3</f>
        <v>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v>
      </c>
      <c r="C20" s="46" t="str">
        <f aca="false">Item9!C3</f>
        <v>unidade</v>
      </c>
      <c r="D20" s="46" t="n">
        <f aca="false">Item9!D3</f>
        <v>30</v>
      </c>
      <c r="E20" s="48" t="n">
        <f aca="false">Item9!F3</f>
        <v>1009.5810343</v>
      </c>
      <c r="F20" s="48" t="n">
        <f aca="false">(ROUND(E20,2)*D20)</f>
        <v>30287.4</v>
      </c>
    </row>
    <row r="21" customFormat="false" ht="17.25" hidden="false" customHeight="false" outlineLevel="0" collapsed="false">
      <c r="A21" s="58" t="s">
        <v>150</v>
      </c>
      <c r="B21" s="59" t="str">
        <f aca="false">Item10!G20</f>
        <v>JORGE LUIZ DE GUSMAO BUARQUE EIRELI</v>
      </c>
      <c r="C21" s="59"/>
      <c r="D21" s="59"/>
      <c r="E21" s="59"/>
      <c r="F21" s="59"/>
    </row>
    <row r="22" customFormat="false" ht="178.5" hidden="false" customHeight="false" outlineLevel="0" collapsed="false">
      <c r="A22" s="46" t="n">
        <v>10</v>
      </c>
      <c r="B22" s="47" t="str">
        <f aca="false">Item10!B3</f>
        <v>ARMÁRIO DE AÇO P/ VESTIÁRIO, 8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 Livre de arestas cortantes;</v>
      </c>
      <c r="C22" s="46" t="str">
        <f aca="false">Item10!C3</f>
        <v>unidade</v>
      </c>
      <c r="D22" s="46" t="n">
        <f aca="false">Item10!D3</f>
        <v>30</v>
      </c>
      <c r="E22" s="48" t="n">
        <f aca="false">Item10!F3</f>
        <v>857.613615172</v>
      </c>
      <c r="F22" s="48" t="n">
        <f aca="false">(ROUND(E22,2)*D22)</f>
        <v>25728.3</v>
      </c>
    </row>
    <row r="23" customFormat="false" ht="17.25" hidden="false" customHeight="false" outlineLevel="0" collapsed="false">
      <c r="A23" s="58" t="s">
        <v>150</v>
      </c>
      <c r="B23" s="59" t="str">
        <f aca="false">Item11!G20</f>
        <v>METALTEC M. OLIVEIRA COMERCIO LTDA</v>
      </c>
      <c r="C23" s="59"/>
      <c r="D23" s="59"/>
      <c r="E23" s="59"/>
      <c r="F23" s="59"/>
    </row>
    <row r="24" customFormat="false" ht="99.75" hidden="false" customHeight="true" outlineLevel="0" collapsed="false">
      <c r="A24" s="46" t="n">
        <v>11</v>
      </c>
      <c r="B24" s="47" t="str">
        <f aca="false">Item11!B3</f>
        <v>CADEIRA DE PLÁSTICO SEM BRAÇO, com as seguintes especificações:
 Cadeira plástica monobloco, medindo 51 cm (comprimento), 43 cm (largura) e 90 cm (altura)
admitindo-se variações de ±3 cm no comprimento e na largura e ±4 cm na altura;
 Cor branca;
 Empilhável e resistente a carga estática de no mínimo 140 kg;
 Uso irrestrito: Ambiente externo e interno;
 Produzida em conformidade com a norma NBR14776 (certificação do INMETRO);</v>
      </c>
      <c r="C24" s="46" t="str">
        <f aca="false">Item11!C3</f>
        <v>unidade</v>
      </c>
      <c r="D24" s="46" t="n">
        <f aca="false">Item11!D3</f>
        <v>400</v>
      </c>
      <c r="E24" s="48" t="n">
        <f aca="false">Item11!F3</f>
        <v>36.28669217</v>
      </c>
      <c r="F24" s="48" t="n">
        <f aca="false">(ROUND(E24,2)*D24)</f>
        <v>14516</v>
      </c>
    </row>
    <row r="25" customFormat="false" ht="17.25" hidden="false" customHeight="false" outlineLevel="0" collapsed="false">
      <c r="A25" s="58" t="s">
        <v>150</v>
      </c>
      <c r="B25" s="59" t="str">
        <f aca="false">Item12!G20</f>
        <v>MED LIFE INDUSTRIA E COMERCIO DE MOVEIS EIRELI</v>
      </c>
      <c r="C25" s="59"/>
      <c r="D25" s="59"/>
      <c r="E25" s="59"/>
      <c r="F25" s="59"/>
    </row>
    <row r="26" customFormat="false" ht="114.75" hidden="false" customHeight="false" outlineLevel="0" collapsed="false">
      <c r="A26" s="46" t="n">
        <v>12</v>
      </c>
      <c r="B26" s="47" t="str">
        <f aca="false">Item12!B3</f>
        <v>CADEIRA DE PLÁSTICO COM BRAÇO
(TIPO POLTRONA), com as seguintes
especificações:
 Cadeira plástica monobloco, medindo 56 cm (comprimento), 55 cm (largura) e 78 cm (altura)
admitindo-se variações de ±4 cm no comprimento e na largura e ±6 cm na altura;
 Cor branca;
 Empilhável e resistente a carga estática de no mínimo 140 kg;
 Uso irrestrito: Ambiente externo e interno;
 Produzida em conformidade com a norma NBR 14776 (certificação do INMETRO).</v>
      </c>
      <c r="C26" s="46" t="str">
        <f aca="false">Item12!C3</f>
        <v>unidade</v>
      </c>
      <c r="D26" s="46" t="n">
        <f aca="false">Item12!D3</f>
        <v>250</v>
      </c>
      <c r="E26" s="48" t="n">
        <f aca="false">Item12!F3</f>
        <v>39.489070734</v>
      </c>
      <c r="F26" s="48" t="n">
        <f aca="false">(ROUND(E26,2)*D26)</f>
        <v>9872.5</v>
      </c>
    </row>
    <row r="27" customFormat="false" ht="17.25" hidden="false" customHeight="false" outlineLevel="0" collapsed="false">
      <c r="A27" s="58" t="s">
        <v>150</v>
      </c>
      <c r="B27" s="59" t="str">
        <f aca="false">Item13!G20</f>
        <v>G C C COMERCIAL E SERVICOS P/ ESCRITORIOS EIRELI</v>
      </c>
      <c r="C27" s="59"/>
      <c r="D27" s="59"/>
      <c r="E27" s="59"/>
      <c r="F27" s="59"/>
    </row>
    <row r="28" customFormat="false" ht="153" hidden="false" customHeight="false" outlineLevel="0" collapsed="false">
      <c r="A28" s="46" t="n">
        <v>13</v>
      </c>
      <c r="B28" s="47" t="str">
        <f aca="false">Item13!B3</f>
        <v>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
 Todas as características e dimensões de acordo com a norma NBR 16308-1.
</v>
      </c>
      <c r="C28" s="46" t="str">
        <f aca="false">Item13!C3</f>
        <v>unidade</v>
      </c>
      <c r="D28" s="46" t="n">
        <f aca="false">Item13!D3</f>
        <v>60</v>
      </c>
      <c r="E28" s="48" t="n">
        <f aca="false">Item13!F3</f>
        <v>188.139740635</v>
      </c>
      <c r="F28" s="48" t="n">
        <f aca="false">(ROUND(E28,2)*D28)</f>
        <v>11288.4</v>
      </c>
    </row>
    <row r="29" customFormat="false" ht="17.25" hidden="false" customHeight="false" outlineLevel="0" collapsed="false">
      <c r="A29" s="58" t="s">
        <v>150</v>
      </c>
      <c r="B29" s="59" t="str">
        <f aca="false">Item14!G20</f>
        <v>JORGE LUIZ DE GUSMAO BUARQUE EIRELI</v>
      </c>
      <c r="C29" s="59"/>
      <c r="D29" s="59"/>
      <c r="E29" s="59"/>
      <c r="F29" s="59"/>
    </row>
    <row r="30" customFormat="false" ht="121.5" hidden="false" customHeight="true" outlineLevel="0" collapsed="false">
      <c r="A30" s="46" t="n">
        <v>14</v>
      </c>
      <c r="B30" s="47" t="str">
        <f aca="false">Item14!B3</f>
        <v>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v>
      </c>
      <c r="C30" s="46" t="str">
        <f aca="false">Item14!C3</f>
        <v>unidade</v>
      </c>
      <c r="D30" s="46" t="n">
        <f aca="false">Item14!D3</f>
        <v>150</v>
      </c>
      <c r="E30" s="48" t="n">
        <f aca="false">Item14!F3</f>
        <v>71.918352361</v>
      </c>
      <c r="F30" s="48" t="n">
        <f aca="false">(ROUND(E30,2)*D30)</f>
        <v>10788</v>
      </c>
    </row>
    <row r="31" customFormat="false" ht="17.25" hidden="false" customHeight="false" outlineLevel="0" collapsed="false">
      <c r="A31" s="58" t="s">
        <v>150</v>
      </c>
      <c r="B31" s="59" t="str">
        <f aca="false">Item15!G20</f>
        <v>ATEND TUDO COMERCIO E SERVICOS LTDA</v>
      </c>
      <c r="C31" s="59"/>
      <c r="D31" s="59"/>
      <c r="E31" s="59"/>
      <c r="F31" s="59"/>
    </row>
    <row r="32" customFormat="false" ht="165.75" hidden="false" customHeight="false" outlineLevel="0" collapsed="false">
      <c r="A32" s="46" t="n">
        <v>15</v>
      </c>
      <c r="B32" s="47" t="str">
        <f aca="false">Item15!B3</f>
        <v>MESA PARA REFEITORIO PARA 4
LUGARES
 Tampo confeccionado de MDF com engrosso na
borda de 30 a 40 mm. Revestimento em metalaminico branco de alta resistência.
 Dimensões do tampo: Comprimento 1,20 m e
largura 0,70 m
 Sustentação em duas colunas tubulares verticais em alumínio polido de ø76 mm (± 5 mm) x
espessuras no mínimo de 2,0 mm unificada horizontalmente por meio de um tubo ø63 mm (± 5 mm) x espessura de no mínimo 2,0 mm em
alumínio polido.
 Altura da mesa de 720 a 750 mm
 Base em alumínio, de 700 a 720 mm formado por um conjunto de duas hastes em cada coluna
e com 4 niveladores ajustáveis anti-risco nas extremidades.</v>
      </c>
      <c r="C32" s="46" t="str">
        <f aca="false">Item15!C3</f>
        <v>unidade</v>
      </c>
      <c r="D32" s="46" t="n">
        <f aca="false">Item15!D3</f>
        <v>30</v>
      </c>
      <c r="E32" s="48" t="n">
        <f aca="false">Item15!F3</f>
        <v>488.674651</v>
      </c>
      <c r="F32" s="48" t="n">
        <f aca="false">(ROUND(E32,2)*D32)</f>
        <v>14660.1</v>
      </c>
    </row>
    <row r="33" customFormat="false" ht="17.25" hidden="false" customHeight="false" outlineLevel="0" collapsed="false">
      <c r="A33" s="58" t="s">
        <v>150</v>
      </c>
      <c r="B33" s="59" t="str">
        <f aca="false">Item16!G20</f>
        <v>JORGE LUIZ DE GUSMAO BUARQUE EIRELI</v>
      </c>
      <c r="C33" s="59"/>
      <c r="D33" s="59"/>
      <c r="E33" s="59"/>
      <c r="F33" s="59"/>
    </row>
    <row r="34" customFormat="false" ht="204" hidden="false" customHeight="false" outlineLevel="0" collapsed="false">
      <c r="A34" s="46" t="n">
        <v>16</v>
      </c>
      <c r="B34" s="47" t="str">
        <f aca="false">Item16!B3</f>
        <v>CADEIRA UNIVERSITARIA DIRETOR
ESTOFADA COM PRANCHETA
ESCAMOTEÁVEL (REBATÍVEL)
 Assento e encosto feito de madeira compensada
multilaminada com espessura de 15 mm (±4mm)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v>
      </c>
      <c r="C34" s="46" t="str">
        <f aca="false">Item16!C3</f>
        <v>unidade</v>
      </c>
      <c r="D34" s="46" t="n">
        <f aca="false">Item16!D3</f>
        <v>150</v>
      </c>
      <c r="E34" s="48" t="n">
        <f aca="false">Item16!F3</f>
        <v>279.573887037</v>
      </c>
      <c r="F34" s="48" t="n">
        <f aca="false">(ROUND(E34,2)*D34)</f>
        <v>41935.5</v>
      </c>
    </row>
    <row r="35" customFormat="false" ht="17.25" hidden="false" customHeight="false" outlineLevel="0" collapsed="false">
      <c r="A35" s="58" t="s">
        <v>150</v>
      </c>
      <c r="B35" s="59" t="str">
        <f aca="false">Item17!G20</f>
        <v>FASTMÓVEIS</v>
      </c>
      <c r="C35" s="59"/>
      <c r="D35" s="59"/>
      <c r="E35" s="59"/>
      <c r="F35" s="59"/>
    </row>
    <row r="36" customFormat="false" ht="97.5" hidden="false" customHeight="true" outlineLevel="0" collapsed="false">
      <c r="A36" s="46" t="n">
        <v>17</v>
      </c>
      <c r="B36" s="47" t="str">
        <f aca="false">Item17!B3</f>
        <v>CADEIRA FIXA SEM BRAÇO
 Assento e encosto estofados, cor preta, com no mínimo 30 mm de espuma.
 Estrutura fixa de 4 pernas em aço na cor preta, com tratamento anticorrosivo e com pés e/ou
sapatas antiderrapantes.
 Resistente à carga estática de no mínimo 120kg.
 Altura até o assento entre 420-480 mm e altura até encosto entre 740-820 mm.
 Largura do assento entre 420-500 mm e profundidade 450-500 mm.</v>
      </c>
      <c r="C36" s="46" t="str">
        <f aca="false">Item17!C3</f>
        <v>unidade</v>
      </c>
      <c r="D36" s="46" t="n">
        <f aca="false">Item17!D3</f>
        <v>60</v>
      </c>
      <c r="E36" s="48" t="n">
        <f aca="false">Item17!F3</f>
        <v>85.9</v>
      </c>
      <c r="F36" s="48" t="n">
        <f aca="false">(ROUND(E36,2)*D36)</f>
        <v>5154</v>
      </c>
    </row>
    <row r="37" customFormat="false" ht="17.25" hidden="false" customHeight="false" outlineLevel="0" collapsed="false">
      <c r="A37" s="58" t="s">
        <v>150</v>
      </c>
      <c r="B37" s="59" t="str">
        <f aca="false">Item18!G20</f>
        <v>LAJA LTDA</v>
      </c>
      <c r="C37" s="59"/>
      <c r="D37" s="59"/>
      <c r="E37" s="59"/>
      <c r="F37" s="59"/>
    </row>
    <row r="38" customFormat="false" ht="191.25" hidden="false" customHeight="false" outlineLevel="0" collapsed="false">
      <c r="A38" s="46" t="n">
        <v>18</v>
      </c>
      <c r="B38" s="47" t="str">
        <f aca="false">Item18!B3</f>
        <v>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 Todas as especificações acima devem atender ao projeto constante dos anexos A1 E A2</v>
      </c>
      <c r="C38" s="46" t="str">
        <f aca="false">Item18!C3</f>
        <v>unidade</v>
      </c>
      <c r="D38" s="46" t="n">
        <f aca="false">Item18!D3</f>
        <v>60</v>
      </c>
      <c r="E38" s="48" t="n">
        <f aca="false">Item18!F3</f>
        <v>822.049484253</v>
      </c>
      <c r="F38" s="48" t="n">
        <f aca="false">(ROUND(E38,2)*D38)</f>
        <v>49323</v>
      </c>
    </row>
    <row r="39" customFormat="false" ht="17.25" hidden="false" customHeight="false" outlineLevel="0" collapsed="false">
      <c r="A39" s="58" t="s">
        <v>150</v>
      </c>
      <c r="B39" s="59" t="str">
        <f aca="false">Item19!G20</f>
        <v>SUPER INFO</v>
      </c>
      <c r="C39" s="59"/>
      <c r="D39" s="59"/>
      <c r="E39" s="59"/>
      <c r="F39" s="59"/>
    </row>
    <row r="40" customFormat="false" ht="51" hidden="false" customHeight="false" outlineLevel="0" collapsed="false">
      <c r="A40" s="46" t="n">
        <v>19</v>
      </c>
      <c r="B40" s="47" t="str">
        <f aca="false">Item19!B3</f>
        <v>CAMA DOBRÁVEL DE CAMPANHA EM AÇO, COM COLCHONETE D-20
 Capacidade mínima de 120Kg;
 Medidas da Estrutura no mínimo de: 1,94 x 0,71 x 0,26m;
 Medidas do colchonete no mínimo de: 1,90 x 0,70 x 0,08m.</v>
      </c>
      <c r="C40" s="46" t="str">
        <f aca="false">Item19!C3</f>
        <v>unidade</v>
      </c>
      <c r="D40" s="46" t="n">
        <f aca="false">Item19!D3</f>
        <v>10</v>
      </c>
      <c r="E40" s="48" t="n">
        <f aca="false">Item19!F3</f>
        <v>434.7</v>
      </c>
      <c r="F40" s="48" t="n">
        <f aca="false">(ROUND(E40,2)*D40)</f>
        <v>4347</v>
      </c>
    </row>
    <row r="41" customFormat="false" ht="17.25" hidden="false" customHeight="false" outlineLevel="0" collapsed="false">
      <c r="A41" s="58" t="s">
        <v>150</v>
      </c>
      <c r="B41" s="59" t="str">
        <f aca="false">Item20!G20</f>
        <v>JOAO LOPES DE LIMA JUNIOR 01063046408</v>
      </c>
      <c r="C41" s="59"/>
      <c r="D41" s="59"/>
      <c r="E41" s="59"/>
      <c r="F41" s="59"/>
    </row>
    <row r="42" customFormat="false" ht="165.75" hidden="false" customHeight="false" outlineLevel="0" collapsed="false">
      <c r="A42" s="46" t="n">
        <v>20</v>
      </c>
      <c r="B42" s="47" t="str">
        <f aca="false">Item20!B3</f>
        <v>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
</v>
      </c>
      <c r="C42" s="46" t="str">
        <f aca="false">Item20!C3</f>
        <v>unidade</v>
      </c>
      <c r="D42" s="46" t="n">
        <f aca="false">Item20!D3</f>
        <v>20</v>
      </c>
      <c r="E42" s="48" t="n">
        <f aca="false">Item20!F3</f>
        <v>675.30677835</v>
      </c>
      <c r="F42" s="48" t="n">
        <f aca="false">(ROUND(E42,2)*D42)</f>
        <v>13506.2</v>
      </c>
    </row>
    <row r="43" customFormat="false" ht="17.25" hidden="false" customHeight="false" outlineLevel="0" collapsed="false">
      <c r="A43" s="58" t="s">
        <v>150</v>
      </c>
      <c r="B43" s="59" t="str">
        <f aca="false">Item21!G20</f>
        <v>CERCATO EMER INDUSTRIA DE MOVEIS EIRELI</v>
      </c>
      <c r="C43" s="59"/>
      <c r="D43" s="59"/>
      <c r="E43" s="59"/>
      <c r="F43" s="59"/>
    </row>
    <row r="44" customFormat="false" ht="165.75" hidden="false" customHeight="false" outlineLevel="0" collapsed="false">
      <c r="A44" s="46" t="n">
        <v>21</v>
      </c>
      <c r="B44" s="47" t="str">
        <f aca="false">Item21!B3</f>
        <v>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v>
      </c>
      <c r="C44" s="46" t="str">
        <f aca="false">Item21!C3</f>
        <v>unidade</v>
      </c>
      <c r="D44" s="46" t="n">
        <f aca="false">Item21!D3</f>
        <v>20</v>
      </c>
      <c r="E44" s="48" t="n">
        <f aca="false">Item21!F3</f>
        <v>899.3693045</v>
      </c>
      <c r="F44" s="48" t="n">
        <f aca="false">(ROUND(E44,2)*D44)</f>
        <v>17987.4</v>
      </c>
    </row>
    <row r="45" customFormat="false" ht="17.25" hidden="false" customHeight="false" outlineLevel="0" collapsed="false">
      <c r="A45" s="58" t="s">
        <v>150</v>
      </c>
      <c r="B45" s="59" t="str">
        <f aca="false">Item22!G20</f>
        <v>CERCATO EMER INDUSTRIA DE MOVEIS EIRELI</v>
      </c>
      <c r="C45" s="59"/>
      <c r="D45" s="59"/>
      <c r="E45" s="59"/>
      <c r="F45" s="59"/>
    </row>
    <row r="46" customFormat="false" ht="170.25" hidden="false" customHeight="true" outlineLevel="0" collapsed="false">
      <c r="A46" s="60" t="n">
        <v>22</v>
      </c>
      <c r="B46" s="61" t="str">
        <f aca="false">Item22!B3</f>
        <v>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v>
      </c>
      <c r="C46" s="46" t="str">
        <f aca="false">Item22!C3</f>
        <v>unidade</v>
      </c>
      <c r="D46" s="46" t="n">
        <f aca="false">Item22!D3</f>
        <v>20</v>
      </c>
      <c r="E46" s="48" t="n">
        <f aca="false">Item22!F3</f>
        <v>1278.871959</v>
      </c>
      <c r="F46" s="48" t="n">
        <f aca="false">(ROUND(E46,2)*D46)</f>
        <v>25577.4</v>
      </c>
    </row>
    <row r="47" customFormat="false" ht="17.25" hidden="false" customHeight="false" outlineLevel="0" collapsed="false">
      <c r="A47" s="58" t="s">
        <v>150</v>
      </c>
      <c r="B47" s="59" t="str">
        <f aca="false">Item23!G20</f>
        <v>SIS COMERCIO DE MATERIAIS E EQUIPAMENTOS LTDA</v>
      </c>
      <c r="C47" s="59"/>
      <c r="D47" s="59"/>
      <c r="E47" s="59"/>
      <c r="F47" s="59"/>
    </row>
    <row r="48" customFormat="false" ht="204" hidden="false" customHeight="false" outlineLevel="0" collapsed="false">
      <c r="A48" s="60" t="n">
        <v>23</v>
      </c>
      <c r="B48" s="61" t="str">
        <f aca="false">Item23!B3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48" s="46" t="str">
        <f aca="false">Item23!C3</f>
        <v>unidade</v>
      </c>
      <c r="D48" s="46" t="n">
        <f aca="false">Item23!D3</f>
        <v>300</v>
      </c>
      <c r="E48" s="48" t="n">
        <f aca="false">Item23!F3</f>
        <v>262.043983599</v>
      </c>
      <c r="F48" s="48" t="n">
        <f aca="false">(ROUND(E48,2)*D48)</f>
        <v>78612</v>
      </c>
    </row>
    <row r="49" customFormat="false" ht="15.75" hidden="false" customHeight="true" outlineLevel="0" collapsed="false">
      <c r="A49" s="55"/>
      <c r="B49" s="55"/>
      <c r="C49" s="44" t="s">
        <v>151</v>
      </c>
      <c r="D49" s="44"/>
      <c r="E49" s="44"/>
      <c r="F49" s="56" t="n">
        <f aca="false">SUM(F4:F48)</f>
        <v>591783</v>
      </c>
    </row>
  </sheetData>
  <mergeCells count="25">
    <mergeCell ref="A1:F1"/>
    <mergeCell ref="B3:F3"/>
    <mergeCell ref="B5:F5"/>
    <mergeCell ref="B7:F7"/>
    <mergeCell ref="B9:F9"/>
    <mergeCell ref="B11:F11"/>
    <mergeCell ref="B13:F13"/>
    <mergeCell ref="B15:F15"/>
    <mergeCell ref="B17:F17"/>
    <mergeCell ref="B19:F19"/>
    <mergeCell ref="B21:F21"/>
    <mergeCell ref="B23:F23"/>
    <mergeCell ref="B25:F25"/>
    <mergeCell ref="B27:F27"/>
    <mergeCell ref="B29:F29"/>
    <mergeCell ref="B31:F31"/>
    <mergeCell ref="B33:F33"/>
    <mergeCell ref="B35:F35"/>
    <mergeCell ref="B37:F37"/>
    <mergeCell ref="B39:F39"/>
    <mergeCell ref="B41:F41"/>
    <mergeCell ref="B43:F43"/>
    <mergeCell ref="B45:F45"/>
    <mergeCell ref="B47:F47"/>
    <mergeCell ref="C49:E49"/>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rowBreaks count="3" manualBreakCount="3">
    <brk id="14" man="true" max="16383" min="0"/>
    <brk id="28" man="true" max="16383" min="0"/>
    <brk id="40" man="true" max="16383" min="0"/>
  </rowBreaks>
</worksheet>
</file>

<file path=xl/worksheets/sheet3.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37" activeCellId="0" sqref="D37"/>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42</v>
      </c>
      <c r="B2" s="4" t="s">
        <v>2</v>
      </c>
      <c r="C2" s="4" t="s">
        <v>3</v>
      </c>
      <c r="D2" s="4" t="s">
        <v>4</v>
      </c>
      <c r="E2" s="5" t="s">
        <v>5</v>
      </c>
      <c r="F2" s="5" t="s">
        <v>6</v>
      </c>
      <c r="G2" s="4" t="s">
        <v>7</v>
      </c>
      <c r="H2" s="6" t="s">
        <v>8</v>
      </c>
      <c r="I2" s="7" t="s">
        <v>9</v>
      </c>
    </row>
    <row r="3" customFormat="false" ht="12.75" hidden="false" customHeight="true" outlineLevel="0" collapsed="false">
      <c r="A3" s="3"/>
      <c r="B3" s="8" t="s">
        <v>43</v>
      </c>
      <c r="C3" s="9" t="s">
        <v>11</v>
      </c>
      <c r="D3" s="10" t="n">
        <v>50</v>
      </c>
      <c r="E3" s="11" t="n">
        <f aca="false">IF(C20&lt;=25%,D20,MIN(E20:F20))</f>
        <v>590.57</v>
      </c>
      <c r="F3" s="11" t="n">
        <f aca="false">MIN(H3:H17)</f>
        <v>550.0189157</v>
      </c>
      <c r="G3" s="12" t="s">
        <v>12</v>
      </c>
      <c r="H3" s="13" t="n">
        <v>551.048251667</v>
      </c>
      <c r="I3" s="14" t="n">
        <f aca="false">IF(H3="","",(IF($C$20&lt;25%,"N/A",IF(H3&lt;=($D$20+$A$20),H3,"Descartado"))))</f>
        <v>551.048251667</v>
      </c>
    </row>
    <row r="4" customFormat="false" ht="12.75" hidden="false" customHeight="false" outlineLevel="0" collapsed="false">
      <c r="A4" s="3"/>
      <c r="B4" s="8"/>
      <c r="C4" s="9"/>
      <c r="D4" s="10"/>
      <c r="E4" s="11"/>
      <c r="F4" s="11"/>
      <c r="G4" s="12" t="s">
        <v>13</v>
      </c>
      <c r="H4" s="13" t="n">
        <v>1034.01476685</v>
      </c>
      <c r="I4" s="14" t="str">
        <f aca="false">IF(H4="","",(IF($C$20&lt;25%,"N/A",IF(H4&lt;=($D$20+$A$20),H4,"Descartado"))))</f>
        <v>Descartado</v>
      </c>
    </row>
    <row r="5" customFormat="false" ht="12.75" hidden="false" customHeight="false" outlineLevel="0" collapsed="false">
      <c r="A5" s="3"/>
      <c r="B5" s="8"/>
      <c r="C5" s="9"/>
      <c r="D5" s="10"/>
      <c r="E5" s="11"/>
      <c r="F5" s="11"/>
      <c r="G5" s="12" t="s">
        <v>14</v>
      </c>
      <c r="H5" s="13" t="n">
        <v>583.2903813</v>
      </c>
      <c r="I5" s="14" t="n">
        <f aca="false">IF(H5="","",(IF($C$20&lt;25%,"N/A",IF(H5&lt;=($D$20+$A$20),H5,"Descartado"))))</f>
        <v>583.2903813</v>
      </c>
    </row>
    <row r="6" customFormat="false" ht="12.75" hidden="false" customHeight="false" outlineLevel="0" collapsed="false">
      <c r="A6" s="3"/>
      <c r="B6" s="8"/>
      <c r="C6" s="9"/>
      <c r="D6" s="10"/>
      <c r="E6" s="11"/>
      <c r="F6" s="11"/>
      <c r="G6" s="12" t="s">
        <v>15</v>
      </c>
      <c r="H6" s="13" t="n">
        <v>550.0189157</v>
      </c>
      <c r="I6" s="14" t="n">
        <f aca="false">IF(H6="","",(IF($C$20&lt;25%,"N/A",IF(H6&lt;=($D$20+$A$20),H6,"Descartado"))))</f>
        <v>550.0189157</v>
      </c>
    </row>
    <row r="7" customFormat="false" ht="12.75" hidden="false" customHeight="false" outlineLevel="0" collapsed="false">
      <c r="A7" s="3"/>
      <c r="B7" s="8"/>
      <c r="C7" s="9"/>
      <c r="D7" s="10"/>
      <c r="E7" s="11"/>
      <c r="F7" s="11"/>
      <c r="G7" s="12" t="s">
        <v>16</v>
      </c>
      <c r="H7" s="13" t="n">
        <v>597.8466475</v>
      </c>
      <c r="I7" s="14" t="n">
        <f aca="false">IF(H7="","",(IF($C$20&lt;25%,"N/A",IF(H7&lt;=($D$20+$A$20),H7,"Descartado"))))</f>
        <v>597.8466475</v>
      </c>
    </row>
    <row r="8" customFormat="false" ht="12.75" hidden="false" customHeight="false" outlineLevel="0" collapsed="false">
      <c r="A8" s="3"/>
      <c r="B8" s="8"/>
      <c r="C8" s="9"/>
      <c r="D8" s="10"/>
      <c r="E8" s="11"/>
      <c r="F8" s="11"/>
      <c r="G8" s="12" t="s">
        <v>17</v>
      </c>
      <c r="H8" s="13" t="n">
        <v>810.991974</v>
      </c>
      <c r="I8" s="14" t="n">
        <f aca="false">IF(H8="","",(IF($C$20&lt;25%,"N/A",IF(H8&lt;=($D$20+$A$20),H8,"Descartado"))))</f>
        <v>810.991974</v>
      </c>
    </row>
    <row r="9" customFormat="false" ht="12.75" hidden="false" customHeight="false" outlineLevel="0" collapsed="false">
      <c r="A9" s="3"/>
      <c r="B9" s="8"/>
      <c r="C9" s="9"/>
      <c r="D9" s="10"/>
      <c r="E9" s="11"/>
      <c r="F9" s="11"/>
      <c r="G9" s="12" t="s">
        <v>18</v>
      </c>
      <c r="H9" s="13" t="n">
        <v>571.853315</v>
      </c>
      <c r="I9" s="14" t="n">
        <f aca="false">IF(H9="","",(IF($C$20&lt;25%,"N/A",IF(H9&lt;=($D$20+$A$20),H9,"Descartado"))))</f>
        <v>571.853315</v>
      </c>
    </row>
    <row r="10" customFormat="false" ht="12.75" hidden="false" customHeight="false" outlineLevel="0" collapsed="false">
      <c r="A10" s="3"/>
      <c r="B10" s="8"/>
      <c r="C10" s="9"/>
      <c r="D10" s="10"/>
      <c r="E10" s="11"/>
      <c r="F10" s="11"/>
      <c r="G10" s="12" t="s">
        <v>39</v>
      </c>
      <c r="H10" s="13" t="n">
        <v>758.38</v>
      </c>
      <c r="I10" s="14" t="n">
        <f aca="false">IF(H10="","",(IF($C$20&lt;25%,"N/A",IF(H10&lt;=($D$20+$A$20),H10,"Descartado"))))</f>
        <v>758.38</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173.168787968659</v>
      </c>
      <c r="B20" s="25" t="n">
        <f aca="false">COUNT(H3:H17)</f>
        <v>8</v>
      </c>
      <c r="C20" s="26" t="n">
        <f aca="false">IF(B20&lt;2,"N/A",(A20/D20))</f>
        <v>0.253846181313816</v>
      </c>
      <c r="D20" s="27" t="n">
        <f aca="false">ROUND(AVERAGE(H3:H17),2)</f>
        <v>682.18</v>
      </c>
      <c r="E20" s="28" t="n">
        <f aca="false">IFERROR(ROUND(IF(B20&lt;2,"N/A",(IF(C20&lt;=25%,"N/A",AVERAGE(I3:I17)))),2),"N/A")</f>
        <v>631.92</v>
      </c>
      <c r="F20" s="28" t="n">
        <f aca="false">ROUND(MEDIAN(H3:H17),2)</f>
        <v>590.57</v>
      </c>
      <c r="G20" s="29" t="str">
        <f aca="false">INDEX(G3:G17,MATCH(H20,H3:H17,0))</f>
        <v>ITALBRAS INDUSTRIA E COMERCIO DE MOVEIS DE ACO LTDA</v>
      </c>
      <c r="H20" s="30" t="n">
        <f aca="false">MIN(H3:H17)</f>
        <v>550.0189157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590.57</v>
      </c>
    </row>
    <row r="23" customFormat="false" ht="12.75" hidden="false" customHeight="false" outlineLevel="0" collapsed="false">
      <c r="B23" s="31"/>
      <c r="C23" s="31"/>
      <c r="D23" s="35"/>
      <c r="E23" s="35"/>
      <c r="F23" s="39"/>
      <c r="G23" s="6" t="s">
        <v>29</v>
      </c>
      <c r="H23" s="30" t="n">
        <f aca="false">ROUND(H22,2)*D3</f>
        <v>29528.5</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E41" activeCellId="0" sqref="E41"/>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44</v>
      </c>
      <c r="B2" s="4" t="s">
        <v>2</v>
      </c>
      <c r="C2" s="4" t="s">
        <v>3</v>
      </c>
      <c r="D2" s="4" t="s">
        <v>4</v>
      </c>
      <c r="E2" s="5" t="s">
        <v>5</v>
      </c>
      <c r="F2" s="5" t="s">
        <v>6</v>
      </c>
      <c r="G2" s="4" t="s">
        <v>7</v>
      </c>
      <c r="H2" s="6" t="s">
        <v>8</v>
      </c>
      <c r="I2" s="7" t="s">
        <v>9</v>
      </c>
    </row>
    <row r="3" customFormat="false" ht="12.75" hidden="false" customHeight="true" outlineLevel="0" collapsed="false">
      <c r="A3" s="3"/>
      <c r="B3" s="8" t="s">
        <v>45</v>
      </c>
      <c r="C3" s="9" t="s">
        <v>11</v>
      </c>
      <c r="D3" s="10" t="n">
        <v>200</v>
      </c>
      <c r="E3" s="11" t="n">
        <f aca="false">IF(C20&lt;=25%,D20,MIN(E20:F20))</f>
        <v>244.34</v>
      </c>
      <c r="F3" s="11" t="n">
        <f aca="false">MIN(H3:H17)</f>
        <v>226.859408727</v>
      </c>
      <c r="G3" s="12" t="s">
        <v>12</v>
      </c>
      <c r="H3" s="13" t="n">
        <v>226.859408727</v>
      </c>
      <c r="I3" s="14" t="n">
        <f aca="false">IF(H3="","",(IF($C$20&lt;25%,"N/A",IF(H3&lt;=($D$20+$A$20),H3,"Descartado"))))</f>
        <v>226.859408727</v>
      </c>
    </row>
    <row r="4" customFormat="false" ht="12.75" hidden="false" customHeight="false" outlineLevel="0" collapsed="false">
      <c r="A4" s="3"/>
      <c r="B4" s="8"/>
      <c r="C4" s="9"/>
      <c r="D4" s="10"/>
      <c r="E4" s="11"/>
      <c r="F4" s="11"/>
      <c r="G4" s="12" t="s">
        <v>13</v>
      </c>
      <c r="H4" s="13" t="n">
        <v>420.36417319</v>
      </c>
      <c r="I4" s="14" t="n">
        <f aca="false">IF(H4="","",(IF($C$20&lt;25%,"N/A",IF(H4&lt;=($D$20+$A$20),H4,"Descartado"))))</f>
        <v>420.36417319</v>
      </c>
    </row>
    <row r="5" customFormat="false" ht="12.75" hidden="false" customHeight="false" outlineLevel="0" collapsed="false">
      <c r="A5" s="3"/>
      <c r="B5" s="8"/>
      <c r="C5" s="9"/>
      <c r="D5" s="10"/>
      <c r="E5" s="11"/>
      <c r="F5" s="11"/>
      <c r="G5" s="12" t="s">
        <v>14</v>
      </c>
      <c r="H5" s="13" t="n">
        <v>244.3373255</v>
      </c>
      <c r="I5" s="14" t="n">
        <f aca="false">IF(H5="","",(IF($C$20&lt;25%,"N/A",IF(H5&lt;=($D$20+$A$20),H5,"Descartado"))))</f>
        <v>244.3373255</v>
      </c>
    </row>
    <row r="6" customFormat="false" ht="12.75" hidden="false" customHeight="false" outlineLevel="0" collapsed="false">
      <c r="A6" s="3"/>
      <c r="B6" s="8"/>
      <c r="C6" s="9"/>
      <c r="D6" s="10"/>
      <c r="E6" s="11"/>
      <c r="F6" s="11"/>
      <c r="G6" s="12" t="s">
        <v>17</v>
      </c>
      <c r="H6" s="13" t="n">
        <v>935.75997</v>
      </c>
      <c r="I6" s="14" t="str">
        <f aca="false">IF(H6="","",(IF($C$20&lt;25%,"N/A",IF(H6&lt;=($D$20+$A$20),H6,"Descartado"))))</f>
        <v>Descartado</v>
      </c>
    </row>
    <row r="7" customFormat="false" ht="12.75" hidden="false" customHeight="false" outlineLevel="0" collapsed="false">
      <c r="A7" s="3"/>
      <c r="B7" s="8"/>
      <c r="C7" s="9"/>
      <c r="D7" s="10"/>
      <c r="E7" s="11"/>
      <c r="F7" s="11"/>
      <c r="G7" s="12" t="s">
        <v>18</v>
      </c>
      <c r="H7" s="13" t="n">
        <v>242.247461567</v>
      </c>
      <c r="I7" s="14" t="n">
        <f aca="false">IF(H7="","",(IF($C$20&lt;25%,"N/A",IF(H7&lt;=($D$20+$A$20),H7,"Descartado"))))</f>
        <v>242.247461567</v>
      </c>
    </row>
    <row r="8" customFormat="false" ht="12.75" hidden="false" customHeight="false" outlineLevel="0" collapsed="false">
      <c r="A8" s="3"/>
      <c r="B8" s="8"/>
      <c r="C8" s="9"/>
      <c r="D8" s="10"/>
      <c r="E8" s="11"/>
      <c r="F8" s="11"/>
      <c r="G8" s="12" t="s">
        <v>40</v>
      </c>
      <c r="H8" s="13" t="n">
        <v>519.86665</v>
      </c>
      <c r="I8" s="14" t="n">
        <f aca="false">IF(H8="","",(IF($C$20&lt;25%,"N/A",IF(H8&lt;=($D$20+$A$20),H8,"Descartado"))))</f>
        <v>519.86665</v>
      </c>
    </row>
    <row r="9" customFormat="false" ht="12.75" hidden="false" customHeight="false" outlineLevel="0" collapsed="false">
      <c r="A9" s="3"/>
      <c r="B9" s="8"/>
      <c r="C9" s="9"/>
      <c r="D9" s="10"/>
      <c r="E9" s="11"/>
      <c r="F9" s="11"/>
      <c r="G9" s="12" t="s">
        <v>41</v>
      </c>
      <c r="H9" s="13" t="n">
        <v>467.879985</v>
      </c>
      <c r="I9" s="14" t="n">
        <f aca="false">IF(H9="","",(IF($C$20&lt;25%,"N/A",IF(H9&lt;=($D$20+$A$20),H9,"Descartado"))))</f>
        <v>467.879985</v>
      </c>
    </row>
    <row r="10" customFormat="false" ht="12.75" hidden="false" customHeight="false" outlineLevel="0" collapsed="false">
      <c r="A10" s="3"/>
      <c r="B10" s="8"/>
      <c r="C10" s="9"/>
      <c r="D10" s="10"/>
      <c r="E10" s="11"/>
      <c r="F10" s="11"/>
      <c r="G10" s="12" t="s">
        <v>46</v>
      </c>
      <c r="H10" s="13" t="n">
        <v>226.86980606</v>
      </c>
      <c r="I10" s="14" t="n">
        <f aca="false">IF(H10="","",(IF($C$20&lt;25%,"N/A",IF(H10&lt;=($D$20+$A$20),H10,"Descartado"))))</f>
        <v>226.86980606</v>
      </c>
    </row>
    <row r="11" customFormat="false" ht="12.75" hidden="false" customHeight="false" outlineLevel="0" collapsed="false">
      <c r="A11" s="3"/>
      <c r="B11" s="8"/>
      <c r="C11" s="9"/>
      <c r="D11" s="10"/>
      <c r="E11" s="11"/>
      <c r="F11" s="11"/>
      <c r="G11" s="12" t="s">
        <v>47</v>
      </c>
      <c r="H11" s="13" t="n">
        <v>228.169472685</v>
      </c>
      <c r="I11" s="14" t="n">
        <f aca="false">IF(H11="","",(IF($C$20&lt;25%,"N/A",IF(H11&lt;=($D$20+$A$20),H11,"Descartado"))))</f>
        <v>228.169472685</v>
      </c>
    </row>
    <row r="12" customFormat="false" ht="12.75" hidden="false" customHeight="false" outlineLevel="0" collapsed="false">
      <c r="A12" s="3"/>
      <c r="B12" s="8"/>
      <c r="C12" s="9"/>
      <c r="D12" s="10"/>
      <c r="E12" s="11"/>
      <c r="F12" s="11"/>
      <c r="G12" s="12" t="s">
        <v>48</v>
      </c>
      <c r="H12" s="13" t="n">
        <v>228.63735267</v>
      </c>
      <c r="I12" s="14" t="n">
        <f aca="false">IF(H12="","",(IF($C$20&lt;25%,"N/A",IF(H12&lt;=($D$20+$A$20),H12,"Descartado"))))</f>
        <v>228.63735267</v>
      </c>
    </row>
    <row r="13" customFormat="false" ht="12.75" hidden="false" customHeight="false" outlineLevel="0" collapsed="false">
      <c r="A13" s="3"/>
      <c r="B13" s="8"/>
      <c r="C13" s="9"/>
      <c r="D13" s="10"/>
      <c r="E13" s="11"/>
      <c r="F13" s="11"/>
      <c r="G13" s="12" t="s">
        <v>49</v>
      </c>
      <c r="H13" s="13" t="n">
        <v>228.741326</v>
      </c>
      <c r="I13" s="14" t="n">
        <f aca="false">IF(H13="","",(IF($C$20&lt;25%,"N/A",IF(H13&lt;=($D$20+$A$20),H13,"Descartado"))))</f>
        <v>228.741326</v>
      </c>
    </row>
    <row r="14" customFormat="false" ht="12.75" hidden="false" customHeight="false" outlineLevel="0" collapsed="false">
      <c r="A14" s="3"/>
      <c r="B14" s="8"/>
      <c r="C14" s="9"/>
      <c r="D14" s="10"/>
      <c r="E14" s="11"/>
      <c r="F14" s="11"/>
      <c r="G14" s="12" t="s">
        <v>50</v>
      </c>
      <c r="H14" s="13" t="n">
        <v>238.0989257</v>
      </c>
      <c r="I14" s="14" t="n">
        <f aca="false">IF(H14="","",(IF($C$20&lt;25%,"N/A",IF(H14&lt;=($D$20+$A$20),H14,"Descartado"))))</f>
        <v>238.0989257</v>
      </c>
    </row>
    <row r="15" customFormat="false" ht="12.75" hidden="false" customHeight="false" outlineLevel="0" collapsed="false">
      <c r="A15" s="3"/>
      <c r="B15" s="8"/>
      <c r="C15" s="9"/>
      <c r="D15" s="10"/>
      <c r="E15" s="11"/>
      <c r="F15" s="11"/>
      <c r="G15" s="12" t="s">
        <v>51</v>
      </c>
      <c r="H15" s="13" t="n">
        <v>363.906655</v>
      </c>
      <c r="I15" s="14" t="n">
        <f aca="false">IF(H15="","",(IF($C$20&lt;25%,"N/A",IF(H15&lt;=($D$20+$A$20),H15,"Descartado"))))</f>
        <v>363.906655</v>
      </c>
    </row>
    <row r="16" customFormat="false" ht="12.75" hidden="false" customHeight="false" outlineLevel="0" collapsed="false">
      <c r="A16" s="3"/>
      <c r="B16" s="8"/>
      <c r="C16" s="9"/>
      <c r="D16" s="10"/>
      <c r="E16" s="11"/>
      <c r="F16" s="11"/>
      <c r="G16" s="12" t="s">
        <v>52</v>
      </c>
      <c r="H16" s="13" t="n">
        <v>311.91999</v>
      </c>
      <c r="I16" s="14" t="n">
        <f aca="false">IF(H16="","",(IF($C$20&lt;25%,"N/A",IF(H16&lt;=($D$20+$A$20),H16,"Descartado"))))</f>
        <v>311.91999</v>
      </c>
    </row>
    <row r="17" customFormat="false" ht="12.75" hidden="false" customHeight="false" outlineLevel="0" collapsed="false">
      <c r="A17" s="3"/>
      <c r="B17" s="8"/>
      <c r="C17" s="9"/>
      <c r="D17" s="10"/>
      <c r="E17" s="11"/>
      <c r="F17" s="11"/>
      <c r="G17" s="12" t="s">
        <v>53</v>
      </c>
      <c r="H17" s="13" t="n">
        <v>415.89332</v>
      </c>
      <c r="I17" s="14" t="n">
        <f aca="false">IF(H17="","",(IF($C$20&lt;25%,"N/A",IF(H17&lt;=($D$20+$A$20),H17,"Descartado"))))</f>
        <v>415.89332</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190.213206466943</v>
      </c>
      <c r="B20" s="25" t="n">
        <f aca="false">COUNT(H3:H17)</f>
        <v>15</v>
      </c>
      <c r="C20" s="26" t="n">
        <f aca="false">IF(B20&lt;2,"N/A",(A20/D20))</f>
        <v>0.538390055100319</v>
      </c>
      <c r="D20" s="27" t="n">
        <f aca="false">ROUND(AVERAGE(H3:H17),2)</f>
        <v>353.3</v>
      </c>
      <c r="E20" s="28" t="n">
        <f aca="false">IFERROR(ROUND(IF(B20&lt;2,"N/A",(IF(C20&lt;=25%,"N/A",AVERAGE(I3:I17)))),2),"N/A")</f>
        <v>311.7</v>
      </c>
      <c r="F20" s="28" t="n">
        <f aca="false">ROUND(MEDIAN(H3:H17),2)</f>
        <v>244.34</v>
      </c>
      <c r="G20" s="29" t="str">
        <f aca="false">INDEX(G3:G17,MATCH(H20,H3:H17,0))</f>
        <v>JORGE LUIZ DE GUSMAO BUARQUE EIRELI</v>
      </c>
      <c r="H20" s="30" t="n">
        <f aca="false">MIN(H3:H17)</f>
        <v>226.859408727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244.34</v>
      </c>
    </row>
    <row r="23" customFormat="false" ht="12.75" hidden="false" customHeight="false" outlineLevel="0" collapsed="false">
      <c r="B23" s="31"/>
      <c r="C23" s="31"/>
      <c r="D23" s="35"/>
      <c r="E23" s="35"/>
      <c r="F23" s="39"/>
      <c r="G23" s="6" t="s">
        <v>29</v>
      </c>
      <c r="H23" s="30" t="n">
        <f aca="false">ROUND(H22,2)*D3</f>
        <v>48868</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41" activeCellId="0" sqref="B41"/>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54</v>
      </c>
      <c r="B2" s="4" t="s">
        <v>2</v>
      </c>
      <c r="C2" s="4" t="s">
        <v>3</v>
      </c>
      <c r="D2" s="4" t="s">
        <v>4</v>
      </c>
      <c r="E2" s="5" t="s">
        <v>5</v>
      </c>
      <c r="F2" s="5" t="s">
        <v>6</v>
      </c>
      <c r="G2" s="4" t="s">
        <v>7</v>
      </c>
      <c r="H2" s="6" t="s">
        <v>8</v>
      </c>
      <c r="I2" s="7" t="s">
        <v>9</v>
      </c>
    </row>
    <row r="3" customFormat="false" ht="12.75" hidden="false" customHeight="true" outlineLevel="0" collapsed="false">
      <c r="A3" s="3"/>
      <c r="B3" s="8" t="s">
        <v>55</v>
      </c>
      <c r="C3" s="9" t="s">
        <v>11</v>
      </c>
      <c r="D3" s="10" t="n">
        <v>120</v>
      </c>
      <c r="E3" s="11" t="n">
        <f aca="false">IF(C20&lt;=25%,D20,MIN(E20:F20))</f>
        <v>207.95</v>
      </c>
      <c r="F3" s="11" t="n">
        <f aca="false">MIN(H3:H17)</f>
        <v>151.790664467</v>
      </c>
      <c r="G3" s="12" t="s">
        <v>12</v>
      </c>
      <c r="H3" s="13" t="n">
        <v>151.790664467</v>
      </c>
      <c r="I3" s="14" t="n">
        <f aca="false">IF(H3="","",(IF($C$20&lt;25%,"N/A",IF(H3&lt;=($D$20+$A$20),H3,"Descartado"))))</f>
        <v>151.790664467</v>
      </c>
    </row>
    <row r="4" customFormat="false" ht="12.75" hidden="false" customHeight="false" outlineLevel="0" collapsed="false">
      <c r="A4" s="3"/>
      <c r="B4" s="8"/>
      <c r="C4" s="9"/>
      <c r="D4" s="10"/>
      <c r="E4" s="11"/>
      <c r="F4" s="11"/>
      <c r="G4" s="12" t="s">
        <v>13</v>
      </c>
      <c r="H4" s="13" t="n">
        <v>340.61662908</v>
      </c>
      <c r="I4" s="14" t="n">
        <f aca="false">IF(H4="","",(IF($C$20&lt;25%,"N/A",IF(H4&lt;=($D$20+$A$20),H4,"Descartado"))))</f>
        <v>340.61662908</v>
      </c>
    </row>
    <row r="5" customFormat="false" ht="12.75" hidden="false" customHeight="false" outlineLevel="0" collapsed="false">
      <c r="A5" s="3"/>
      <c r="B5" s="8"/>
      <c r="C5" s="9"/>
      <c r="D5" s="10"/>
      <c r="E5" s="11"/>
      <c r="F5" s="11"/>
      <c r="G5" s="12" t="s">
        <v>14</v>
      </c>
      <c r="H5" s="13" t="n">
        <v>176.754661</v>
      </c>
      <c r="I5" s="14" t="n">
        <f aca="false">IF(H5="","",(IF($C$20&lt;25%,"N/A",IF(H5&lt;=($D$20+$A$20),H5,"Descartado"))))</f>
        <v>176.754661</v>
      </c>
    </row>
    <row r="6" customFormat="false" ht="12.75" hidden="false" customHeight="false" outlineLevel="0" collapsed="false">
      <c r="A6" s="3"/>
      <c r="B6" s="8"/>
      <c r="C6" s="9"/>
      <c r="D6" s="10"/>
      <c r="E6" s="11"/>
      <c r="F6" s="11"/>
      <c r="G6" s="12" t="s">
        <v>17</v>
      </c>
      <c r="H6" s="13" t="n">
        <v>166.357328</v>
      </c>
      <c r="I6" s="14" t="n">
        <f aca="false">IF(H6="","",(IF($C$20&lt;25%,"N/A",IF(H6&lt;=($D$20+$A$20),H6,"Descartado"))))</f>
        <v>166.357328</v>
      </c>
    </row>
    <row r="7" customFormat="false" ht="12.75" hidden="false" customHeight="false" outlineLevel="0" collapsed="false">
      <c r="A7" s="3"/>
      <c r="B7" s="8"/>
      <c r="C7" s="9"/>
      <c r="D7" s="10"/>
      <c r="E7" s="11"/>
      <c r="F7" s="11"/>
      <c r="G7" s="12" t="s">
        <v>18</v>
      </c>
      <c r="H7" s="13" t="n">
        <v>177.783996967</v>
      </c>
      <c r="I7" s="14" t="n">
        <f aca="false">IF(H7="","",(IF($C$20&lt;25%,"N/A",IF(H7&lt;=($D$20+$A$20),H7,"Descartado"))))</f>
        <v>177.783996967</v>
      </c>
    </row>
    <row r="8" customFormat="false" ht="12.75" hidden="false" customHeight="false" outlineLevel="0" collapsed="false">
      <c r="A8" s="3"/>
      <c r="B8" s="8"/>
      <c r="C8" s="9"/>
      <c r="D8" s="10"/>
      <c r="E8" s="11"/>
      <c r="F8" s="11"/>
      <c r="G8" s="12" t="s">
        <v>20</v>
      </c>
      <c r="H8" s="13" t="n">
        <v>675.826645</v>
      </c>
      <c r="I8" s="14" t="str">
        <f aca="false">IF(H8="","",(IF($C$20&lt;25%,"N/A",IF(H8&lt;=($D$20+$A$20),H8,"Descartado"))))</f>
        <v>Descartado</v>
      </c>
    </row>
    <row r="9" customFormat="false" ht="12.75" hidden="false" customHeight="false" outlineLevel="0" collapsed="false">
      <c r="A9" s="3"/>
      <c r="B9" s="8"/>
      <c r="C9" s="9"/>
      <c r="D9" s="10"/>
      <c r="E9" s="11"/>
      <c r="F9" s="11"/>
      <c r="G9" s="12" t="s">
        <v>40</v>
      </c>
      <c r="H9" s="13" t="n">
        <v>519.86665</v>
      </c>
      <c r="I9" s="14" t="str">
        <f aca="false">IF(H9="","",(IF($C$20&lt;25%,"N/A",IF(H9&lt;=($D$20+$A$20),H9,"Descartado"))))</f>
        <v>Descartado</v>
      </c>
    </row>
    <row r="10" customFormat="false" ht="12.75" hidden="false" customHeight="false" outlineLevel="0" collapsed="false">
      <c r="A10" s="3"/>
      <c r="B10" s="8"/>
      <c r="C10" s="9"/>
      <c r="D10" s="10"/>
      <c r="E10" s="11"/>
      <c r="F10" s="11"/>
      <c r="G10" s="12" t="s">
        <v>41</v>
      </c>
      <c r="H10" s="13" t="n">
        <v>363.906655</v>
      </c>
      <c r="I10" s="14" t="n">
        <f aca="false">IF(H10="","",(IF($C$20&lt;25%,"N/A",IF(H10&lt;=($D$20+$A$20),H10,"Descartado"))))</f>
        <v>363.906655</v>
      </c>
    </row>
    <row r="11" customFormat="false" ht="12.75" hidden="false" customHeight="false" outlineLevel="0" collapsed="false">
      <c r="A11" s="3"/>
      <c r="B11" s="8"/>
      <c r="C11" s="9"/>
      <c r="D11" s="10"/>
      <c r="E11" s="11"/>
      <c r="F11" s="11"/>
      <c r="G11" s="12" t="s">
        <v>48</v>
      </c>
      <c r="H11" s="13" t="n">
        <v>166.25335467</v>
      </c>
      <c r="I11" s="14" t="n">
        <f aca="false">IF(H11="","",(IF($C$20&lt;25%,"N/A",IF(H11&lt;=($D$20+$A$20),H11,"Descartado"))))</f>
        <v>166.25335467</v>
      </c>
    </row>
    <row r="12" customFormat="false" ht="12.75" hidden="false" customHeight="false" outlineLevel="0" collapsed="false">
      <c r="A12" s="3"/>
      <c r="B12" s="8"/>
      <c r="C12" s="9"/>
      <c r="D12" s="10"/>
      <c r="E12" s="11"/>
      <c r="F12" s="11"/>
      <c r="G12" s="12" t="s">
        <v>50</v>
      </c>
      <c r="H12" s="13" t="n">
        <v>151.8010618</v>
      </c>
      <c r="I12" s="14" t="n">
        <f aca="false">IF(H12="","",(IF($C$20&lt;25%,"N/A",IF(H12&lt;=($D$20+$A$20),H12,"Descartado"))))</f>
        <v>151.8010618</v>
      </c>
    </row>
    <row r="13" customFormat="false" ht="12.75" hidden="false" customHeight="false" outlineLevel="0" collapsed="false">
      <c r="A13" s="3"/>
      <c r="B13" s="8"/>
      <c r="C13" s="9"/>
      <c r="D13" s="10"/>
      <c r="E13" s="11"/>
      <c r="F13" s="11"/>
      <c r="G13" s="12" t="s">
        <v>51</v>
      </c>
      <c r="H13" s="13" t="n">
        <v>207.94666</v>
      </c>
      <c r="I13" s="14" t="n">
        <f aca="false">IF(H13="","",(IF($C$20&lt;25%,"N/A",IF(H13&lt;=($D$20+$A$20),H13,"Descartado"))))</f>
        <v>207.94666</v>
      </c>
    </row>
    <row r="14" customFormat="false" ht="12.75" hidden="false" customHeight="false" outlineLevel="0" collapsed="false">
      <c r="A14" s="3"/>
      <c r="B14" s="8"/>
      <c r="C14" s="9"/>
      <c r="D14" s="10"/>
      <c r="E14" s="11"/>
      <c r="F14" s="11"/>
      <c r="G14" s="12" t="s">
        <v>52</v>
      </c>
      <c r="H14" s="13" t="n">
        <v>207.94666</v>
      </c>
      <c r="I14" s="14" t="n">
        <f aca="false">IF(H14="","",(IF($C$20&lt;25%,"N/A",IF(H14&lt;=($D$20+$A$20),H14,"Descartado"))))</f>
        <v>207.94666</v>
      </c>
    </row>
    <row r="15" customFormat="false" ht="12.75" hidden="false" customHeight="false" outlineLevel="0" collapsed="false">
      <c r="A15" s="3"/>
      <c r="B15" s="8"/>
      <c r="C15" s="9"/>
      <c r="D15" s="10"/>
      <c r="E15" s="11"/>
      <c r="F15" s="11"/>
      <c r="G15" s="12" t="s">
        <v>53</v>
      </c>
      <c r="H15" s="13" t="n">
        <v>311.91999</v>
      </c>
      <c r="I15" s="14" t="n">
        <f aca="false">IF(H15="","",(IF($C$20&lt;25%,"N/A",IF(H15&lt;=($D$20+$A$20),H15,"Descartado"))))</f>
        <v>311.91999</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162.308939068232</v>
      </c>
      <c r="B20" s="25" t="n">
        <f aca="false">COUNT(H3:H17)</f>
        <v>13</v>
      </c>
      <c r="C20" s="26" t="n">
        <f aca="false">IF(B20&lt;2,"N/A",(A20/D20))</f>
        <v>0.583069077372677</v>
      </c>
      <c r="D20" s="27" t="n">
        <f aca="false">ROUND(AVERAGE(H3:H17),2)</f>
        <v>278.37</v>
      </c>
      <c r="E20" s="28" t="n">
        <f aca="false">IFERROR(ROUND(IF(B20&lt;2,"N/A",(IF(C20&lt;=25%,"N/A",AVERAGE(I3:I17)))),2),"N/A")</f>
        <v>220.28</v>
      </c>
      <c r="F20" s="28" t="n">
        <f aca="false">ROUND(MEDIAN(H3:H17),2)</f>
        <v>207.95</v>
      </c>
      <c r="G20" s="29" t="str">
        <f aca="false">INDEX(G3:G17,MATCH(H20,H3:H17,0))</f>
        <v>JORGE LUIZ DE GUSMAO BUARQUE EIRELI</v>
      </c>
      <c r="H20" s="30" t="n">
        <f aca="false">MIN(H3:H17)</f>
        <v>151.790664467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207.95</v>
      </c>
    </row>
    <row r="23" customFormat="false" ht="12.75" hidden="false" customHeight="false" outlineLevel="0" collapsed="false">
      <c r="B23" s="31"/>
      <c r="C23" s="31"/>
      <c r="D23" s="35"/>
      <c r="E23" s="35"/>
      <c r="F23" s="39"/>
      <c r="G23" s="6" t="s">
        <v>29</v>
      </c>
      <c r="H23" s="30" t="n">
        <f aca="false">ROUND(H22,2)*D3</f>
        <v>24954</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13" activeCellId="0" sqref="H1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56</v>
      </c>
      <c r="B2" s="4" t="s">
        <v>2</v>
      </c>
      <c r="C2" s="4" t="s">
        <v>3</v>
      </c>
      <c r="D2" s="4" t="s">
        <v>4</v>
      </c>
      <c r="E2" s="5" t="s">
        <v>5</v>
      </c>
      <c r="F2" s="5" t="s">
        <v>6</v>
      </c>
      <c r="G2" s="4" t="s">
        <v>7</v>
      </c>
      <c r="H2" s="6" t="s">
        <v>8</v>
      </c>
      <c r="I2" s="7" t="s">
        <v>9</v>
      </c>
    </row>
    <row r="3" customFormat="false" ht="12.75" hidden="false" customHeight="true" outlineLevel="0" collapsed="false">
      <c r="A3" s="3"/>
      <c r="B3" s="8" t="s">
        <v>57</v>
      </c>
      <c r="C3" s="9" t="s">
        <v>11</v>
      </c>
      <c r="D3" s="10" t="n">
        <v>200</v>
      </c>
      <c r="E3" s="11" t="n">
        <f aca="false">IF(C20&lt;=25%,D20,MIN(E20:F20))</f>
        <v>87.58</v>
      </c>
      <c r="F3" s="11" t="n">
        <f aca="false">MIN(H3:H17)</f>
        <v>79.217280127</v>
      </c>
      <c r="G3" s="12" t="s">
        <v>17</v>
      </c>
      <c r="H3" s="13" t="n">
        <v>311.91999</v>
      </c>
      <c r="I3" s="14" t="str">
        <f aca="false">IF(H3="","",(IF($C$20&lt;25%,"N/A",IF(H3&lt;=($D$20+$A$20),H3,"Descartado"))))</f>
        <v>Descartado</v>
      </c>
    </row>
    <row r="4" customFormat="false" ht="12.75" hidden="false" customHeight="false" outlineLevel="0" collapsed="false">
      <c r="A4" s="3"/>
      <c r="B4" s="8"/>
      <c r="C4" s="9"/>
      <c r="D4" s="10"/>
      <c r="E4" s="11"/>
      <c r="F4" s="11"/>
      <c r="G4" s="12" t="s">
        <v>39</v>
      </c>
      <c r="H4" s="13" t="n">
        <v>259.933325</v>
      </c>
      <c r="I4" s="14" t="str">
        <f aca="false">IF(H4="","",(IF($C$20&lt;25%,"N/A",IF(H4&lt;=($D$20+$A$20),H4,"Descartado"))))</f>
        <v>Descartado</v>
      </c>
    </row>
    <row r="5" customFormat="false" ht="12.75" hidden="false" customHeight="false" outlineLevel="0" collapsed="false">
      <c r="A5" s="3"/>
      <c r="B5" s="8"/>
      <c r="C5" s="9"/>
      <c r="D5" s="10"/>
      <c r="E5" s="11"/>
      <c r="F5" s="11"/>
      <c r="G5" s="12" t="s">
        <v>52</v>
      </c>
      <c r="H5" s="13" t="n">
        <v>103.97333</v>
      </c>
      <c r="I5" s="14" t="n">
        <f aca="false">IF(H5="","",(IF($C$20&lt;25%,"N/A",IF(H5&lt;=($D$20+$A$20),H5,"Descartado"))))</f>
        <v>103.97333</v>
      </c>
    </row>
    <row r="6" customFormat="false" ht="12.75" hidden="false" customHeight="false" outlineLevel="0" collapsed="false">
      <c r="A6" s="3"/>
      <c r="B6" s="8"/>
      <c r="C6" s="9"/>
      <c r="D6" s="10"/>
      <c r="E6" s="11"/>
      <c r="F6" s="11"/>
      <c r="G6" s="12" t="s">
        <v>58</v>
      </c>
      <c r="H6" s="13" t="n">
        <v>81.785421378</v>
      </c>
      <c r="I6" s="14" t="n">
        <f aca="false">IF(H6="","",(IF($C$20&lt;25%,"N/A",IF(H6&lt;=($D$20+$A$20),H6,"Descartado"))))</f>
        <v>81.785421378</v>
      </c>
    </row>
    <row r="7" customFormat="false" ht="12.75" hidden="false" customHeight="false" outlineLevel="0" collapsed="false">
      <c r="A7" s="3"/>
      <c r="B7" s="8"/>
      <c r="C7" s="9"/>
      <c r="D7" s="10"/>
      <c r="E7" s="11"/>
      <c r="F7" s="11"/>
      <c r="G7" s="12" t="s">
        <v>59</v>
      </c>
      <c r="H7" s="13" t="n">
        <v>81.82701071</v>
      </c>
      <c r="I7" s="14" t="n">
        <f aca="false">IF(H7="","",(IF($C$20&lt;25%,"N/A",IF(H7&lt;=($D$20+$A$20),H7,"Descartado"))))</f>
        <v>81.82701071</v>
      </c>
    </row>
    <row r="8" customFormat="false" ht="12.75" hidden="false" customHeight="false" outlineLevel="0" collapsed="false">
      <c r="A8" s="3"/>
      <c r="B8" s="8"/>
      <c r="C8" s="9"/>
      <c r="D8" s="10"/>
      <c r="E8" s="11"/>
      <c r="F8" s="11"/>
      <c r="G8" s="12" t="s">
        <v>60</v>
      </c>
      <c r="H8" s="13" t="n">
        <v>87.670311856</v>
      </c>
      <c r="I8" s="14" t="n">
        <f aca="false">IF(H8="","",(IF($C$20&lt;25%,"N/A",IF(H8&lt;=($D$20+$A$20),H8,"Descartado"))))</f>
        <v>87.670311856</v>
      </c>
    </row>
    <row r="9" customFormat="false" ht="12.75" hidden="false" customHeight="false" outlineLevel="0" collapsed="false">
      <c r="A9" s="3"/>
      <c r="B9" s="8"/>
      <c r="C9" s="9"/>
      <c r="D9" s="10"/>
      <c r="E9" s="11"/>
      <c r="F9" s="11"/>
      <c r="G9" s="12" t="s">
        <v>61</v>
      </c>
      <c r="H9" s="13" t="n">
        <v>79.217280127</v>
      </c>
      <c r="I9" s="14" t="n">
        <f aca="false">IF(H9="","",(IF($C$20&lt;25%,"N/A",IF(H9&lt;=($D$20+$A$20),H9,"Descartado"))))</f>
        <v>79.217280127</v>
      </c>
    </row>
    <row r="10" customFormat="false" ht="12.75" hidden="false" customHeight="false" outlineLevel="0" collapsed="false">
      <c r="A10" s="3"/>
      <c r="B10" s="8"/>
      <c r="C10" s="9"/>
      <c r="D10" s="10"/>
      <c r="E10" s="11"/>
      <c r="F10" s="11"/>
      <c r="G10" s="12" t="s">
        <v>62</v>
      </c>
      <c r="H10" s="13" t="n">
        <v>87.680709189</v>
      </c>
      <c r="I10" s="14" t="n">
        <f aca="false">IF(H10="","",(IF($C$20&lt;25%,"N/A",IF(H10&lt;=($D$20+$A$20),H10,"Descartado"))))</f>
        <v>87.680709189</v>
      </c>
    </row>
    <row r="11" customFormat="false" ht="12.75" hidden="false" customHeight="false" outlineLevel="0" collapsed="false">
      <c r="A11" s="3"/>
      <c r="B11" s="8"/>
      <c r="C11" s="9"/>
      <c r="D11" s="10"/>
      <c r="E11" s="11"/>
      <c r="F11" s="11"/>
      <c r="G11" s="12" t="s">
        <v>63</v>
      </c>
      <c r="H11" s="13" t="n">
        <v>90.883087753</v>
      </c>
      <c r="I11" s="14" t="n">
        <f aca="false">IF(H11="","",(IF($C$20&lt;25%,"N/A",IF(H11&lt;=($D$20+$A$20),H11,"Descartado"))))</f>
        <v>90.883087753</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88.718182931997</v>
      </c>
      <c r="B20" s="25" t="n">
        <f aca="false">COUNT(H3:H17)</f>
        <v>9</v>
      </c>
      <c r="C20" s="26" t="n">
        <f aca="false">IF(B20&lt;2,"N/A",(A20/D20))</f>
        <v>0.673894287367999</v>
      </c>
      <c r="D20" s="27" t="n">
        <f aca="false">ROUND(AVERAGE(H3:H17),2)</f>
        <v>131.65</v>
      </c>
      <c r="E20" s="28" t="n">
        <f aca="false">IFERROR(ROUND(IF(B20&lt;2,"N/A",(IF(C20&lt;=25%,"N/A",AVERAGE(I3:I17)))),2),"N/A")</f>
        <v>87.58</v>
      </c>
      <c r="F20" s="28" t="n">
        <f aca="false">ROUND(MEDIAN(H3:H17),2)</f>
        <v>87.68</v>
      </c>
      <c r="G20" s="29" t="str">
        <f aca="false">INDEX(G3:G17,MATCH(H20,H3:H17,0))</f>
        <v>FERNANDO CORNELIO DO NASCIMENTO</v>
      </c>
      <c r="H20" s="30" t="n">
        <f aca="false">MIN(H3:H17)</f>
        <v>79.217280127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87.58</v>
      </c>
    </row>
    <row r="23" customFormat="false" ht="12.75" hidden="false" customHeight="false" outlineLevel="0" collapsed="false">
      <c r="B23" s="31"/>
      <c r="C23" s="31"/>
      <c r="D23" s="35"/>
      <c r="E23" s="35"/>
      <c r="F23" s="39"/>
      <c r="G23" s="6" t="s">
        <v>29</v>
      </c>
      <c r="H23" s="30" t="n">
        <f aca="false">ROUND(H22,2)*D3</f>
        <v>17516</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18" activeCellId="0" sqref="D1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64</v>
      </c>
      <c r="B2" s="4" t="s">
        <v>2</v>
      </c>
      <c r="C2" s="4" t="s">
        <v>3</v>
      </c>
      <c r="D2" s="4" t="s">
        <v>4</v>
      </c>
      <c r="E2" s="5" t="s">
        <v>5</v>
      </c>
      <c r="F2" s="5" t="s">
        <v>6</v>
      </c>
      <c r="G2" s="4" t="s">
        <v>7</v>
      </c>
      <c r="H2" s="6" t="s">
        <v>8</v>
      </c>
      <c r="I2" s="7" t="s">
        <v>9</v>
      </c>
    </row>
    <row r="3" customFormat="false" ht="12.75" hidden="false" customHeight="true" outlineLevel="0" collapsed="false">
      <c r="A3" s="3"/>
      <c r="B3" s="8" t="s">
        <v>65</v>
      </c>
      <c r="C3" s="9" t="s">
        <v>11</v>
      </c>
      <c r="D3" s="10" t="n">
        <v>100</v>
      </c>
      <c r="E3" s="11" t="n">
        <f aca="false">IF(C20&lt;=25%,D20,MIN(E20:F20))</f>
        <v>315.31</v>
      </c>
      <c r="F3" s="11" t="n">
        <f aca="false">MIN(H3:H17)</f>
        <v>262.043983599</v>
      </c>
      <c r="G3" s="12" t="s">
        <v>17</v>
      </c>
      <c r="H3" s="13" t="n">
        <v>415.89332</v>
      </c>
      <c r="I3" s="14" t="str">
        <f aca="false">IF(H3="","",(IF($C$20&lt;25%,"N/A",IF(H3&lt;=($D$20+$A$20),H3,"Descartado"))))</f>
        <v>N/A</v>
      </c>
    </row>
    <row r="4" customFormat="false" ht="12.75" hidden="false" customHeight="false" outlineLevel="0" collapsed="false">
      <c r="A4" s="3"/>
      <c r="B4" s="8"/>
      <c r="C4" s="9"/>
      <c r="D4" s="10"/>
      <c r="E4" s="11"/>
      <c r="F4" s="11"/>
      <c r="G4" s="12" t="s">
        <v>58</v>
      </c>
      <c r="H4" s="13" t="n">
        <v>262.043983599</v>
      </c>
      <c r="I4" s="14" t="str">
        <f aca="false">IF(H4="","",(IF($C$20&lt;25%,"N/A",IF(H4&lt;=($D$20+$A$20),H4,"Descartado"))))</f>
        <v>N/A</v>
      </c>
    </row>
    <row r="5" customFormat="false" ht="12.75" hidden="false" customHeight="false" outlineLevel="0" collapsed="false">
      <c r="A5" s="3"/>
      <c r="B5" s="8"/>
      <c r="C5" s="9"/>
      <c r="D5" s="10"/>
      <c r="E5" s="11"/>
      <c r="F5" s="11"/>
      <c r="G5" s="12" t="s">
        <v>59</v>
      </c>
      <c r="H5" s="13" t="n">
        <v>309.8405234</v>
      </c>
      <c r="I5" s="14" t="str">
        <f aca="false">IF(H5="","",(IF($C$20&lt;25%,"N/A",IF(H5&lt;=($D$20+$A$20),H5,"Descartado"))))</f>
        <v>N/A</v>
      </c>
    </row>
    <row r="6" customFormat="false" ht="12.75" hidden="false" customHeight="false" outlineLevel="0" collapsed="false">
      <c r="A6" s="3"/>
      <c r="B6" s="8"/>
      <c r="C6" s="9"/>
      <c r="D6" s="10"/>
      <c r="E6" s="11"/>
      <c r="F6" s="11"/>
      <c r="G6" s="12" t="s">
        <v>63</v>
      </c>
      <c r="H6" s="13" t="n">
        <v>272.035820612</v>
      </c>
      <c r="I6" s="14" t="str">
        <f aca="false">IF(H6="","",(IF($C$20&lt;25%,"N/A",IF(H6&lt;=($D$20+$A$20),H6,"Descartado"))))</f>
        <v>N/A</v>
      </c>
    </row>
    <row r="7" customFormat="false" ht="12.75" hidden="false" customHeight="false" outlineLevel="0" collapsed="false">
      <c r="A7" s="3"/>
      <c r="B7" s="8"/>
      <c r="C7" s="9"/>
      <c r="D7" s="10"/>
      <c r="E7" s="11"/>
      <c r="F7" s="11"/>
      <c r="G7" s="12" t="s">
        <v>66</v>
      </c>
      <c r="H7" s="13" t="n">
        <v>262.064778265</v>
      </c>
      <c r="I7" s="14" t="str">
        <f aca="false">IF(H7="","",(IF($C$20&lt;25%,"N/A",IF(H7&lt;=($D$20+$A$20),H7,"Descartado"))))</f>
        <v>N/A</v>
      </c>
    </row>
    <row r="8" customFormat="false" ht="12.75" hidden="false" customHeight="false" outlineLevel="0" collapsed="false">
      <c r="A8" s="3"/>
      <c r="B8" s="8"/>
      <c r="C8" s="9"/>
      <c r="D8" s="10"/>
      <c r="E8" s="11"/>
      <c r="F8" s="11"/>
      <c r="G8" s="12" t="s">
        <v>67</v>
      </c>
      <c r="H8" s="13" t="n">
        <v>270.330658</v>
      </c>
      <c r="I8" s="14" t="str">
        <f aca="false">IF(H8="","",(IF($C$20&lt;25%,"N/A",IF(H8&lt;=($D$20+$A$20),H8,"Descartado"))))</f>
        <v>N/A</v>
      </c>
    </row>
    <row r="9" customFormat="false" ht="12.75" hidden="false" customHeight="false" outlineLevel="0" collapsed="false">
      <c r="A9" s="3"/>
      <c r="B9" s="8"/>
      <c r="C9" s="9"/>
      <c r="D9" s="10"/>
      <c r="E9" s="11"/>
      <c r="F9" s="11"/>
      <c r="G9" s="12" t="s">
        <v>68</v>
      </c>
      <c r="H9" s="13" t="n">
        <v>414.95756003</v>
      </c>
      <c r="I9" s="14" t="str">
        <f aca="false">IF(H9="","",(IF($C$20&lt;25%,"N/A",IF(H9&lt;=($D$20+$A$20),H9,"Descartado"))))</f>
        <v>N/A</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70.2906745878882</v>
      </c>
      <c r="B20" s="25" t="n">
        <f aca="false">COUNT(H3:H17)</f>
        <v>7</v>
      </c>
      <c r="C20" s="26" t="n">
        <f aca="false">IF(B20&lt;2,"N/A",(A20/D20))</f>
        <v>0.222925611581898</v>
      </c>
      <c r="D20" s="27" t="n">
        <f aca="false">ROUND(AVERAGE(H3:H17),2)</f>
        <v>315.31</v>
      </c>
      <c r="E20" s="28" t="str">
        <f aca="false">IFERROR(ROUND(IF(B20&lt;2,"N/A",(IF(C20&lt;=25%,"N/A",AVERAGE(I3:I17)))),2),"N/A")</f>
        <v>N/A</v>
      </c>
      <c r="F20" s="28" t="n">
        <f aca="false">ROUND(MEDIAN(H3:H17),2)</f>
        <v>272.04</v>
      </c>
      <c r="G20" s="29" t="str">
        <f aca="false">INDEX(G3:G17,MATCH(H20,H3:H17,0))</f>
        <v>SIS COMERCIO DE MATERIAIS E EQUIPAMENTOS LTDA</v>
      </c>
      <c r="H20" s="30" t="n">
        <f aca="false">MIN(H3:H17)</f>
        <v>262.043983599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315.31</v>
      </c>
    </row>
    <row r="23" customFormat="false" ht="12.75" hidden="false" customHeight="false" outlineLevel="0" collapsed="false">
      <c r="B23" s="31"/>
      <c r="C23" s="31"/>
      <c r="D23" s="35"/>
      <c r="E23" s="35"/>
      <c r="F23" s="39"/>
      <c r="G23" s="6" t="s">
        <v>29</v>
      </c>
      <c r="H23" s="30" t="n">
        <f aca="false">ROUND(H22,2)*D3</f>
        <v>31531</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3" activeCellId="0" sqref="C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69</v>
      </c>
      <c r="B2" s="4" t="s">
        <v>2</v>
      </c>
      <c r="C2" s="4" t="s">
        <v>3</v>
      </c>
      <c r="D2" s="4" t="s">
        <v>4</v>
      </c>
      <c r="E2" s="5" t="s">
        <v>5</v>
      </c>
      <c r="F2" s="5" t="s">
        <v>6</v>
      </c>
      <c r="G2" s="4" t="s">
        <v>7</v>
      </c>
      <c r="H2" s="6" t="s">
        <v>8</v>
      </c>
      <c r="I2" s="7" t="s">
        <v>9</v>
      </c>
    </row>
    <row r="3" customFormat="false" ht="12.75" hidden="false" customHeight="true" outlineLevel="0" collapsed="false">
      <c r="A3" s="3"/>
      <c r="B3" s="8" t="s">
        <v>70</v>
      </c>
      <c r="C3" s="9" t="s">
        <v>11</v>
      </c>
      <c r="D3" s="10" t="n">
        <v>400</v>
      </c>
      <c r="E3" s="11" t="n">
        <f aca="false">IF(C20&lt;=25%,D20,MIN(E20:F20))</f>
        <v>57.19</v>
      </c>
      <c r="F3" s="11" t="n">
        <f aca="false">MIN(H3:H17)</f>
        <v>46.756806501</v>
      </c>
      <c r="G3" s="12" t="s">
        <v>12</v>
      </c>
      <c r="H3" s="13" t="n">
        <v>51.497990349</v>
      </c>
      <c r="I3" s="14" t="n">
        <f aca="false">IF(H3="","",(IF($C$20&lt;25%,"N/A",IF(H3&lt;=($D$20+$A$20),H3,"Descartado"))))</f>
        <v>51.497990349</v>
      </c>
    </row>
    <row r="4" customFormat="false" ht="12.75" hidden="false" customHeight="false" outlineLevel="0" collapsed="false">
      <c r="A4" s="3"/>
      <c r="B4" s="8"/>
      <c r="C4" s="9"/>
      <c r="D4" s="10"/>
      <c r="E4" s="11"/>
      <c r="F4" s="11"/>
      <c r="G4" s="12" t="s">
        <v>14</v>
      </c>
      <c r="H4" s="13" t="n">
        <v>46.7879985</v>
      </c>
      <c r="I4" s="14" t="n">
        <f aca="false">IF(H4="","",(IF($C$20&lt;25%,"N/A",IF(H4&lt;=($D$20+$A$20),H4,"Descartado"))))</f>
        <v>46.7879985</v>
      </c>
    </row>
    <row r="5" customFormat="false" ht="12.75" hidden="false" customHeight="false" outlineLevel="0" collapsed="false">
      <c r="A5" s="3"/>
      <c r="B5" s="8"/>
      <c r="C5" s="9"/>
      <c r="D5" s="10"/>
      <c r="E5" s="11"/>
      <c r="F5" s="11"/>
      <c r="G5" s="12" t="s">
        <v>71</v>
      </c>
      <c r="H5" s="13" t="n">
        <v>207.94666</v>
      </c>
      <c r="I5" s="14" t="str">
        <f aca="false">IF(H5="","",(IF($C$20&lt;25%,"N/A",IF(H5&lt;=($D$20+$A$20),H5,"Descartado"))))</f>
        <v>Descartado</v>
      </c>
    </row>
    <row r="6" customFormat="false" ht="12.75" hidden="false" customHeight="false" outlineLevel="0" collapsed="false">
      <c r="A6" s="3"/>
      <c r="B6" s="8"/>
      <c r="C6" s="9"/>
      <c r="D6" s="10"/>
      <c r="E6" s="11"/>
      <c r="F6" s="11"/>
      <c r="G6" s="12" t="s">
        <v>59</v>
      </c>
      <c r="H6" s="13" t="n">
        <v>53.806198275</v>
      </c>
      <c r="I6" s="14" t="n">
        <f aca="false">IF(H6="","",(IF($C$20&lt;25%,"N/A",IF(H6&lt;=($D$20+$A$20),H6,"Descartado"))))</f>
        <v>53.806198275</v>
      </c>
    </row>
    <row r="7" customFormat="false" ht="12.75" hidden="false" customHeight="false" outlineLevel="0" collapsed="false">
      <c r="A7" s="3"/>
      <c r="B7" s="8"/>
      <c r="C7" s="9"/>
      <c r="D7" s="10"/>
      <c r="E7" s="11"/>
      <c r="F7" s="11"/>
      <c r="G7" s="12" t="s">
        <v>72</v>
      </c>
      <c r="H7" s="13" t="n">
        <v>103.97333</v>
      </c>
      <c r="I7" s="14" t="n">
        <f aca="false">IF(H7="","",(IF($C$20&lt;25%,"N/A",IF(H7&lt;=($D$20+$A$20),H7,"Descartado"))))</f>
        <v>103.97333</v>
      </c>
    </row>
    <row r="8" customFormat="false" ht="12.75" hidden="false" customHeight="false" outlineLevel="0" collapsed="false">
      <c r="A8" s="3"/>
      <c r="B8" s="8"/>
      <c r="C8" s="9"/>
      <c r="D8" s="10"/>
      <c r="E8" s="11"/>
      <c r="F8" s="11"/>
      <c r="G8" s="12" t="s">
        <v>73</v>
      </c>
      <c r="H8" s="13" t="n">
        <v>46.756806501</v>
      </c>
      <c r="I8" s="14" t="n">
        <f aca="false">IF(H8="","",(IF($C$20&lt;25%,"N/A",IF(H8&lt;=($D$20+$A$20),H8,"Descartado"))))</f>
        <v>46.756806501</v>
      </c>
    </row>
    <row r="9" customFormat="false" ht="12.75" hidden="false" customHeight="false" outlineLevel="0" collapsed="false">
      <c r="A9" s="3"/>
      <c r="B9" s="8"/>
      <c r="C9" s="9"/>
      <c r="D9" s="10"/>
      <c r="E9" s="11"/>
      <c r="F9" s="11"/>
      <c r="G9" s="12" t="s">
        <v>74</v>
      </c>
      <c r="H9" s="13" t="n">
        <v>57.1853315</v>
      </c>
      <c r="I9" s="14" t="n">
        <f aca="false">IF(H9="","",(IF($C$20&lt;25%,"N/A",IF(H9&lt;=($D$20+$A$20),H9,"Descartado"))))</f>
        <v>57.1853315</v>
      </c>
    </row>
    <row r="10" customFormat="false" ht="12.75" hidden="false" customHeight="false" outlineLevel="0" collapsed="false">
      <c r="A10" s="3"/>
      <c r="B10" s="8"/>
      <c r="C10" s="9"/>
      <c r="D10" s="10"/>
      <c r="E10" s="11"/>
      <c r="F10" s="11"/>
      <c r="G10" s="12" t="s">
        <v>75</v>
      </c>
      <c r="H10" s="13" t="n">
        <v>103.97333</v>
      </c>
      <c r="I10" s="14" t="n">
        <f aca="false">IF(H10="","",(IF($C$20&lt;25%,"N/A",IF(H10&lt;=($D$20+$A$20),H10,"Descartado"))))</f>
        <v>103.97333</v>
      </c>
    </row>
    <row r="11" customFormat="false" ht="12.75" hidden="false" customHeight="false" outlineLevel="0" collapsed="false">
      <c r="A11" s="3"/>
      <c r="B11" s="8"/>
      <c r="C11" s="9"/>
      <c r="D11" s="10"/>
      <c r="E11" s="11"/>
      <c r="F11" s="11"/>
      <c r="G11" s="12" t="s">
        <v>76</v>
      </c>
      <c r="H11" s="13" t="n">
        <v>150.7613285</v>
      </c>
      <c r="I11" s="14" t="str">
        <f aca="false">IF(H11="","",(IF($C$20&lt;25%,"N/A",IF(H11&lt;=($D$20+$A$20),H11,"Descartado"))))</f>
        <v>Descartado</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56.5491168144405</v>
      </c>
      <c r="B20" s="25" t="n">
        <f aca="false">COUNT(H3:H17)</f>
        <v>9</v>
      </c>
      <c r="C20" s="26" t="n">
        <f aca="false">IF(B20&lt;2,"N/A",(A20/D20))</f>
        <v>0.618631624706712</v>
      </c>
      <c r="D20" s="27" t="n">
        <f aca="false">ROUND(AVERAGE(H3:H17),2)</f>
        <v>91.41</v>
      </c>
      <c r="E20" s="28" t="n">
        <f aca="false">IFERROR(ROUND(IF(B20&lt;2,"N/A",(IF(C20&lt;=25%,"N/A",AVERAGE(I3:I17)))),2),"N/A")</f>
        <v>66.28</v>
      </c>
      <c r="F20" s="28" t="n">
        <f aca="false">ROUND(MEDIAN(H3:H17),2)</f>
        <v>57.19</v>
      </c>
      <c r="G20" s="29" t="str">
        <f aca="false">INDEX(G3:G17,MATCH(H20,H3:H17,0))</f>
        <v>ADILSON SOUZA ROCHA 92633463568</v>
      </c>
      <c r="H20" s="30" t="n">
        <f aca="false">MIN(H3:H17)</f>
        <v>46.756806501</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57.19</v>
      </c>
    </row>
    <row r="23" customFormat="false" ht="12.75" hidden="false" customHeight="false" outlineLevel="0" collapsed="false">
      <c r="B23" s="31"/>
      <c r="C23" s="31"/>
      <c r="D23" s="35"/>
      <c r="E23" s="35"/>
      <c r="F23" s="39"/>
      <c r="G23" s="6" t="s">
        <v>29</v>
      </c>
      <c r="H23" s="30" t="n">
        <f aca="false">ROUND(H22,2)*D3</f>
        <v>22876</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H13" activeCellId="0" sqref="H13"/>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4"/>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77</v>
      </c>
      <c r="B2" s="4" t="s">
        <v>2</v>
      </c>
      <c r="C2" s="4" t="s">
        <v>3</v>
      </c>
      <c r="D2" s="4" t="s">
        <v>4</v>
      </c>
      <c r="E2" s="5" t="s">
        <v>5</v>
      </c>
      <c r="F2" s="5" t="s">
        <v>6</v>
      </c>
      <c r="G2" s="4" t="s">
        <v>7</v>
      </c>
      <c r="H2" s="6" t="s">
        <v>8</v>
      </c>
      <c r="I2" s="7" t="s">
        <v>9</v>
      </c>
    </row>
    <row r="3" customFormat="false" ht="12.75" hidden="false" customHeight="true" outlineLevel="0" collapsed="false">
      <c r="A3" s="3"/>
      <c r="B3" s="8" t="s">
        <v>78</v>
      </c>
      <c r="C3" s="9" t="s">
        <v>11</v>
      </c>
      <c r="D3" s="10" t="n">
        <v>30</v>
      </c>
      <c r="E3" s="11" t="n">
        <f aca="false">IF(C20&lt;=25%,D20,MIN(E20:F20))</f>
        <v>1128.23</v>
      </c>
      <c r="F3" s="11" t="n">
        <f aca="false">MIN(H3:H17)</f>
        <v>1009.5810343</v>
      </c>
      <c r="G3" s="12" t="s">
        <v>12</v>
      </c>
      <c r="H3" s="13" t="n">
        <v>1011.650103567</v>
      </c>
      <c r="I3" s="14" t="n">
        <f aca="false">IF(H3="","",(IF($C$20&lt;25%,"N/A",IF(H3&lt;=($D$20+$A$20),H3,"Descartado"))))</f>
        <v>1011.650103567</v>
      </c>
    </row>
    <row r="4" customFormat="false" ht="12.75" hidden="false" customHeight="false" outlineLevel="0" collapsed="false">
      <c r="A4" s="3"/>
      <c r="B4" s="8"/>
      <c r="C4" s="9"/>
      <c r="D4" s="10"/>
      <c r="E4" s="11"/>
      <c r="F4" s="11"/>
      <c r="G4" s="12" t="s">
        <v>14</v>
      </c>
      <c r="H4" s="13" t="n">
        <v>1039.7333</v>
      </c>
      <c r="I4" s="14" t="n">
        <f aca="false">IF(H4="","",(IF($C$20&lt;25%,"N/A",IF(H4&lt;=($D$20+$A$20),H4,"Descartado"))))</f>
        <v>1039.7333</v>
      </c>
    </row>
    <row r="5" customFormat="false" ht="12.75" hidden="false" customHeight="false" outlineLevel="0" collapsed="false">
      <c r="A5" s="3"/>
      <c r="B5" s="8"/>
      <c r="C5" s="9"/>
      <c r="D5" s="10"/>
      <c r="E5" s="11"/>
      <c r="F5" s="11"/>
      <c r="G5" s="12" t="s">
        <v>15</v>
      </c>
      <c r="H5" s="13" t="n">
        <v>1070.925299</v>
      </c>
      <c r="I5" s="14" t="n">
        <f aca="false">IF(H5="","",(IF($C$20&lt;25%,"N/A",IF(H5&lt;=($D$20+$A$20),H5,"Descartado"))))</f>
        <v>1070.925299</v>
      </c>
    </row>
    <row r="6" customFormat="false" ht="12.75" hidden="false" customHeight="false" outlineLevel="0" collapsed="false">
      <c r="A6" s="3"/>
      <c r="B6" s="8"/>
      <c r="C6" s="9"/>
      <c r="D6" s="10"/>
      <c r="E6" s="11"/>
      <c r="F6" s="11"/>
      <c r="G6" s="12" t="s">
        <v>16</v>
      </c>
      <c r="H6" s="13" t="n">
        <v>1871.51994</v>
      </c>
      <c r="I6" s="14" t="str">
        <f aca="false">IF(H6="","",(IF($C$20&lt;25%,"N/A",IF(H6&lt;=($D$20+$A$20),H6,"Descartado"))))</f>
        <v>Descartado</v>
      </c>
    </row>
    <row r="7" customFormat="false" ht="12.75" hidden="false" customHeight="false" outlineLevel="0" collapsed="false">
      <c r="A7" s="3"/>
      <c r="B7" s="8"/>
      <c r="C7" s="9"/>
      <c r="D7" s="10"/>
      <c r="E7" s="11"/>
      <c r="F7" s="11"/>
      <c r="G7" s="12" t="s">
        <v>17</v>
      </c>
      <c r="H7" s="13" t="n">
        <v>1009.5810343</v>
      </c>
      <c r="I7" s="14" t="n">
        <f aca="false">IF(H7="","",(IF($C$20&lt;25%,"N/A",IF(H7&lt;=($D$20+$A$20),H7,"Descartado"))))</f>
        <v>1009.5810343</v>
      </c>
    </row>
    <row r="8" customFormat="false" ht="12.75" hidden="false" customHeight="false" outlineLevel="0" collapsed="false">
      <c r="A8" s="3"/>
      <c r="B8" s="8"/>
      <c r="C8" s="9"/>
      <c r="D8" s="10"/>
      <c r="E8" s="11"/>
      <c r="F8" s="11"/>
      <c r="G8" s="12" t="s">
        <v>18</v>
      </c>
      <c r="H8" s="13" t="n">
        <v>1028.71212702</v>
      </c>
      <c r="I8" s="14" t="n">
        <f aca="false">IF(H8="","",(IF($C$20&lt;25%,"N/A",IF(H8&lt;=($D$20+$A$20),H8,"Descartado"))))</f>
        <v>1028.71212702</v>
      </c>
    </row>
    <row r="9" customFormat="false" ht="12.75" hidden="false" customHeight="false" outlineLevel="0" collapsed="false">
      <c r="A9" s="3"/>
      <c r="B9" s="8"/>
      <c r="C9" s="9"/>
      <c r="D9" s="10"/>
      <c r="E9" s="11"/>
      <c r="F9" s="11"/>
      <c r="G9" s="12" t="s">
        <v>39</v>
      </c>
      <c r="H9" s="13" t="n">
        <v>1308.60833138</v>
      </c>
      <c r="I9" s="14" t="n">
        <f aca="false">IF(H9="","",(IF($C$20&lt;25%,"N/A",IF(H9&lt;=($D$20+$A$20),H9,"Descartado"))))</f>
        <v>1308.60833138</v>
      </c>
    </row>
    <row r="10" customFormat="false" ht="12.75" hidden="false" customHeight="false" outlineLevel="0" collapsed="false">
      <c r="A10" s="3"/>
      <c r="B10" s="8"/>
      <c r="C10" s="9"/>
      <c r="D10" s="10"/>
      <c r="E10" s="11"/>
      <c r="F10" s="11"/>
      <c r="G10" s="12" t="s">
        <v>40</v>
      </c>
      <c r="H10" s="13" t="n">
        <v>2079.4666</v>
      </c>
      <c r="I10" s="14" t="str">
        <f aca="false">IF(H10="","",(IF($C$20&lt;25%,"N/A",IF(H10&lt;=($D$20+$A$20),H10,"Descartado"))))</f>
        <v>Descartado</v>
      </c>
    </row>
    <row r="11" customFormat="false" ht="12.75" hidden="false" customHeight="false" outlineLevel="0" collapsed="false">
      <c r="A11" s="3"/>
      <c r="B11" s="8"/>
      <c r="C11" s="9"/>
      <c r="D11" s="10"/>
      <c r="E11" s="11"/>
      <c r="F11" s="11"/>
      <c r="G11" s="12" t="s">
        <v>41</v>
      </c>
      <c r="H11" s="13" t="n">
        <v>1923.506605</v>
      </c>
      <c r="I11" s="14" t="str">
        <f aca="false">IF(H11="","",(IF($C$20&lt;25%,"N/A",IF(H11&lt;=($D$20+$A$20),H11,"Descartado"))))</f>
        <v>Descartado</v>
      </c>
    </row>
    <row r="12" customFormat="false" ht="12.75" hidden="false" customHeight="false" outlineLevel="0" collapsed="false">
      <c r="A12" s="3"/>
      <c r="B12" s="8"/>
      <c r="C12" s="9"/>
      <c r="D12" s="10"/>
      <c r="E12" s="11"/>
      <c r="F12" s="11"/>
      <c r="G12" s="12" t="s">
        <v>48</v>
      </c>
      <c r="H12" s="13" t="n">
        <v>1215.34425437</v>
      </c>
      <c r="I12" s="14" t="n">
        <f aca="false">IF(H12="","",(IF($C$20&lt;25%,"N/A",IF(H12&lt;=($D$20+$A$20),H12,"Descartado"))))</f>
        <v>1215.34425437</v>
      </c>
    </row>
    <row r="13" customFormat="false" ht="12.75" hidden="false" customHeight="false" outlineLevel="0" collapsed="false">
      <c r="A13" s="3"/>
      <c r="B13" s="8"/>
      <c r="C13" s="9"/>
      <c r="D13" s="10"/>
      <c r="E13" s="11"/>
      <c r="F13" s="11"/>
      <c r="G13" s="12" t="s">
        <v>51</v>
      </c>
      <c r="H13" s="13" t="n">
        <v>1341.255957</v>
      </c>
      <c r="I13" s="14" t="n">
        <f aca="false">IF(H13="","",(IF($C$20&lt;25%,"N/A",IF(H13&lt;=($D$20+$A$20),H13,"Descartado"))))</f>
        <v>1341.255957</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21</v>
      </c>
      <c r="B19" s="7" t="s">
        <v>22</v>
      </c>
      <c r="C19" s="6" t="s">
        <v>23</v>
      </c>
      <c r="D19" s="22" t="s">
        <v>24</v>
      </c>
      <c r="E19" s="23" t="s">
        <v>25</v>
      </c>
      <c r="F19" s="22" t="s">
        <v>26</v>
      </c>
      <c r="G19" s="6" t="s">
        <v>27</v>
      </c>
      <c r="H19" s="6"/>
      <c r="I19" s="24"/>
    </row>
    <row r="20" customFormat="false" ht="12.75" hidden="false" customHeight="false" outlineLevel="0" collapsed="false">
      <c r="A20" s="25" t="n">
        <f aca="false">IF(B20&lt;2,"N/A",(STDEV(H3:H17)))</f>
        <v>407.485703775411</v>
      </c>
      <c r="B20" s="25" t="n">
        <f aca="false">COUNT(H3:H17)</f>
        <v>11</v>
      </c>
      <c r="C20" s="26" t="n">
        <f aca="false">IF(B20&lt;2,"N/A",(A20/D20))</f>
        <v>0.300822920761135</v>
      </c>
      <c r="D20" s="27" t="n">
        <f aca="false">ROUND(AVERAGE(H3:H17),2)</f>
        <v>1354.57</v>
      </c>
      <c r="E20" s="28" t="n">
        <f aca="false">IFERROR(ROUND(IF(B20&lt;2,"N/A",(IF(C20&lt;=25%,"N/A",AVERAGE(I3:I17)))),2),"N/A")</f>
        <v>1128.23</v>
      </c>
      <c r="F20" s="28" t="n">
        <f aca="false">ROUND(MEDIAN(H3:H17),2)</f>
        <v>1215.34</v>
      </c>
      <c r="G20" s="29" t="str">
        <f aca="false">INDEX(G3:G17,MATCH(H20,H3:H17,0))</f>
        <v>MED LIFE INDUSTRIA E COMERCIO DE MOVEIS EIRELI</v>
      </c>
      <c r="H20" s="30" t="n">
        <f aca="false">MIN(H3:H17)</f>
        <v>1009.5810343</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28</v>
      </c>
      <c r="H22" s="38" t="n">
        <f aca="false">IF(C20&lt;=25%,D20,MIN(E20:F20))</f>
        <v>1128.23</v>
      </c>
    </row>
    <row r="23" customFormat="false" ht="12.75" hidden="false" customHeight="false" outlineLevel="0" collapsed="false">
      <c r="B23" s="31"/>
      <c r="C23" s="31"/>
      <c r="D23" s="35"/>
      <c r="E23" s="35"/>
      <c r="F23" s="39"/>
      <c r="G23" s="6" t="s">
        <v>29</v>
      </c>
      <c r="H23" s="30" t="n">
        <f aca="false">ROUND(H22,2)*D3</f>
        <v>33846.9</v>
      </c>
    </row>
    <row r="24" customFormat="false" ht="12.75" hidden="false" customHeight="false" outlineLevel="0" collapsed="false">
      <c r="B24" s="35"/>
      <c r="C24" s="35"/>
      <c r="D24" s="24"/>
      <c r="E24" s="24"/>
    </row>
    <row r="26" customFormat="false" ht="12.75" hidden="false" customHeight="true" outlineLevel="0" collapsed="false">
      <c r="A26" s="40" t="s">
        <v>30</v>
      </c>
      <c r="B26" s="40"/>
      <c r="C26" s="40"/>
      <c r="D26" s="40"/>
      <c r="E26" s="40"/>
      <c r="F26" s="40"/>
      <c r="G26" s="40"/>
      <c r="H26" s="40"/>
      <c r="I26" s="40"/>
    </row>
    <row r="27" customFormat="false" ht="12.75" hidden="false" customHeight="true" outlineLevel="0" collapsed="false">
      <c r="A27" s="40" t="s">
        <v>31</v>
      </c>
      <c r="B27" s="40"/>
      <c r="C27" s="40"/>
      <c r="D27" s="40"/>
      <c r="E27" s="40"/>
      <c r="F27" s="40"/>
      <c r="G27" s="40"/>
      <c r="H27" s="40"/>
      <c r="I27" s="40"/>
    </row>
    <row r="28" customFormat="false" ht="12.75" hidden="false" customHeight="true" outlineLevel="0" collapsed="false">
      <c r="A28" s="40" t="s">
        <v>32</v>
      </c>
      <c r="B28" s="40"/>
      <c r="C28" s="40"/>
      <c r="D28" s="40"/>
      <c r="E28" s="40"/>
      <c r="F28" s="40"/>
      <c r="G28" s="40"/>
      <c r="H28" s="40"/>
      <c r="I28" s="40"/>
    </row>
    <row r="29" customFormat="false" ht="12.75" hidden="false" customHeight="true" outlineLevel="0" collapsed="false">
      <c r="A29" s="40" t="s">
        <v>33</v>
      </c>
      <c r="B29" s="40"/>
      <c r="C29" s="40"/>
      <c r="D29" s="40"/>
      <c r="E29" s="40"/>
      <c r="F29" s="40"/>
      <c r="G29" s="40"/>
      <c r="H29" s="40"/>
      <c r="I29" s="40"/>
    </row>
    <row r="30" customFormat="false" ht="12.75" hidden="false" customHeight="true" outlineLevel="0" collapsed="false">
      <c r="A30" s="40" t="s">
        <v>34</v>
      </c>
      <c r="B30" s="40"/>
      <c r="C30" s="40"/>
      <c r="D30" s="40"/>
      <c r="E30" s="40"/>
      <c r="F30" s="40"/>
      <c r="G30" s="40"/>
      <c r="H30" s="40"/>
      <c r="I30" s="40"/>
    </row>
    <row r="31" customFormat="false" ht="12.75" hidden="false" customHeight="true" outlineLevel="0" collapsed="false">
      <c r="A31" s="40" t="s">
        <v>35</v>
      </c>
      <c r="B31" s="40"/>
      <c r="C31" s="40"/>
      <c r="D31" s="40"/>
      <c r="E31" s="40"/>
      <c r="F31" s="40"/>
      <c r="G31" s="40"/>
      <c r="H31" s="40"/>
      <c r="I31" s="40"/>
    </row>
    <row r="32" customFormat="false" ht="24.75" hidden="false" customHeight="true" outlineLevel="0" collapsed="false">
      <c r="A32" s="41" t="s">
        <v>36</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LibreOffice/6.2.5.2$Windows_X86_64 LibreOffice_project/1ec314fa52f458adc18c4f025c545a4e8b22c159</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2019-01-16T20:04:04Z</dcterms:created>
  <dc:creator>Marconni Rodrigues de AlcGntara Santos</dc:creator>
  <dc:description/>
  <dc:language>pt-BR</dc:language>
  <cp:lastModifiedBy>Elane França Mota</cp:lastModifiedBy>
  <cp:lastPrinted>2020-02-11T19:12:07Z</cp:lastPrinted>
  <dcterms:modified xsi:type="dcterms:W3CDTF">2020-02-11T19:12:46Z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