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44.xml" ContentType="application/vnd.openxmlformats-officedocument.spreadsheetml.worksheet+xml"/>
  <Override PartName="/xl/worksheets/sheet1.xml" ContentType="application/vnd.openxmlformats-officedocument.spreadsheetml.worksheet+xml"/>
  <Override PartName="/xl/worksheets/sheet45.xml" ContentType="application/vnd.openxmlformats-officedocument.spreadsheetml.worksheet+xml"/>
  <Override PartName="/xl/worksheets/sheet2.xml" ContentType="application/vnd.openxmlformats-officedocument.spreadsheetml.worksheet+xml"/>
  <Override PartName="/xl/worksheets/sheet46.xml" ContentType="application/vnd.openxmlformats-officedocument.spreadsheetml.worksheet+xml"/>
  <Override PartName="/xl/worksheets/sheet3.xml" ContentType="application/vnd.openxmlformats-officedocument.spreadsheetml.worksheet+xml"/>
  <Override PartName="/xl/worksheets/sheet47.xml" ContentType="application/vnd.openxmlformats-officedocument.spreadsheetml.worksheet+xml"/>
  <Override PartName="/xl/worksheets/sheet4.xml" ContentType="application/vnd.openxmlformats-officedocument.spreadsheetml.worksheet+xml"/>
  <Override PartName="/xl/worksheets/sheet48.xml" ContentType="application/vnd.openxmlformats-officedocument.spreadsheetml.worksheet+xml"/>
  <Override PartName="/xl/worksheets/sheet5.xml" ContentType="application/vnd.openxmlformats-officedocument.spreadsheetml.worksheet+xml"/>
  <Override PartName="/xl/worksheets/sheet49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7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Item8" sheetId="8" state="visible" r:id="rId9"/>
    <sheet name="Item9" sheetId="9" state="visible" r:id="rId10"/>
    <sheet name="Item10" sheetId="10" state="visible" r:id="rId11"/>
    <sheet name="Item11" sheetId="11" state="visible" r:id="rId12"/>
    <sheet name="Item12" sheetId="12" state="visible" r:id="rId13"/>
    <sheet name="Item13" sheetId="13" state="visible" r:id="rId14"/>
    <sheet name="Item14" sheetId="14" state="visible" r:id="rId15"/>
    <sheet name="Item15" sheetId="15" state="visible" r:id="rId16"/>
    <sheet name="Item16" sheetId="16" state="visible" r:id="rId17"/>
    <sheet name="Item17" sheetId="17" state="visible" r:id="rId18"/>
    <sheet name="Item18" sheetId="18" state="visible" r:id="rId19"/>
    <sheet name="Item19" sheetId="19" state="visible" r:id="rId20"/>
    <sheet name="Item20" sheetId="20" state="visible" r:id="rId21"/>
    <sheet name="Item21" sheetId="21" state="visible" r:id="rId22"/>
    <sheet name="Item22" sheetId="22" state="visible" r:id="rId23"/>
    <sheet name="Item23" sheetId="23" state="visible" r:id="rId24"/>
    <sheet name="Item24" sheetId="24" state="visible" r:id="rId25"/>
    <sheet name="Item25" sheetId="25" state="visible" r:id="rId26"/>
    <sheet name="Item26" sheetId="26" state="visible" r:id="rId27"/>
    <sheet name="Item27" sheetId="27" state="visible" r:id="rId28"/>
    <sheet name="Item28" sheetId="28" state="visible" r:id="rId29"/>
    <sheet name="Item29" sheetId="29" state="visible" r:id="rId30"/>
    <sheet name="Item30" sheetId="30" state="visible" r:id="rId31"/>
    <sheet name="Item31" sheetId="31" state="visible" r:id="rId32"/>
    <sheet name="Item32" sheetId="32" state="visible" r:id="rId33"/>
    <sheet name="Item33" sheetId="33" state="visible" r:id="rId34"/>
    <sheet name="Item34" sheetId="34" state="visible" r:id="rId35"/>
    <sheet name="Item35" sheetId="35" state="visible" r:id="rId36"/>
    <sheet name="Item36" sheetId="36" state="visible" r:id="rId37"/>
    <sheet name="Item37" sheetId="37" state="visible" r:id="rId38"/>
    <sheet name="Item38" sheetId="38" state="visible" r:id="rId39"/>
    <sheet name="Item39" sheetId="39" state="visible" r:id="rId40"/>
    <sheet name="Item40" sheetId="40" state="visible" r:id="rId41"/>
    <sheet name="Item41" sheetId="41" state="visible" r:id="rId42"/>
    <sheet name="Item42" sheetId="42" state="visible" r:id="rId43"/>
    <sheet name="Item43" sheetId="43" state="visible" r:id="rId44"/>
    <sheet name="Item44" sheetId="44" state="visible" r:id="rId45"/>
    <sheet name="Item45" sheetId="45" state="visible" r:id="rId46"/>
    <sheet name="Item46" sheetId="46" state="visible" r:id="rId47"/>
    <sheet name="Item47" sheetId="47" state="visible" r:id="rId48"/>
    <sheet name="Item48" sheetId="48" state="visible" r:id="rId49"/>
    <sheet name="Item49" sheetId="49" state="visible" r:id="rId50"/>
    <sheet name="Item50" sheetId="50" state="visible" r:id="rId51"/>
    <sheet name="Item51" sheetId="51" state="visible" r:id="rId52"/>
    <sheet name="Item52" sheetId="52" state="visible" r:id="rId53"/>
    <sheet name="Item53" sheetId="53" state="visible" r:id="rId54"/>
    <sheet name="Item54" sheetId="54" state="visible" r:id="rId55"/>
    <sheet name="Item55" sheetId="55" state="visible" r:id="rId56"/>
    <sheet name="Item56" sheetId="56" state="visible" r:id="rId57"/>
    <sheet name="Item57" sheetId="57" state="visible" r:id="rId58"/>
    <sheet name="TOTAL" sheetId="58" state="visible" r:id="rId59"/>
    <sheet name="menores" sheetId="59" state="visible" r:id="rId60"/>
  </sheets>
  <definedNames>
    <definedName function="false" hidden="false" localSheetId="58" name="_xlnm.Print_Area" vbProcedure="false">menores!$A$1:$F$117</definedName>
    <definedName function="false" hidden="false" localSheetId="58" name="_xlnm.Print_Titles" vbProcedure="false">menores!$2:$2</definedName>
    <definedName function="false" hidden="false" localSheetId="57" name="_xlnm.Print_Area" vbProcedure="false">TOTAL!$A$1:$G$62</definedName>
    <definedName function="false" hidden="false" localSheetId="57" name="_xlnm.Print_Titles" vbProcedure="false">TOTAL!$2:$2</definedName>
    <definedName function="false" hidden="false" localSheetId="57" name="_xlnm.Print_Titles" vbProcedure="false">TOTAL!$2:$2</definedName>
    <definedName function="false" hidden="false" localSheetId="58" name="_xlnm.Print_Titles" vbProcedure="false">menores!$2:$2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<sst xmlns="http://schemas.openxmlformats.org/spreadsheetml/2006/main" count="1908" uniqueCount="232">
  <si>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</si>
  <si>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</si>
  <si>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</si>
  <si>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</si>
  <si>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</si>
  <si>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</si>
  <si>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</si>
  <si>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</si>
  <si>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</si>
  <si>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</si>
  <si>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Cabo elétrico flexível, temperatura 70 °C, tensão de isolamento: 750V, tipo PP, normas técnicas: br13249. Têmpera condutor: mole, formação do cabo: 2 x 2,50 mm² (duas vias com bitola de 2,50 mm²). Material do condutor: cobre eletrolítico, material isolamento: PVC, material cobertura PVC anti-chama, cor da isolação: preta. Rolo com 100m</t>
  </si>
  <si>
    <t xml:space="preserve">rolo</t>
  </si>
  <si>
    <t xml:space="preserve">ELETROMAC</t>
  </si>
  <si>
    <t xml:space="preserve">LEROY MERLIN</t>
  </si>
  <si>
    <t xml:space="preserve">MADEIRA MADEIRA</t>
  </si>
  <si>
    <t xml:space="preserve">RH MATERIAIS ELÉTRICOS</t>
  </si>
  <si>
    <t xml:space="preserve">WILL ELETRO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</si>
  <si>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</si>
  <si>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</si>
  <si>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</si>
  <si>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</si>
  <si>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</si>
  <si>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</si>
  <si>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</si>
  <si>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</si>
  <si>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</si>
  <si>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</si>
  <si>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</si>
  <si>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</si>
  <si>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</si>
  <si>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</si>
  <si>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</si>
  <si>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</si>
  <si>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</si>
  <si>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Cabo elétrico flexível, temperatura 70 °C, tensão de isolamento: 750 V, tipo PP, normas técnicas:  br13249. Têmpera condutor: mole, cor da cobertura: preta, formação do cabo: 2 x 4 mm² (duas vias com bitola de 4,00 mm²). Material do condutor: cobre eletrolítico, material isolamento: PVC, material cobertura PVC anti-chama, cor da isolação: preta. Rolo com 100m</t>
  </si>
  <si>
    <t xml:space="preserve">ELBRAN</t>
  </si>
  <si>
    <t xml:space="preserve">TAMOYO</t>
  </si>
  <si>
    <t xml:space="preserve">ITEM 3</t>
  </si>
  <si>
    <t xml:space="preserve">Cabo elétrico flexível, tensão de isolamento: 750V, tipo PP multipolar, formação condutor: 2 x 6 mm² (duas vias com bitola de 6,00 mm²). material do condutor: cobre. Material isolamento: PVC anti-chama. Rolo com 100m</t>
  </si>
  <si>
    <t xml:space="preserve">BAZAR 339</t>
  </si>
  <si>
    <t xml:space="preserve">COMPRA COMPRAS</t>
  </si>
  <si>
    <t xml:space="preserve">SETTA</t>
  </si>
  <si>
    <t xml:space="preserve">ITEM 4</t>
  </si>
  <si>
    <t xml:space="preserve">Cabo elétrico flexível, tipo: unipolar, material: cobre eletrolítico, revestimento: pvc, temperatura: 70 °C, tensão isolamento:750V, bitola condutor: 1,5 mm², cor amarelo</t>
  </si>
  <si>
    <t xml:space="preserve">C&amp;C</t>
  </si>
  <si>
    <t xml:space="preserve">SANTIL</t>
  </si>
  <si>
    <t xml:space="preserve">TELHANORTE</t>
  </si>
  <si>
    <t xml:space="preserve">ITEM 5</t>
  </si>
  <si>
    <t xml:space="preserve">Cabo elétrico flexível, tensão de isolamento: 450.750V, tipo: unipolar, material do condutor: cobre, material da cobertura: composto termoplástico antichama. Bitola: 1,5 mm², cor preta</t>
  </si>
  <si>
    <t xml:space="preserve">LOJAS GUPAR</t>
  </si>
  <si>
    <t xml:space="preserve">MIGOTO ELETRO</t>
  </si>
  <si>
    <t xml:space="preserve">SUBMARINO</t>
  </si>
  <si>
    <t xml:space="preserve">ITEM 6</t>
  </si>
  <si>
    <t xml:space="preserve">Cabo elétrico flexível: tensão isolamento: 750V, tipo: unipolar, material do condutor: cobre, material cobertura: pvc anti-chama, bitola: 1,5 mm², cor vermelho</t>
  </si>
  <si>
    <t xml:space="preserve">AHROMETAL</t>
  </si>
  <si>
    <t xml:space="preserve">LOJA ELÉTRICA</t>
  </si>
  <si>
    <t xml:space="preserve">ITEM 7</t>
  </si>
  <si>
    <t xml:space="preserve">Disjuntor monopolar, ref. 5SMO 2, 16 A, marca Siemens ou similar técnico</t>
  </si>
  <si>
    <t xml:space="preserve">unidade</t>
  </si>
  <si>
    <t xml:space="preserve">NT VIRTUAL</t>
  </si>
  <si>
    <t xml:space="preserve">ITEM 8</t>
  </si>
  <si>
    <t xml:space="preserve">Disjuntor monopolar, ref. 5SMO 2, 20 A, marca Siemens ou similar técnico</t>
  </si>
  <si>
    <t xml:space="preserve">EXTRA</t>
  </si>
  <si>
    <t xml:space="preserve">SHOPTIME</t>
  </si>
  <si>
    <t xml:space="preserve">ITEM 9</t>
  </si>
  <si>
    <t xml:space="preserve">Disjuntor motor trifásico – modelo GV2 M14 ou similar técnico. Escala de 6 a 10 amperes</t>
  </si>
  <si>
    <t xml:space="preserve">AMERICANAS</t>
  </si>
  <si>
    <t xml:space="preserve">CP AUTOMAÇÃO</t>
  </si>
  <si>
    <t xml:space="preserve">HS AUTOMAÇÃO</t>
  </si>
  <si>
    <t xml:space="preserve">ITEM 10</t>
  </si>
  <si>
    <t xml:space="preserve">Disjuntor norma DIN (branco), termomagnético, bipolar (dois polos), corrente nominal 32 A, tensão nominal 127/220V, curva C</t>
  </si>
  <si>
    <t xml:space="preserve">FPME</t>
  </si>
  <si>
    <t xml:space="preserve">SANFIL</t>
  </si>
  <si>
    <t xml:space="preserve">VIEWTECH</t>
  </si>
  <si>
    <t xml:space="preserve">ITEM 11</t>
  </si>
  <si>
    <t xml:space="preserve">Disjuntor norma DIN (branco), termomagnético, monopolar (um polo), corrente nominal 16 A, tensão nominal 127/220V, curva C </t>
  </si>
  <si>
    <t xml:space="preserve">EZ TECHS</t>
  </si>
  <si>
    <t xml:space="preserve">ITEM 12</t>
  </si>
  <si>
    <t xml:space="preserve">Disjuntor baixa tensão, norma DIN (branco), funcionamento termomagnético, monopolar (um polo), corrente nominal 32 A, tensão nominal 127/220V, curva C </t>
  </si>
  <si>
    <t xml:space="preserve">A LUMINOSA</t>
  </si>
  <si>
    <t xml:space="preserve">ITEM 13</t>
  </si>
  <si>
    <t xml:space="preserve">Disjuntor norma DIN (branco), termomagnético, tripolar (três polo), corrente nominal 32 A, tensão nominal 127/220V, curva C </t>
  </si>
  <si>
    <t xml:space="preserve">ITEM 14</t>
  </si>
  <si>
    <t xml:space="preserve">Disjuntor norma DIN (branco), termomagnético, tripolar (três polo), corrente nominal 40 A, tensão nominal 127/220V, curva C</t>
  </si>
  <si>
    <t xml:space="preserve">ELETRICA JNX</t>
  </si>
  <si>
    <t xml:space="preserve">ITEM 15</t>
  </si>
  <si>
    <t xml:space="preserve">Disjuntor norma DIN (branco), termomagnético, tripolar (três polo), corrente nominal 50 A, tensão nominal 127/220V, curva C </t>
  </si>
  <si>
    <t xml:space="preserve">ITEM 16</t>
  </si>
  <si>
    <t xml:space="preserve">Disjuntor norma DIN (branco), termomagnético, tripolar (três polo), corrente nominal 63 A, tensão nominal 127/220V, curva de disparo: C</t>
  </si>
  <si>
    <t xml:space="preserve">COPAFER</t>
  </si>
  <si>
    <t xml:space="preserve">ITEM 17</t>
  </si>
  <si>
    <t xml:space="preserve">Disjuntor baixa tensão, funcionamento: termomagnético, 2P (Bipolar), capacidade interrupção simétrica: 4,5, tipo: mini, tensão nominal: 32 A</t>
  </si>
  <si>
    <t xml:space="preserve">ACQUAFORT</t>
  </si>
  <si>
    <t xml:space="preserve">MAGAZINE LUIZA</t>
  </si>
  <si>
    <t xml:space="preserve">OBRAMAX</t>
  </si>
  <si>
    <t xml:space="preserve">ITEM 18</t>
  </si>
  <si>
    <t xml:space="preserve">Disjuntor baixa tensão. Funcionamento: termomagnético, Número pólo:1( monopolar), operação: manual, corrente nominal: 20 A</t>
  </si>
  <si>
    <t xml:space="preserve">FERREIRA COSTA</t>
  </si>
  <si>
    <t xml:space="preserve">ITEM 19</t>
  </si>
  <si>
    <t xml:space="preserve">Disjuntor baixa tensão. Funcionamento: termomagnético, Número pólo:1( monopolar), operação: manual, corrente nominal: 30 A</t>
  </si>
  <si>
    <t xml:space="preserve">ELETROFRIGOR</t>
  </si>
  <si>
    <t xml:space="preserve">ITEM 20</t>
  </si>
  <si>
    <t xml:space="preserve">Disjuntor baixa tensão, funcionamento termomagnético comum, número de polos: tripolar, corrente nominal: 100 A</t>
  </si>
  <si>
    <t xml:space="preserve">PONTO FRIO</t>
  </si>
  <si>
    <t xml:space="preserve">ITEM 21</t>
  </si>
  <si>
    <t xml:space="preserve">Disjuntor baixa tensão, funcionamento termomagnético comum, número de polos: tripolar, corrente nominal: 30A </t>
  </si>
  <si>
    <t xml:space="preserve">ATACADISTA ONLINE</t>
  </si>
  <si>
    <t xml:space="preserve">CONFIAGRO</t>
  </si>
  <si>
    <t xml:space="preserve">ITEM 22</t>
  </si>
  <si>
    <t xml:space="preserve">Conexão hidráulica, material: pvc, tipo: bucha redução curta, tipo fixação: soldável, aplicação: instalações prediais água frita, bitola: 32mm x 25mm</t>
  </si>
  <si>
    <t xml:space="preserve">BREITHAUPT</t>
  </si>
  <si>
    <t xml:space="preserve">TAQI</t>
  </si>
  <si>
    <t xml:space="preserve">ITEM 23</t>
  </si>
  <si>
    <t xml:space="preserve">Conexão hidráulica, material: pvc, tipo: cap, tipo fixação: soldável, aplicação instalações prediais água fria, normas técnicas; nbr 5648, bitola: 20 mm</t>
  </si>
  <si>
    <t xml:space="preserve">BALAROTI</t>
  </si>
  <si>
    <t xml:space="preserve">CASA SHOW</t>
  </si>
  <si>
    <t xml:space="preserve">PEDRÃO PVC</t>
  </si>
  <si>
    <t xml:space="preserve">ITEM 24</t>
  </si>
  <si>
    <t xml:space="preserve">Conexão hidráulica, material: pvc, tipo: cap, tipo fixação: soldável, aplicação instalações prediais água fria, normas técnicas; nbr 5648, bitola: 25 mm</t>
  </si>
  <si>
    <t xml:space="preserve">ITEM 25</t>
  </si>
  <si>
    <t xml:space="preserve">Conexão hidráulica, material: pvc, tipo: cap, tipo fixação: soldável, aplicação instalações prediais água fria, normas técnicas; nbr 5648, bitola: 32 mm</t>
  </si>
  <si>
    <t xml:space="preserve">ITEM 26</t>
  </si>
  <si>
    <t xml:space="preserve">Conexão hidráulica, material: pvc, tipo: cap, tipo fixação: soldável, aplicação instalações prediais água fria, normas técnicas; nbr 5648, bitola: 40 mm</t>
  </si>
  <si>
    <t xml:space="preserve">ITEM 27</t>
  </si>
  <si>
    <t xml:space="preserve">cola adesiva para tubo de pvc soldável, recipiente com 175gr</t>
  </si>
  <si>
    <t xml:space="preserve">SB LAR</t>
  </si>
  <si>
    <t xml:space="preserve">ITEM 28</t>
  </si>
  <si>
    <t xml:space="preserve">Conexão hidráulica, material: pvc, tipo: curva 90°C, tipo fixação: soldável, aplicação: instalações prediais para água fria, bitola: 1"</t>
  </si>
  <si>
    <t xml:space="preserve">LOJA TUDO</t>
  </si>
  <si>
    <t xml:space="preserve">ITEM 29</t>
  </si>
  <si>
    <t xml:space="preserve">Conexão hidráulica, material: pvc, tipo: curva 90°C, tipo fixação: soldável, aplicação: instalações prediais para água fria, bitola:1/2"</t>
  </si>
  <si>
    <t xml:space="preserve">ITEM 30</t>
  </si>
  <si>
    <t xml:space="preserve">Conexão hidráulica, material: pvc, tipo: curva 90°C, tipo fixação: roscável, aplicação: instalações prediais para água fria, bitola: 2"</t>
  </si>
  <si>
    <t xml:space="preserve">MERC</t>
  </si>
  <si>
    <t xml:space="preserve">ITEM 31</t>
  </si>
  <si>
    <t xml:space="preserve">Conexão hidráulica, material: pvc, tipo: curva 90°C, tipo fixação: soldável, aplicação: instalações prediais para água fria, bitola:3/4"</t>
  </si>
  <si>
    <t xml:space="preserve">ITEM 32</t>
  </si>
  <si>
    <t xml:space="preserve">Conexão hidráulica, material: pvc, tipo: curva 90°curta,tipo de fixação: soldável, aplicação: instalações sanitárias, bitola: 40 mm</t>
  </si>
  <si>
    <t xml:space="preserve">ITEM 33</t>
  </si>
  <si>
    <t xml:space="preserve">Conexão hidráulica, material: pvc, tipo: curva 90°curta,tipo de fixação: soldável, aplicação: instalações sanitárias, bitola: 50mm</t>
  </si>
  <si>
    <t xml:space="preserve">ITEM 34</t>
  </si>
  <si>
    <t xml:space="preserve">Conexão hidráulica, material: pvc, tipo: curva 90°curta,tipo de fixação: soldável, aplicação: instalações sanitárias, bitola: 75mm</t>
  </si>
  <si>
    <t xml:space="preserve">ITEM 35</t>
  </si>
  <si>
    <t xml:space="preserve">filtro com carvão ativado, impregnado com prata, para bebedouro de pressão elétrico ibbl bag 40</t>
  </si>
  <si>
    <t xml:space="preserve">ACQUA LEVE</t>
  </si>
  <si>
    <t xml:space="preserve">MAKFREEZER</t>
  </si>
  <si>
    <t xml:space="preserve">WEBCONTINENTAL</t>
  </si>
  <si>
    <t xml:space="preserve">ITEM 36</t>
  </si>
  <si>
    <t xml:space="preserve">fita veda rosca 12mmx25m </t>
  </si>
  <si>
    <t xml:space="preserve">COFERMETA</t>
  </si>
  <si>
    <t xml:space="preserve">LF MÁQUINAS E FERRAMENTAS</t>
  </si>
  <si>
    <t xml:space="preserve">YABEX</t>
  </si>
  <si>
    <t xml:space="preserve">ITEM 37</t>
  </si>
  <si>
    <t xml:space="preserve">Conexão hidráulica, material: pvc, tipo: joelho 90°curta,tipo de fixação: soldável e roscável, bitola do lado roscável: 3.4 “, bitola do lado soldável: 3.4”, com bucha de latão</t>
  </si>
  <si>
    <t xml:space="preserve">ITEM 38</t>
  </si>
  <si>
    <t xml:space="preserve">joelho redução 90 °C pvc com rosca para água fria predial 3/4"x1/2" </t>
  </si>
  <si>
    <t xml:space="preserve">INDUPROPIL</t>
  </si>
  <si>
    <t xml:space="preserve">ITEM 39</t>
  </si>
  <si>
    <t xml:space="preserve">joelho redução 90 °C pvc soldável com bucha de latão 32mm x 3/4"</t>
  </si>
  <si>
    <t xml:space="preserve">ITEM 40</t>
  </si>
  <si>
    <t xml:space="preserve">lavatório de parede em louça, sem coluna, com as dimensões de largura entre 45 a 50 cm e de profundidade entre 34 a 40cm </t>
  </si>
  <si>
    <t xml:space="preserve">SODIMAC</t>
  </si>
  <si>
    <t xml:space="preserve">ITEM 41</t>
  </si>
  <si>
    <t xml:space="preserve">luva pvc com rosca para água fria predial 3/4" </t>
  </si>
  <si>
    <t xml:space="preserve">BIOSEMENTES</t>
  </si>
  <si>
    <t xml:space="preserve">ITEM 42</t>
  </si>
  <si>
    <t xml:space="preserve">registro de gaveta diâmetro ¾”. marca deca ou similar técnico.</t>
  </si>
  <si>
    <t xml:space="preserve">JV TUBOS</t>
  </si>
  <si>
    <t xml:space="preserve">LOJAS GUAPORÉ</t>
  </si>
  <si>
    <t xml:space="preserve">NET ELETRICA</t>
  </si>
  <si>
    <t xml:space="preserve">ITEM 43</t>
  </si>
  <si>
    <t xml:space="preserve">sifão para lavatório, cromado, diâmetro saída: 38 mm, diâmetro entrada: 1x1 ½”</t>
  </si>
  <si>
    <t xml:space="preserve">CASA DAS TORNEIRAS</t>
  </si>
  <si>
    <t xml:space="preserve">ITEM 44</t>
  </si>
  <si>
    <t xml:space="preserve">te redução pvc com rosca 90 °C para água fria predial 1.1/2" x ¾”</t>
  </si>
  <si>
    <t xml:space="preserve">PLASTOLANDIA</t>
  </si>
  <si>
    <t xml:space="preserve">ITEM 45</t>
  </si>
  <si>
    <t xml:space="preserve">te redução pvc com rosca 90 °C para água fria predial 3/4 x 1/2"</t>
  </si>
  <si>
    <t xml:space="preserve">DIBA 695</t>
  </si>
  <si>
    <t xml:space="preserve">GERAÇÃO CENTER</t>
  </si>
  <si>
    <t xml:space="preserve">ITEM 46</t>
  </si>
  <si>
    <t xml:space="preserve">Mola Aérea Hidráulica para portas</t>
  </si>
  <si>
    <t xml:space="preserve">LOJA DO MECÂNICO</t>
  </si>
  <si>
    <t xml:space="preserve">ITEM 47</t>
  </si>
  <si>
    <t xml:space="preserve">Rebite de repuxo de alumínio polido 3,2 mm x 10 mm</t>
  </si>
  <si>
    <t xml:space="preserve">caixa com 1000</t>
  </si>
  <si>
    <t xml:space="preserve">CARREFOUR</t>
  </si>
  <si>
    <t xml:space="preserve">ITEM 48</t>
  </si>
  <si>
    <t xml:space="preserve">Tomada externa (sobrepor) 2P +T, 10 A, 250 V</t>
  </si>
  <si>
    <t xml:space="preserve">ELETRONICA CASTRO</t>
  </si>
  <si>
    <t xml:space="preserve">ÚNICA MATERIAL DE CONSTRUÇÃO</t>
  </si>
  <si>
    <t xml:space="preserve">ITEM 49</t>
  </si>
  <si>
    <t xml:space="preserve">Lâmpada LED Tubular Tipo T8, 120 cm, base G13, 127/220V, fluxo luminoso mínimo de 1.800lm, potência máxima de 18W, luz branca (temperatura de cor 6000-6500K), vida útil estimada igual ou maior que 25.000 horas, compatível com a certificação do Inmetro.
Marca: Osram, Phillips ou similar.</t>
  </si>
  <si>
    <t xml:space="preserve">INSPIRE HOME</t>
  </si>
  <si>
    <t xml:space="preserve">NET SUPRIMENTOS</t>
  </si>
  <si>
    <t xml:space="preserve">YAMAMURA</t>
  </si>
  <si>
    <t xml:space="preserve">ITEM 50</t>
  </si>
  <si>
    <t xml:space="preserve">Plafon de sobrepor com bocal de porcelana E-27</t>
  </si>
  <si>
    <t xml:space="preserve">ITEM 51</t>
  </si>
  <si>
    <t xml:space="preserve">Lâmpada LED Bulbo, base E-27, 127/220V, fluxo luminoso mínimo de 1.700lm, potência máxima de 17W, luz branca (temperatura de cor 6000-6500K), vida útil estimada igual ou maior que 25.000 horas, compatível com a certificação do Inmetro</t>
  </si>
  <si>
    <t xml:space="preserve">BLIGHT</t>
  </si>
  <si>
    <t xml:space="preserve">INTERCOM RIO</t>
  </si>
  <si>
    <t xml:space="preserve">LAYDNER</t>
  </si>
  <si>
    <t xml:space="preserve">ITEM 52</t>
  </si>
  <si>
    <t xml:space="preserve">Arandela Tipo Tartaruga LED sobrepor, 127/220V, fluxo luminoso mínimo de 600lm, potência máxima de 8W, luz branca (temperatura de cor 6000-6500K), vida útil estimada igual ou maior que 25.000 horas, compatível com a certificação do Inmetro.
Marca: Osram, Phillips, Nitrolux ou similar.</t>
  </si>
  <si>
    <t xml:space="preserve">ELETRORASTRO</t>
  </si>
  <si>
    <t xml:space="preserve">MADEIRAMADEIRA</t>
  </si>
  <si>
    <t xml:space="preserve">ITEM 53</t>
  </si>
  <si>
    <t xml:space="preserve">Lâmpada LED Bulbo, base E-40, 127/220V, fluxo luminoso mínimo de 12.000lm, potência máxima de 120W, luz branca (temperatura de cor 6000-6500K), vida útil estimada igual ou maior que 25.000 horas, compatível com a certificação do Inmetro</t>
  </si>
  <si>
    <t xml:space="preserve">ELETRÕNICA SANTANA</t>
  </si>
  <si>
    <t xml:space="preserve">ITEM 54</t>
  </si>
  <si>
    <t xml:space="preserve">Lâmpada LED Bulbo, base E-27, 127/220V, fluxo luminoso mínimo de 2.500lm, potência máxima de 30W, luz branca (temperatura de cor 6000-6500K), vida útil estimada igual ou maior que 25.000 horas, compatível com a certificação do Inmetro</t>
  </si>
  <si>
    <t xml:space="preserve">RCA LÃMPADAS</t>
  </si>
  <si>
    <t xml:space="preserve">ITEM 55</t>
  </si>
  <si>
    <t xml:space="preserve">Lâmpada LED Bulbo, base E-27, 127/220V, fluxo luminoso mínimo de 3.400lm, potência máxima de 40W, luz branca (temperatura de cor 6000-6500K), vida útil estimada igual ou maior que 25.000 horas, compatível com a certificação do Inmetro</t>
  </si>
  <si>
    <t xml:space="preserve">ITEM 56</t>
  </si>
  <si>
    <t xml:space="preserve">ITEM 57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</si>
  <si>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</si>
  <si>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</si>
  <si>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</si>
  <si>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</si>
  <si>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</si>
  <si>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</si>
  <si>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</si>
  <si>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LOTE 1</t>
  </si>
  <si>
    <t xml:space="preserve">TOTAL LOTE 1</t>
  </si>
  <si>
    <t xml:space="preserve">LOTE 2</t>
  </si>
  <si>
    <t xml:space="preserve">TOTAL LOTE 2</t>
  </si>
  <si>
    <t xml:space="preserve">VALOR TOTAL ESTIMADO</t>
  </si>
  <si>
    <t xml:space="preserve">MENORES PREÇOS OFERTADOS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</si>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</sst>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* #,##0.00_-;\-* #,##0.00_-;_-* \-??_-;_-@_-"/>
    <numFmt numFmtId="169" formatCode="_-&quot;R$ &quot;* #,##0.00_-;&quot;-R$ &quot;* #,##0.00_-;_-&quot;R$ &quot;* \-??_-;_-@_-"/>
  </numFmts>
  <fonts count="2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sz val="10"/>
      <name val="Arial"/>
      <family val="0"/>
      <charset val="1"/>
    </font>
    <font>
      <sz val="25"/>
      <name val="Calibri"/>
      <family val="2"/>
      <charset val="1"/>
    </font>
    <font>
      <b val="true"/>
      <sz val="13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48A54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rgb="FF948A54"/>
        <bgColor rgb="FF808080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medium"/>
      <right style="hair"/>
      <top style="medium"/>
      <bottom/>
      <diagonal/>
    </border>
    <border diagonalUp="false" diagonalDown="false">
      <left style="hair"/>
      <right style="hair"/>
      <top style="medium"/>
      <bottom style="hair"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 style="hair"/>
      <top/>
      <bottom style="medium"/>
      <diagonal/>
    </border>
    <border diagonalUp="false" diagonalDown="false">
      <left style="hair"/>
      <right style="medium"/>
      <top style="hair"/>
      <bottom style="medium"/>
      <diagonal/>
    </border>
    <border diagonalUp="false" diagonalDown="false">
      <left style="hair"/>
      <right style="hair"/>
      <top/>
      <bottom style="hair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19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13" fillId="0" borderId="0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1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1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0" borderId="6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0" borderId="6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1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3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0" borderId="8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0" borderId="9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0" borderId="10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11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11" borderId="1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1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9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3" fillId="1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10" borderId="13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0" borderId="13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3" fillId="1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1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48A54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worksheet" Target="worksheets/sheet41.xml"/><Relationship Id="rId43" Type="http://schemas.openxmlformats.org/officeDocument/2006/relationships/worksheet" Target="worksheets/sheet42.xml"/><Relationship Id="rId44" Type="http://schemas.openxmlformats.org/officeDocument/2006/relationships/worksheet" Target="worksheets/sheet43.xml"/><Relationship Id="rId45" Type="http://schemas.openxmlformats.org/officeDocument/2006/relationships/worksheet" Target="worksheets/sheet44.xml"/><Relationship Id="rId46" Type="http://schemas.openxmlformats.org/officeDocument/2006/relationships/worksheet" Target="worksheets/sheet45.xml"/><Relationship Id="rId47" Type="http://schemas.openxmlformats.org/officeDocument/2006/relationships/worksheet" Target="worksheets/sheet46.xml"/><Relationship Id="rId48" Type="http://schemas.openxmlformats.org/officeDocument/2006/relationships/worksheet" Target="worksheets/sheet47.xml"/><Relationship Id="rId49" Type="http://schemas.openxmlformats.org/officeDocument/2006/relationships/worksheet" Target="worksheets/sheet48.xml"/><Relationship Id="rId50" Type="http://schemas.openxmlformats.org/officeDocument/2006/relationships/worksheet" Target="worksheets/sheet49.xml"/><Relationship Id="rId51" Type="http://schemas.openxmlformats.org/officeDocument/2006/relationships/worksheet" Target="worksheets/sheet50.xml"/><Relationship Id="rId52" Type="http://schemas.openxmlformats.org/officeDocument/2006/relationships/worksheet" Target="worksheets/sheet51.xml"/><Relationship Id="rId53" Type="http://schemas.openxmlformats.org/officeDocument/2006/relationships/worksheet" Target="worksheets/sheet52.xml"/><Relationship Id="rId54" Type="http://schemas.openxmlformats.org/officeDocument/2006/relationships/worksheet" Target="worksheets/sheet53.xml"/><Relationship Id="rId55" Type="http://schemas.openxmlformats.org/officeDocument/2006/relationships/worksheet" Target="worksheets/sheet54.xml"/><Relationship Id="rId56" Type="http://schemas.openxmlformats.org/officeDocument/2006/relationships/worksheet" Target="worksheets/sheet55.xml"/><Relationship Id="rId57" Type="http://schemas.openxmlformats.org/officeDocument/2006/relationships/worksheet" Target="worksheets/sheet56.xml"/><Relationship Id="rId58" Type="http://schemas.openxmlformats.org/officeDocument/2006/relationships/worksheet" Target="worksheets/sheet57.xml"/><Relationship Id="rId59" Type="http://schemas.openxmlformats.org/officeDocument/2006/relationships/worksheet" Target="worksheets/sheet58.xml"/><Relationship Id="rId60" Type="http://schemas.openxmlformats.org/officeDocument/2006/relationships/worksheet" Target="worksheets/sheet59.xml"/><Relationship Id="rId6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8" activeCellId="0" sqref="G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20</v>
      </c>
      <c r="E3" s="11" t="n">
        <f aca="false">IF(C20&lt;=25%,D20,MIN(E20:F20))</f>
        <v>351.96</v>
      </c>
      <c r="F3" s="11" t="n">
        <f aca="false">MIN(H3:H17)</f>
        <v>271.9</v>
      </c>
      <c r="G3" s="12" t="s">
        <v>12</v>
      </c>
      <c r="H3" s="13" t="n">
        <f aca="false">2.77*100</f>
        <v>277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432.9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271.9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f aca="false">3.36*100</f>
        <v>336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442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82.0698056534802</v>
      </c>
      <c r="B20" s="25" t="n">
        <f aca="false">COUNT(H3:H17)</f>
        <v>5</v>
      </c>
      <c r="C20" s="26" t="n">
        <f aca="false">IF(B20&lt;2,"N/A",(A20/D20))</f>
        <v>0.233179354624049</v>
      </c>
      <c r="D20" s="27" t="n">
        <f aca="false">ROUND(AVERAGE(H3:H17),2)</f>
        <v>351.96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336</v>
      </c>
      <c r="G20" s="29" t="str">
        <f aca="false">INDEX(G3:G17,MATCH(H20,H3:H17,0))</f>
        <v>MADEIRA MADEIRA</v>
      </c>
      <c r="H20" s="30" t="n">
        <f aca="false">MIN(H3:H17)</f>
        <v>271.9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351.96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7039.2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70</v>
      </c>
      <c r="C3" s="9" t="s">
        <v>58</v>
      </c>
      <c r="D3" s="10" t="n">
        <v>10</v>
      </c>
      <c r="E3" s="11" t="n">
        <f aca="false">IF(C20&lt;=25%,D20,MIN(E20:F20))</f>
        <v>25.77</v>
      </c>
      <c r="F3" s="11" t="n">
        <f aca="false">MIN(H3:H17)</f>
        <v>24</v>
      </c>
      <c r="G3" s="12" t="s">
        <v>71</v>
      </c>
      <c r="H3" s="13" t="n">
        <v>24.11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72</v>
      </c>
      <c r="H4" s="13" t="n">
        <v>29.2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73</v>
      </c>
      <c r="H5" s="13" t="n">
        <v>24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2.97097627052119</v>
      </c>
      <c r="B20" s="25" t="n">
        <f aca="false">COUNT(H3:H17)</f>
        <v>3</v>
      </c>
      <c r="C20" s="26" t="n">
        <f aca="false">IF(B20&lt;2,"N/A",(A20/D20))</f>
        <v>0.115288175029926</v>
      </c>
      <c r="D20" s="27" t="n">
        <f aca="false">ROUND(AVERAGE(H3:H17),2)</f>
        <v>25.77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24.11</v>
      </c>
      <c r="G20" s="29" t="str">
        <f aca="false">INDEX(G3:G17,MATCH(H20,H3:H17,0))</f>
        <v>VIEWTECH</v>
      </c>
      <c r="H20" s="30" t="n">
        <f aca="false">MIN(H3:H17)</f>
        <v>24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25.77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257.7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75</v>
      </c>
      <c r="C3" s="9" t="s">
        <v>58</v>
      </c>
      <c r="D3" s="10" t="n">
        <v>10</v>
      </c>
      <c r="E3" s="11" t="n">
        <f aca="false">IF(C20&lt;=25%,D20,MIN(E20:F20))</f>
        <v>7</v>
      </c>
      <c r="F3" s="11" t="n">
        <f aca="false">MIN(H3:H17)</f>
        <v>5.49</v>
      </c>
      <c r="G3" s="12" t="s">
        <v>76</v>
      </c>
      <c r="H3" s="13" t="n">
        <v>5.49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59</v>
      </c>
      <c r="H4" s="13" t="n">
        <v>7.3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46</v>
      </c>
      <c r="H5" s="13" t="n">
        <v>7.22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73</v>
      </c>
      <c r="H6" s="13" t="n">
        <v>8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1.06746974976656</v>
      </c>
      <c r="B20" s="25" t="n">
        <f aca="false">COUNT(H3:H17)</f>
        <v>4</v>
      </c>
      <c r="C20" s="26" t="n">
        <f aca="false">IF(B20&lt;2,"N/A",(A20/D20))</f>
        <v>0.15249567853808</v>
      </c>
      <c r="D20" s="27" t="n">
        <f aca="false">ROUND(AVERAGE(H3:H17),2)</f>
        <v>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7.26</v>
      </c>
      <c r="G20" s="29" t="str">
        <f aca="false">INDEX(G3:G17,MATCH(H20,H3:H17,0))</f>
        <v>EZ TECHS</v>
      </c>
      <c r="H20" s="30" t="n">
        <f aca="false">MIN(H3:H17)</f>
        <v>5.49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70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78</v>
      </c>
      <c r="C3" s="9" t="s">
        <v>58</v>
      </c>
      <c r="D3" s="10" t="n">
        <v>10</v>
      </c>
      <c r="E3" s="11" t="n">
        <f aca="false">IF(C20&lt;=25%,D20,MIN(E20:F20))</f>
        <v>5.14</v>
      </c>
      <c r="F3" s="11" t="n">
        <f aca="false">MIN(H3:H17)</f>
        <v>4.57</v>
      </c>
      <c r="G3" s="12" t="s">
        <v>79</v>
      </c>
      <c r="H3" s="13" t="n">
        <v>5.7</v>
      </c>
      <c r="I3" s="14" t="n">
        <f aca="false">IF(H3="","",(IF($C$20&lt;25%,"N/A",IF(H3&lt;=($D$20+$A$20),H3,"Descartado"))))</f>
        <v>5.7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35</v>
      </c>
      <c r="H4" s="13" t="n">
        <v>9.44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12</v>
      </c>
      <c r="H5" s="13" t="n">
        <v>4.57</v>
      </c>
      <c r="I5" s="14" t="n">
        <f aca="false">IF(H5="","",(IF($C$20&lt;25%,"N/A",IF(H5&lt;=($D$20+$A$20),H5,"Descartado"))))</f>
        <v>4.57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76</v>
      </c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2.54890172427263</v>
      </c>
      <c r="B20" s="25" t="n">
        <f aca="false">COUNT(H3:H17)</f>
        <v>3</v>
      </c>
      <c r="C20" s="26" t="n">
        <f aca="false">IF(B20&lt;2,"N/A",(A20/D20))</f>
        <v>0.387960688625971</v>
      </c>
      <c r="D20" s="27" t="n">
        <f aca="false">ROUND(AVERAGE(H3:H17),2)</f>
        <v>6.57</v>
      </c>
      <c r="E20" s="28" t="n">
        <f aca="false">IFERROR(ROUND(IF(B20&lt;2,"N/A",(IF(C20&lt;=25%,"N/A",AVERAGE(I3:I17)))),2),"N/A")</f>
        <v>5.14</v>
      </c>
      <c r="F20" s="28" t="n">
        <f aca="false">ROUND(MEDIAN(H3:H17),2)</f>
        <v>5.7</v>
      </c>
      <c r="G20" s="29" t="str">
        <f aca="false">INDEX(G3:G17,MATCH(H20,H3:H17,0))</f>
        <v>ELETROMAC</v>
      </c>
      <c r="H20" s="30" t="n">
        <f aca="false">MIN(H3:H17)</f>
        <v>4.57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5.14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51.4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81</v>
      </c>
      <c r="C3" s="9" t="s">
        <v>58</v>
      </c>
      <c r="D3" s="10" t="n">
        <v>10</v>
      </c>
      <c r="E3" s="11" t="n">
        <f aca="false">IF(C20&lt;=25%,D20,MIN(E20:F20))</f>
        <v>36.63</v>
      </c>
      <c r="F3" s="11" t="n">
        <f aca="false">MIN(H3:H17)</f>
        <v>33.49</v>
      </c>
      <c r="G3" s="12" t="s">
        <v>76</v>
      </c>
      <c r="H3" s="13" t="n">
        <v>33.49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45</v>
      </c>
      <c r="H4" s="13" t="n">
        <v>40.4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73</v>
      </c>
      <c r="H5" s="13" t="n">
        <v>36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3.49781360280962</v>
      </c>
      <c r="B20" s="25" t="n">
        <f aca="false">COUNT(H3:H17)</f>
        <v>3</v>
      </c>
      <c r="C20" s="26" t="n">
        <f aca="false">IF(B20&lt;2,"N/A",(A20/D20))</f>
        <v>0.0954904068471094</v>
      </c>
      <c r="D20" s="27" t="n">
        <f aca="false">ROUND(AVERAGE(H3:H17),2)</f>
        <v>36.63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36</v>
      </c>
      <c r="G20" s="29" t="str">
        <f aca="false">INDEX(G3:G17,MATCH(H20,H3:H17,0))</f>
        <v>EZ TECHS</v>
      </c>
      <c r="H20" s="30" t="n">
        <f aca="false">MIN(H3:H17)</f>
        <v>33.49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36.63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366.3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83</v>
      </c>
      <c r="C3" s="9" t="s">
        <v>58</v>
      </c>
      <c r="D3" s="10" t="n">
        <v>10</v>
      </c>
      <c r="E3" s="11" t="n">
        <f aca="false">IF(C20&lt;=25%,D20,MIN(E20:F20))</f>
        <v>36.96</v>
      </c>
      <c r="F3" s="11" t="n">
        <f aca="false">MIN(H3:H17)</f>
        <v>33.49</v>
      </c>
      <c r="G3" s="12" t="s">
        <v>84</v>
      </c>
      <c r="H3" s="13" t="n">
        <v>58.5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76</v>
      </c>
      <c r="H4" s="13" t="n">
        <v>33.49</v>
      </c>
      <c r="I4" s="14" t="n">
        <f aca="false">IF(H4="","",(IF($C$20&lt;25%,"N/A",IF(H4&lt;=($D$20+$A$20),H4,"Descartado"))))</f>
        <v>33.49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45</v>
      </c>
      <c r="H5" s="13" t="n">
        <v>40.4</v>
      </c>
      <c r="I5" s="14" t="n">
        <f aca="false">IF(H5="","",(IF($C$20&lt;25%,"N/A",IF(H5&lt;=($D$20+$A$20),H5,"Descartado"))))</f>
        <v>40.4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73</v>
      </c>
      <c r="H6" s="13" t="n">
        <v>37</v>
      </c>
      <c r="I6" s="14" t="n">
        <f aca="false">IF(H6="","",(IF($C$20&lt;25%,"N/A",IF(H6&lt;=($D$20+$A$20),H6,"Descartado"))))</f>
        <v>37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11.1317425260678</v>
      </c>
      <c r="B20" s="25" t="n">
        <f aca="false">COUNT(H3:H17)</f>
        <v>4</v>
      </c>
      <c r="C20" s="26" t="n">
        <f aca="false">IF(B20&lt;2,"N/A",(A20/D20))</f>
        <v>0.262851063189322</v>
      </c>
      <c r="D20" s="27" t="n">
        <f aca="false">ROUND(AVERAGE(H3:H17),2)</f>
        <v>42.35</v>
      </c>
      <c r="E20" s="28" t="n">
        <f aca="false">IFERROR(ROUND(IF(B20&lt;2,"N/A",(IF(C20&lt;=25%,"N/A",AVERAGE(I3:I17)))),2),"N/A")</f>
        <v>36.96</v>
      </c>
      <c r="F20" s="28" t="n">
        <f aca="false">ROUND(MEDIAN(H3:H17),2)</f>
        <v>38.7</v>
      </c>
      <c r="G20" s="29" t="str">
        <f aca="false">INDEX(G3:G17,MATCH(H20,H3:H17,0))</f>
        <v>EZ TECHS</v>
      </c>
      <c r="H20" s="30" t="n">
        <f aca="false">MIN(H3:H17)</f>
        <v>33.49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36.96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369.6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86</v>
      </c>
      <c r="C3" s="9" t="s">
        <v>58</v>
      </c>
      <c r="D3" s="10" t="n">
        <v>10</v>
      </c>
      <c r="E3" s="11" t="n">
        <f aca="false">IF(C20&lt;=25%,D20,MIN(E20:F20))</f>
        <v>36.96</v>
      </c>
      <c r="F3" s="11" t="n">
        <f aca="false">MIN(H3:H17)</f>
        <v>33.49</v>
      </c>
      <c r="G3" s="12" t="s">
        <v>84</v>
      </c>
      <c r="H3" s="13" t="n">
        <v>58.5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76</v>
      </c>
      <c r="H4" s="13" t="n">
        <v>33.49</v>
      </c>
      <c r="I4" s="14" t="n">
        <f aca="false">IF(H4="","",(IF($C$20&lt;25%,"N/A",IF(H4&lt;=($D$20+$A$20),H4,"Descartado"))))</f>
        <v>33.49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45</v>
      </c>
      <c r="H5" s="13" t="n">
        <v>40.4</v>
      </c>
      <c r="I5" s="14" t="n">
        <f aca="false">IF(H5="","",(IF($C$20&lt;25%,"N/A",IF(H5&lt;=($D$20+$A$20),H5,"Descartado"))))</f>
        <v>40.4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73</v>
      </c>
      <c r="H6" s="13" t="n">
        <v>37</v>
      </c>
      <c r="I6" s="14" t="n">
        <f aca="false">IF(H6="","",(IF($C$20&lt;25%,"N/A",IF(H6&lt;=($D$20+$A$20),H6,"Descartado"))))</f>
        <v>37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11.1317425260678</v>
      </c>
      <c r="B20" s="25" t="n">
        <f aca="false">COUNT(H3:H17)</f>
        <v>4</v>
      </c>
      <c r="C20" s="26" t="n">
        <f aca="false">IF(B20&lt;2,"N/A",(A20/D20))</f>
        <v>0.262851063189322</v>
      </c>
      <c r="D20" s="27" t="n">
        <f aca="false">ROUND(AVERAGE(H3:H17),2)</f>
        <v>42.35</v>
      </c>
      <c r="E20" s="28" t="n">
        <f aca="false">IFERROR(ROUND(IF(B20&lt;2,"N/A",(IF(C20&lt;=25%,"N/A",AVERAGE(I3:I17)))),2),"N/A")</f>
        <v>36.96</v>
      </c>
      <c r="F20" s="28" t="n">
        <f aca="false">ROUND(MEDIAN(H3:H17),2)</f>
        <v>38.7</v>
      </c>
      <c r="G20" s="29" t="str">
        <f aca="false">INDEX(G3:G17,MATCH(H20,H3:H17,0))</f>
        <v>EZ TECHS</v>
      </c>
      <c r="H20" s="30" t="n">
        <f aca="false">MIN(H3:H17)</f>
        <v>33.49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36.96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369.6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8" activeCellId="0" sqref="G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88</v>
      </c>
      <c r="C3" s="9" t="s">
        <v>58</v>
      </c>
      <c r="D3" s="10" t="n">
        <v>10</v>
      </c>
      <c r="E3" s="11" t="n">
        <f aca="false">IF(C20&lt;=25%,D20,MIN(E20:F20))</f>
        <v>50.47</v>
      </c>
      <c r="F3" s="11" t="n">
        <f aca="false">MIN(H3:H17)</f>
        <v>33.49</v>
      </c>
      <c r="G3" s="12" t="s">
        <v>89</v>
      </c>
      <c r="H3" s="13" t="n">
        <v>116.03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76</v>
      </c>
      <c r="H4" s="13" t="n">
        <v>33.49</v>
      </c>
      <c r="I4" s="14" t="n">
        <f aca="false">IF(H4="","",(IF($C$20&lt;25%,"N/A",IF(H4&lt;=($D$20+$A$20),H4,"Descartado"))))</f>
        <v>33.49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59</v>
      </c>
      <c r="H5" s="13" t="n">
        <v>61.5</v>
      </c>
      <c r="I5" s="14" t="n">
        <f aca="false">IF(H5="","",(IF($C$20&lt;25%,"N/A",IF(H5&lt;=($D$20+$A$20),H5,"Descartado"))))</f>
        <v>61.5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45</v>
      </c>
      <c r="H6" s="13" t="n">
        <v>71.2</v>
      </c>
      <c r="I6" s="14" t="n">
        <f aca="false">IF(H6="","",(IF($C$20&lt;25%,"N/A",IF(H6&lt;=($D$20+$A$20),H6,"Descartado"))))</f>
        <v>71.2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73</v>
      </c>
      <c r="H7" s="13" t="n">
        <v>35.7</v>
      </c>
      <c r="I7" s="14" t="n">
        <f aca="false">IF(H7="","",(IF($C$20&lt;25%,"N/A",IF(H7&lt;=($D$20+$A$20),H7,"Descartado"))))</f>
        <v>35.7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33.5264661126102</v>
      </c>
      <c r="B20" s="25" t="n">
        <f aca="false">COUNT(H3:H17)</f>
        <v>5</v>
      </c>
      <c r="C20" s="26" t="n">
        <f aca="false">IF(B20&lt;2,"N/A",(A20/D20))</f>
        <v>0.527311514825577</v>
      </c>
      <c r="D20" s="27" t="n">
        <f aca="false">ROUND(AVERAGE(H3:H17),2)</f>
        <v>63.58</v>
      </c>
      <c r="E20" s="28" t="n">
        <f aca="false">IFERROR(ROUND(IF(B20&lt;2,"N/A",(IF(C20&lt;=25%,"N/A",AVERAGE(I3:I17)))),2),"N/A")</f>
        <v>50.47</v>
      </c>
      <c r="F20" s="28" t="n">
        <f aca="false">ROUND(MEDIAN(H3:H17),2)</f>
        <v>61.5</v>
      </c>
      <c r="G20" s="29" t="str">
        <f aca="false">INDEX(G3:G17,MATCH(H20,H3:H17,0))</f>
        <v>EZ TECHS</v>
      </c>
      <c r="H20" s="30" t="n">
        <f aca="false">MIN(H3:H17)</f>
        <v>33.49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50.47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504.7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91</v>
      </c>
      <c r="C3" s="9" t="s">
        <v>58</v>
      </c>
      <c r="D3" s="10" t="n">
        <v>10</v>
      </c>
      <c r="E3" s="11" t="n">
        <f aca="false">IF(C20&lt;=25%,D20,MIN(E20:F20))</f>
        <v>23.2</v>
      </c>
      <c r="F3" s="11" t="n">
        <f aca="false">MIN(H3:H17)</f>
        <v>19.99</v>
      </c>
      <c r="G3" s="12" t="s">
        <v>92</v>
      </c>
      <c r="H3" s="13" t="n">
        <v>20.71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93</v>
      </c>
      <c r="H4" s="13" t="n">
        <v>28.9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94</v>
      </c>
      <c r="H5" s="13" t="n">
        <v>19.99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4.94945451539866</v>
      </c>
      <c r="B20" s="25" t="n">
        <f aca="false">COUNT(H3:H17)</f>
        <v>3</v>
      </c>
      <c r="C20" s="26" t="n">
        <f aca="false">IF(B20&lt;2,"N/A",(A20/D20))</f>
        <v>0.213338556698218</v>
      </c>
      <c r="D20" s="27" t="n">
        <f aca="false">ROUND(AVERAGE(H3:H17),2)</f>
        <v>23.2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20.71</v>
      </c>
      <c r="G20" s="29" t="str">
        <f aca="false">INDEX(G3:G17,MATCH(H20,H3:H17,0))</f>
        <v>OBRAMAX</v>
      </c>
      <c r="H20" s="30" t="n">
        <f aca="false">MIN(H3:H17)</f>
        <v>19.99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23.2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232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96</v>
      </c>
      <c r="C3" s="9" t="s">
        <v>58</v>
      </c>
      <c r="D3" s="10" t="n">
        <v>10</v>
      </c>
      <c r="E3" s="11" t="n">
        <f aca="false">IF(C20&lt;=25%,D20,MIN(E20:F20))</f>
        <v>8.96</v>
      </c>
      <c r="F3" s="11" t="n">
        <f aca="false">MIN(H3:H17)</f>
        <v>6.85</v>
      </c>
      <c r="G3" s="12" t="s">
        <v>89</v>
      </c>
      <c r="H3" s="13" t="n">
        <v>12.72</v>
      </c>
      <c r="I3" s="14" t="n">
        <f aca="false">IF(H3="","",(IF($C$20&lt;25%,"N/A",IF(H3&lt;=($D$20+$A$20),H3,"Descartado"))))</f>
        <v>12.72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21.9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59</v>
      </c>
      <c r="H5" s="13" t="n">
        <v>7.3</v>
      </c>
      <c r="I5" s="14" t="n">
        <f aca="false">IF(H5="","",(IF($C$20&lt;25%,"N/A",IF(H5&lt;=($D$20+$A$20),H5,"Descartado"))))</f>
        <v>7.3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73</v>
      </c>
      <c r="H6" s="13" t="n">
        <v>6.85</v>
      </c>
      <c r="I6" s="14" t="n">
        <f aca="false">IF(H6="","",(IF($C$20&lt;25%,"N/A",IF(H6&lt;=($D$20+$A$20),H6,"Descartado"))))</f>
        <v>6.85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6.9998255930654</v>
      </c>
      <c r="B20" s="25" t="n">
        <f aca="false">COUNT(H3:H17)</f>
        <v>4</v>
      </c>
      <c r="C20" s="26" t="n">
        <f aca="false">IF(B20&lt;2,"N/A",(A20/D20))</f>
        <v>0.574226873918408</v>
      </c>
      <c r="D20" s="27" t="n">
        <f aca="false">ROUND(AVERAGE(H3:H17),2)</f>
        <v>12.19</v>
      </c>
      <c r="E20" s="28" t="n">
        <f aca="false">IFERROR(ROUND(IF(B20&lt;2,"N/A",(IF(C20&lt;=25%,"N/A",AVERAGE(I3:I17)))),2),"N/A")</f>
        <v>8.96</v>
      </c>
      <c r="F20" s="28" t="n">
        <f aca="false">ROUND(MEDIAN(H3:H17),2)</f>
        <v>10.01</v>
      </c>
      <c r="G20" s="29" t="str">
        <f aca="false">INDEX(G3:G17,MATCH(H20,H3:H17,0))</f>
        <v>VIEWTECH</v>
      </c>
      <c r="H20" s="30" t="n">
        <f aca="false">MIN(H3:H17)</f>
        <v>6.85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8.96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89.6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99</v>
      </c>
      <c r="C3" s="9" t="s">
        <v>58</v>
      </c>
      <c r="D3" s="10" t="n">
        <v>10</v>
      </c>
      <c r="E3" s="11" t="n">
        <f aca="false">IF(C20&lt;=25%,D20,MIN(E20:F20))</f>
        <v>11.27</v>
      </c>
      <c r="F3" s="11" t="n">
        <f aca="false">MIN(H3:H17)</f>
        <v>8.15</v>
      </c>
      <c r="G3" s="12" t="s">
        <v>100</v>
      </c>
      <c r="H3" s="13" t="n">
        <v>8.15</v>
      </c>
      <c r="I3" s="14" t="n">
        <f aca="false">IF(H3="","",(IF($C$20&lt;25%,"N/A",IF(H3&lt;=($D$20+$A$20),H3,"Descartado"))))</f>
        <v>8.15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21.9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13</v>
      </c>
      <c r="H5" s="13" t="n">
        <v>14.39</v>
      </c>
      <c r="I5" s="14" t="n">
        <f aca="false">IF(H5="","",(IF($C$20&lt;25%,"N/A",IF(H5&lt;=($D$20+$A$20),H5,"Descartado"))))</f>
        <v>14.39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6.8847682120267</v>
      </c>
      <c r="B20" s="25" t="n">
        <f aca="false">COUNT(H3:H17)</f>
        <v>3</v>
      </c>
      <c r="C20" s="26" t="n">
        <f aca="false">IF(B20&lt;2,"N/A",(A20/D20))</f>
        <v>0.464872938016657</v>
      </c>
      <c r="D20" s="27" t="n">
        <f aca="false">ROUND(AVERAGE(H3:H17),2)</f>
        <v>14.81</v>
      </c>
      <c r="E20" s="28" t="n">
        <f aca="false">IFERROR(ROUND(IF(B20&lt;2,"N/A",(IF(C20&lt;=25%,"N/A",AVERAGE(I3:I17)))),2),"N/A")</f>
        <v>11.27</v>
      </c>
      <c r="F20" s="28" t="n">
        <f aca="false">ROUND(MEDIAN(H3:H17),2)</f>
        <v>14.39</v>
      </c>
      <c r="G20" s="29" t="str">
        <f aca="false">INDEX(G3:G17,MATCH(H20,H3:H17,0))</f>
        <v>ELETROFRIGOR</v>
      </c>
      <c r="H20" s="30" t="n">
        <f aca="false">MIN(H3:H17)</f>
        <v>8.15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11.27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112.7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34</v>
      </c>
      <c r="C3" s="9" t="s">
        <v>11</v>
      </c>
      <c r="D3" s="10" t="n">
        <v>20</v>
      </c>
      <c r="E3" s="11" t="n">
        <f aca="false">IF(C20&lt;=25%,D20,MIN(E20:F20))</f>
        <v>466.63</v>
      </c>
      <c r="F3" s="11" t="n">
        <f aca="false">MIN(H3:H17)</f>
        <v>407.9</v>
      </c>
      <c r="G3" s="12" t="s">
        <v>35</v>
      </c>
      <c r="H3" s="13" t="n">
        <f aca="false">4.22*100</f>
        <v>422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407.9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36</v>
      </c>
      <c r="H5" s="13" t="n">
        <f aca="false">5.7*100</f>
        <v>570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89.795341378789</v>
      </c>
      <c r="B20" s="25" t="n">
        <f aca="false">COUNT(H3:H17)</f>
        <v>3</v>
      </c>
      <c r="C20" s="26" t="n">
        <f aca="false">IF(B20&lt;2,"N/A",(A20/D20))</f>
        <v>0.192433708460213</v>
      </c>
      <c r="D20" s="27" t="n">
        <f aca="false">ROUND(AVERAGE(H3:H17),2)</f>
        <v>466.63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422</v>
      </c>
      <c r="G20" s="29" t="str">
        <f aca="false">INDEX(G3:G17,MATCH(H20,H3:H17,0))</f>
        <v>MADEIRA MADEIRA</v>
      </c>
      <c r="H20" s="30" t="n">
        <f aca="false">MIN(H3:H17)</f>
        <v>407.9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466.63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9332.6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102</v>
      </c>
      <c r="C3" s="9" t="s">
        <v>58</v>
      </c>
      <c r="D3" s="10" t="n">
        <v>10</v>
      </c>
      <c r="E3" s="11" t="n">
        <f aca="false">IF(C20&lt;=25%,D20,MIN(E20:F20))</f>
        <v>126.46</v>
      </c>
      <c r="F3" s="11" t="n">
        <f aca="false">MIN(H3:H17)</f>
        <v>96.11</v>
      </c>
      <c r="G3" s="12" t="s">
        <v>89</v>
      </c>
      <c r="H3" s="13" t="n">
        <v>123.2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84</v>
      </c>
      <c r="H4" s="13" t="n">
        <v>96.11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103</v>
      </c>
      <c r="H5" s="13" t="n">
        <v>152.65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45</v>
      </c>
      <c r="H6" s="13" t="n">
        <v>133.88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23.6130091263269</v>
      </c>
      <c r="B20" s="25" t="n">
        <f aca="false">COUNT(H3:H17)</f>
        <v>4</v>
      </c>
      <c r="C20" s="26" t="n">
        <f aca="false">IF(B20&lt;2,"N/A",(A20/D20))</f>
        <v>0.186723146657653</v>
      </c>
      <c r="D20" s="27" t="n">
        <f aca="false">ROUND(AVERAGE(H3:H17),2)</f>
        <v>126.46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128.54</v>
      </c>
      <c r="G20" s="29" t="str">
        <f aca="false">INDEX(G3:G17,MATCH(H20,H3:H17,0))</f>
        <v>ELETRICA JNX</v>
      </c>
      <c r="H20" s="30" t="n">
        <f aca="false">MIN(H3:H17)</f>
        <v>96.11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126.46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1264.6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8" activeCellId="0" sqref="G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105</v>
      </c>
      <c r="C3" s="9" t="s">
        <v>58</v>
      </c>
      <c r="D3" s="10" t="n">
        <v>10</v>
      </c>
      <c r="E3" s="11" t="n">
        <f aca="false">IF(C20&lt;=25%,D20,MIN(E20:F20))</f>
        <v>84.41</v>
      </c>
      <c r="F3" s="11" t="n">
        <f aca="false">MIN(H3:H17)</f>
        <v>32.45</v>
      </c>
      <c r="G3" s="12" t="s">
        <v>106</v>
      </c>
      <c r="H3" s="13" t="n">
        <v>103.27</v>
      </c>
      <c r="I3" s="14" t="n">
        <f aca="false">IF(H3="","",(IF($C$20&lt;25%,"N/A",IF(H3&lt;=($D$20+$A$20),H3,"Descartado"))))</f>
        <v>103.27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107</v>
      </c>
      <c r="H4" s="13" t="n">
        <v>105.6</v>
      </c>
      <c r="I4" s="14" t="n">
        <f aca="false">IF(H4="","",(IF($C$20&lt;25%,"N/A",IF(H4&lt;=($D$20+$A$20),H4,"Descartado"))))</f>
        <v>105.6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89</v>
      </c>
      <c r="H5" s="13" t="n">
        <v>89.57</v>
      </c>
      <c r="I5" s="14" t="n">
        <f aca="false">IF(H5="","",(IF($C$20&lt;25%,"N/A",IF(H5&lt;=($D$20+$A$20),H5,"Descartado"))))</f>
        <v>89.57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45</v>
      </c>
      <c r="H6" s="13" t="n">
        <v>91.18</v>
      </c>
      <c r="I6" s="14" t="n">
        <f aca="false">IF(H6="","",(IF($C$20&lt;25%,"N/A",IF(H6&lt;=($D$20+$A$20),H6,"Descartado"))))</f>
        <v>91.18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63</v>
      </c>
      <c r="H7" s="13" t="n">
        <v>32.45</v>
      </c>
      <c r="I7" s="14" t="n">
        <f aca="false">IF(H7="","",(IF($C$20&lt;25%,"N/A",IF(H7&lt;=($D$20+$A$20),H7,"Descartado"))))</f>
        <v>32.45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29.9040788187832</v>
      </c>
      <c r="B20" s="25" t="n">
        <f aca="false">COUNT(H3:H17)</f>
        <v>5</v>
      </c>
      <c r="C20" s="26" t="n">
        <f aca="false">IF(B20&lt;2,"N/A",(A20/D20))</f>
        <v>0.354271754753978</v>
      </c>
      <c r="D20" s="27" t="n">
        <f aca="false">ROUND(AVERAGE(H3:H17),2)</f>
        <v>84.41</v>
      </c>
      <c r="E20" s="28" t="n">
        <f aca="false">IFERROR(ROUND(IF(B20&lt;2,"N/A",(IF(C20&lt;=25%,"N/A",AVERAGE(I3:I17)))),2),"N/A")</f>
        <v>84.41</v>
      </c>
      <c r="F20" s="28" t="n">
        <f aca="false">ROUND(MEDIAN(H3:H17),2)</f>
        <v>91.18</v>
      </c>
      <c r="G20" s="29" t="str">
        <f aca="false">INDEX(G3:G17,MATCH(H20,H3:H17,0))</f>
        <v>SHOPTIME</v>
      </c>
      <c r="H20" s="30" t="n">
        <f aca="false">MIN(H3:H17)</f>
        <v>32.45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84.41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844.1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109</v>
      </c>
      <c r="C3" s="9" t="s">
        <v>58</v>
      </c>
      <c r="D3" s="10" t="n">
        <v>10</v>
      </c>
      <c r="E3" s="11" t="n">
        <f aca="false">IF(C20&lt;=25%,D20,MIN(E20:F20))</f>
        <v>0.63</v>
      </c>
      <c r="F3" s="11" t="n">
        <f aca="false">MIN(H3:H17)</f>
        <v>0.36</v>
      </c>
      <c r="G3" s="12" t="s">
        <v>93</v>
      </c>
      <c r="H3" s="13" t="n">
        <v>0.49</v>
      </c>
      <c r="I3" s="14" t="n">
        <f aca="false">IF(H3="","",(IF($C$20&lt;25%,"N/A",IF(H3&lt;=($D$20+$A$20),H3,"Descartado"))))</f>
        <v>0.49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46</v>
      </c>
      <c r="H4" s="13" t="n">
        <v>0.79</v>
      </c>
      <c r="I4" s="14" t="n">
        <f aca="false">IF(H4="","",(IF($C$20&lt;25%,"N/A",IF(H4&lt;=($D$20+$A$20),H4,"Descartado"))))</f>
        <v>0.79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110</v>
      </c>
      <c r="H5" s="13" t="n">
        <v>0.69</v>
      </c>
      <c r="I5" s="14" t="n">
        <f aca="false">IF(H5="","",(IF($C$20&lt;25%,"N/A",IF(H5&lt;=($D$20+$A$20),H5,"Descartado"))))</f>
        <v>0.69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97</v>
      </c>
      <c r="H6" s="13" t="n">
        <v>0.36</v>
      </c>
      <c r="I6" s="14" t="n">
        <f aca="false">IF(H6="","",(IF($C$20&lt;25%,"N/A",IF(H6&lt;=($D$20+$A$20),H6,"Descartado"))))</f>
        <v>0.36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111</v>
      </c>
      <c r="H7" s="13" t="n">
        <v>0.83</v>
      </c>
      <c r="I7" s="14" t="n">
        <f aca="false">IF(H7="","",(IF($C$20&lt;25%,"N/A",IF(H7&lt;=($D$20+$A$20),H7,"Descartado"))))</f>
        <v>0.83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0.201047258126043</v>
      </c>
      <c r="B20" s="25" t="n">
        <f aca="false">COUNT(H3:H17)</f>
        <v>5</v>
      </c>
      <c r="C20" s="26" t="n">
        <f aca="false">IF(B20&lt;2,"N/A",(A20/D20))</f>
        <v>0.319122631946101</v>
      </c>
      <c r="D20" s="27" t="n">
        <f aca="false">ROUND(AVERAGE(H3:H17),2)</f>
        <v>0.63</v>
      </c>
      <c r="E20" s="28" t="n">
        <f aca="false">IFERROR(ROUND(IF(B20&lt;2,"N/A",(IF(C20&lt;=25%,"N/A",AVERAGE(I3:I17)))),2),"N/A")</f>
        <v>0.63</v>
      </c>
      <c r="F20" s="28" t="n">
        <f aca="false">ROUND(MEDIAN(H3:H17),2)</f>
        <v>0.69</v>
      </c>
      <c r="G20" s="29" t="str">
        <f aca="false">INDEX(G3:G17,MATCH(H20,H3:H17,0))</f>
        <v>FERREIRA COSTA</v>
      </c>
      <c r="H20" s="30" t="n">
        <f aca="false">MIN(H3:H17)</f>
        <v>0.36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0.63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6.3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113</v>
      </c>
      <c r="C3" s="9" t="s">
        <v>58</v>
      </c>
      <c r="D3" s="10" t="n">
        <v>10</v>
      </c>
      <c r="E3" s="11" t="n">
        <f aca="false">IF(C20&lt;=25%,D20,MIN(E20:F20))</f>
        <v>1.21</v>
      </c>
      <c r="F3" s="11" t="n">
        <f aca="false">MIN(H3:H17)</f>
        <v>0.85</v>
      </c>
      <c r="G3" s="12" t="s">
        <v>114</v>
      </c>
      <c r="H3" s="13" t="n">
        <v>1.59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110</v>
      </c>
      <c r="H4" s="13" t="n">
        <v>0.85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115</v>
      </c>
      <c r="H5" s="13" t="n">
        <v>1.29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97</v>
      </c>
      <c r="H6" s="13" t="n">
        <v>1.05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116</v>
      </c>
      <c r="H7" s="13" t="n">
        <v>1.29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0.279427987145168</v>
      </c>
      <c r="B20" s="25" t="n">
        <f aca="false">COUNT(H3:H17)</f>
        <v>5</v>
      </c>
      <c r="C20" s="26" t="n">
        <f aca="false">IF(B20&lt;2,"N/A",(A20/D20))</f>
        <v>0.230932220781131</v>
      </c>
      <c r="D20" s="27" t="n">
        <f aca="false">ROUND(AVERAGE(H3:H17),2)</f>
        <v>1.21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1.29</v>
      </c>
      <c r="G20" s="29" t="str">
        <f aca="false">INDEX(G3:G17,MATCH(H20,H3:H17,0))</f>
        <v>BREITHAUPT</v>
      </c>
      <c r="H20" s="30" t="n">
        <f aca="false">MIN(H3:H17)</f>
        <v>0.85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1.21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12.1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118</v>
      </c>
      <c r="C3" s="9" t="s">
        <v>58</v>
      </c>
      <c r="D3" s="10" t="n">
        <v>10</v>
      </c>
      <c r="E3" s="11" t="n">
        <f aca="false">IF(C20&lt;=25%,D20,MIN(E20:F20))</f>
        <v>0.86</v>
      </c>
      <c r="F3" s="11" t="n">
        <f aca="false">MIN(H3:H17)</f>
        <v>0.57</v>
      </c>
      <c r="G3" s="12" t="s">
        <v>114</v>
      </c>
      <c r="H3" s="13" t="n">
        <v>1.59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110</v>
      </c>
      <c r="H4" s="13" t="n">
        <v>0.99</v>
      </c>
      <c r="I4" s="14" t="n">
        <f aca="false">IF(H4="","",(IF($C$20&lt;25%,"N/A",IF(H4&lt;=($D$20+$A$20),H4,"Descartado"))))</f>
        <v>0.99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89</v>
      </c>
      <c r="H5" s="13" t="n">
        <v>0.74</v>
      </c>
      <c r="I5" s="14" t="n">
        <f aca="false">IF(H5="","",(IF($C$20&lt;25%,"N/A",IF(H5&lt;=($D$20+$A$20),H5,"Descartado"))))</f>
        <v>0.74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97</v>
      </c>
      <c r="H6" s="13" t="n">
        <v>0.57</v>
      </c>
      <c r="I6" s="14" t="n">
        <f aca="false">IF(H6="","",(IF($C$20&lt;25%,"N/A",IF(H6&lt;=($D$20+$A$20),H6,"Descartado"))))</f>
        <v>0.57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116</v>
      </c>
      <c r="H7" s="13" t="n">
        <v>1.13</v>
      </c>
      <c r="I7" s="14" t="n">
        <f aca="false">IF(H7="","",(IF($C$20&lt;25%,"N/A",IF(H7&lt;=($D$20+$A$20),H7,"Descartado"))))</f>
        <v>1.13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0.392912203933653</v>
      </c>
      <c r="B20" s="25" t="n">
        <f aca="false">COUNT(H3:H17)</f>
        <v>5</v>
      </c>
      <c r="C20" s="26" t="n">
        <f aca="false">IF(B20&lt;2,"N/A",(A20/D20))</f>
        <v>0.392912203933653</v>
      </c>
      <c r="D20" s="27" t="n">
        <f aca="false">ROUND(AVERAGE(H3:H17),2)</f>
        <v>1</v>
      </c>
      <c r="E20" s="28" t="n">
        <f aca="false">IFERROR(ROUND(IF(B20&lt;2,"N/A",(IF(C20&lt;=25%,"N/A",AVERAGE(I3:I17)))),2),"N/A")</f>
        <v>0.86</v>
      </c>
      <c r="F20" s="28" t="n">
        <f aca="false">ROUND(MEDIAN(H3:H17),2)</f>
        <v>0.99</v>
      </c>
      <c r="G20" s="29" t="str">
        <f aca="false">INDEX(G3:G17,MATCH(H20,H3:H17,0))</f>
        <v>FERREIRA COSTA</v>
      </c>
      <c r="H20" s="30" t="n">
        <f aca="false">MIN(H3:H17)</f>
        <v>0.57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0.86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8.6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120</v>
      </c>
      <c r="C3" s="9" t="s">
        <v>58</v>
      </c>
      <c r="D3" s="10" t="n">
        <v>10</v>
      </c>
      <c r="E3" s="11" t="n">
        <f aca="false">IF(C20&lt;=25%,D20,MIN(E20:F20))</f>
        <v>1.52</v>
      </c>
      <c r="F3" s="11" t="n">
        <f aca="false">MIN(H3:H17)</f>
        <v>1.39</v>
      </c>
      <c r="G3" s="12" t="s">
        <v>114</v>
      </c>
      <c r="H3" s="13" t="n">
        <v>2.47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110</v>
      </c>
      <c r="H4" s="13" t="n">
        <v>1.39</v>
      </c>
      <c r="I4" s="14" t="n">
        <f aca="false">IF(H4="","",(IF($C$20&lt;25%,"N/A",IF(H4&lt;=($D$20+$A$20),H4,"Descartado"))))</f>
        <v>1.39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97</v>
      </c>
      <c r="H5" s="13" t="n">
        <v>1.51</v>
      </c>
      <c r="I5" s="14" t="n">
        <f aca="false">IF(H5="","",(IF($C$20&lt;25%,"N/A",IF(H5&lt;=($D$20+$A$20),H5,"Descartado"))))</f>
        <v>1.51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93</v>
      </c>
      <c r="H6" s="13" t="n">
        <v>2.5</v>
      </c>
      <c r="I6" s="14" t="str">
        <f aca="false">IF(H6="","",(IF($C$20&lt;25%,"N/A",IF(H6&lt;=($D$20+$A$20),H6,"Descartado"))))</f>
        <v>Descartado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116</v>
      </c>
      <c r="H7" s="13" t="n">
        <v>1.67</v>
      </c>
      <c r="I7" s="14" t="n">
        <f aca="false">IF(H7="","",(IF($C$20&lt;25%,"N/A",IF(H7&lt;=($D$20+$A$20),H7,"Descartado"))))</f>
        <v>1.67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0.536115659163209</v>
      </c>
      <c r="B20" s="25" t="n">
        <f aca="false">COUNT(H3:H17)</f>
        <v>5</v>
      </c>
      <c r="C20" s="26" t="n">
        <f aca="false">IF(B20&lt;2,"N/A",(A20/D20))</f>
        <v>0.28068882678702</v>
      </c>
      <c r="D20" s="27" t="n">
        <f aca="false">ROUND(AVERAGE(H3:H17),2)</f>
        <v>1.91</v>
      </c>
      <c r="E20" s="28" t="n">
        <f aca="false">IFERROR(ROUND(IF(B20&lt;2,"N/A",(IF(C20&lt;=25%,"N/A",AVERAGE(I3:I17)))),2),"N/A")</f>
        <v>1.52</v>
      </c>
      <c r="F20" s="28" t="n">
        <f aca="false">ROUND(MEDIAN(H3:H17),2)</f>
        <v>1.67</v>
      </c>
      <c r="G20" s="29" t="str">
        <f aca="false">INDEX(G3:G17,MATCH(H20,H3:H17,0))</f>
        <v>BREITHAUPT</v>
      </c>
      <c r="H20" s="30" t="n">
        <f aca="false">MIN(H3:H17)</f>
        <v>1.39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1.52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15.2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122</v>
      </c>
      <c r="C3" s="9" t="s">
        <v>58</v>
      </c>
      <c r="D3" s="10" t="n">
        <v>10</v>
      </c>
      <c r="E3" s="11" t="n">
        <f aca="false">IF(C20&lt;=25%,D20,MIN(E20:F20))</f>
        <v>2.75</v>
      </c>
      <c r="F3" s="11" t="n">
        <f aca="false">MIN(H3:H17)</f>
        <v>1.8</v>
      </c>
      <c r="G3" s="12" t="s">
        <v>110</v>
      </c>
      <c r="H3" s="13" t="n">
        <v>2.69</v>
      </c>
      <c r="I3" s="14" t="n">
        <f aca="false">IF(H3="","",(IF($C$20&lt;25%,"N/A",IF(H3&lt;=($D$20+$A$20),H3,"Descartado"))))</f>
        <v>2.69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115</v>
      </c>
      <c r="H4" s="13" t="n">
        <v>4.13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97</v>
      </c>
      <c r="H5" s="13" t="n">
        <v>2.92</v>
      </c>
      <c r="I5" s="14" t="n">
        <f aca="false">IF(H5="","",(IF($C$20&lt;25%,"N/A",IF(H5&lt;=($D$20+$A$20),H5,"Descartado"))))</f>
        <v>2.92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63</v>
      </c>
      <c r="H6" s="13" t="n">
        <v>1.8</v>
      </c>
      <c r="I6" s="14" t="n">
        <f aca="false">IF(H6="","",(IF($C$20&lt;25%,"N/A",IF(H6&lt;=($D$20+$A$20),H6,"Descartado"))))</f>
        <v>1.8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46</v>
      </c>
      <c r="H7" s="13" t="n">
        <v>3.59</v>
      </c>
      <c r="I7" s="14" t="n">
        <f aca="false">IF(H7="","",(IF($C$20&lt;25%,"N/A",IF(H7&lt;=($D$20+$A$20),H7,"Descartado"))))</f>
        <v>3.59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0.889398673261884</v>
      </c>
      <c r="B20" s="25" t="n">
        <f aca="false">COUNT(H3:H17)</f>
        <v>5</v>
      </c>
      <c r="C20" s="26" t="n">
        <f aca="false">IF(B20&lt;2,"N/A",(A20/D20))</f>
        <v>0.293530915267948</v>
      </c>
      <c r="D20" s="27" t="n">
        <f aca="false">ROUND(AVERAGE(H3:H17),2)</f>
        <v>3.03</v>
      </c>
      <c r="E20" s="28" t="n">
        <f aca="false">IFERROR(ROUND(IF(B20&lt;2,"N/A",(IF(C20&lt;=25%,"N/A",AVERAGE(I3:I17)))),2),"N/A")</f>
        <v>2.75</v>
      </c>
      <c r="F20" s="28" t="n">
        <f aca="false">ROUND(MEDIAN(H3:H17),2)</f>
        <v>2.92</v>
      </c>
      <c r="G20" s="29" t="str">
        <f aca="false">INDEX(G3:G17,MATCH(H20,H3:H17,0))</f>
        <v>SHOPTIME</v>
      </c>
      <c r="H20" s="30" t="n">
        <f aca="false">MIN(H3:H17)</f>
        <v>1.8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2.75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27.5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124</v>
      </c>
      <c r="C3" s="9" t="s">
        <v>58</v>
      </c>
      <c r="D3" s="10" t="n">
        <v>10</v>
      </c>
      <c r="E3" s="11" t="n">
        <f aca="false">IF(C20&lt;=25%,D20,MIN(E20:F20))</f>
        <v>14.45</v>
      </c>
      <c r="F3" s="11" t="n">
        <f aca="false">MIN(H3:H17)</f>
        <v>11.77</v>
      </c>
      <c r="G3" s="12" t="s">
        <v>66</v>
      </c>
      <c r="H3" s="13" t="n">
        <v>11.77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111</v>
      </c>
      <c r="H4" s="13" t="n">
        <v>13.86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46</v>
      </c>
      <c r="H5" s="13" t="n">
        <v>15.9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44</v>
      </c>
      <c r="H6" s="13" t="n">
        <v>15.9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107</v>
      </c>
      <c r="H7" s="13" t="n">
        <v>15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89</v>
      </c>
      <c r="H8" s="13" t="n">
        <v>15.1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97</v>
      </c>
      <c r="H9" s="13" t="n">
        <v>14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13</v>
      </c>
      <c r="H10" s="13" t="n">
        <v>14.99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116</v>
      </c>
      <c r="H11" s="13" t="n">
        <v>14.77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125</v>
      </c>
      <c r="H12" s="13" t="n">
        <v>13.21</v>
      </c>
      <c r="I12" s="14" t="str">
        <f aca="false">IF(H12="","",(IF($C$20&lt;25%,"N/A",IF(H12&lt;=($D$20+$A$20),H12,"Descartado"))))</f>
        <v>N/A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1.27342931575421</v>
      </c>
      <c r="B20" s="25" t="n">
        <f aca="false">COUNT(H3:H17)</f>
        <v>10</v>
      </c>
      <c r="C20" s="26" t="n">
        <f aca="false">IF(B20&lt;2,"N/A",(A20/D20))</f>
        <v>0.0881265962459658</v>
      </c>
      <c r="D20" s="27" t="n">
        <f aca="false">ROUND(AVERAGE(H3:H17),2)</f>
        <v>14.45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14.88</v>
      </c>
      <c r="G20" s="29" t="str">
        <f aca="false">INDEX(G3:G17,MATCH(H20,H3:H17,0))</f>
        <v>AMERICANAS</v>
      </c>
      <c r="H20" s="30" t="n">
        <f aca="false">MIN(H3:H17)</f>
        <v>11.77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14.45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144.5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127</v>
      </c>
      <c r="C3" s="9" t="s">
        <v>58</v>
      </c>
      <c r="D3" s="10" t="n">
        <v>10</v>
      </c>
      <c r="E3" s="11" t="n">
        <f aca="false">IF(C20&lt;=25%,D20,MIN(E20:F20))</f>
        <v>2.03</v>
      </c>
      <c r="F3" s="11" t="n">
        <f aca="false">MIN(H3:H17)</f>
        <v>1.6</v>
      </c>
      <c r="G3" s="12" t="s">
        <v>89</v>
      </c>
      <c r="H3" s="13" t="n">
        <v>2.31</v>
      </c>
      <c r="I3" s="14" t="n">
        <f aca="false">IF(H3="","",(IF($C$20&lt;25%,"N/A",IF(H3&lt;=($D$20+$A$20),H3,"Descartado"))))</f>
        <v>2.31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1.6</v>
      </c>
      <c r="I4" s="14" t="n">
        <f aca="false">IF(H4="","",(IF($C$20&lt;25%,"N/A",IF(H4&lt;=($D$20+$A$20),H4,"Descartado"))))</f>
        <v>1.6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128</v>
      </c>
      <c r="H5" s="13" t="n">
        <v>4.73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46</v>
      </c>
      <c r="H6" s="13" t="n">
        <v>2.19</v>
      </c>
      <c r="I6" s="14" t="n">
        <f aca="false">IF(H6="","",(IF($C$20&lt;25%,"N/A",IF(H6&lt;=($D$20+$A$20),H6,"Descartado"))))</f>
        <v>2.19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1.38357929540257</v>
      </c>
      <c r="B20" s="25" t="n">
        <f aca="false">COUNT(H3:H17)</f>
        <v>4</v>
      </c>
      <c r="C20" s="26" t="n">
        <f aca="false">IF(B20&lt;2,"N/A",(A20/D20))</f>
        <v>0.510545865462203</v>
      </c>
      <c r="D20" s="27" t="n">
        <f aca="false">ROUND(AVERAGE(H3:H17),2)</f>
        <v>2.71</v>
      </c>
      <c r="E20" s="28" t="n">
        <f aca="false">IFERROR(ROUND(IF(B20&lt;2,"N/A",(IF(C20&lt;=25%,"N/A",AVERAGE(I3:I17)))),2),"N/A")</f>
        <v>2.03</v>
      </c>
      <c r="F20" s="28" t="n">
        <f aca="false">ROUND(MEDIAN(H3:H17),2)</f>
        <v>2.25</v>
      </c>
      <c r="G20" s="29" t="str">
        <f aca="false">INDEX(G3:G17,MATCH(H20,H3:H17,0))</f>
        <v>FERREIRA COSTA</v>
      </c>
      <c r="H20" s="30" t="n">
        <f aca="false">MIN(H3:H17)</f>
        <v>1.6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2.03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20.3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130</v>
      </c>
      <c r="C3" s="9" t="s">
        <v>58</v>
      </c>
      <c r="D3" s="10" t="n">
        <v>50</v>
      </c>
      <c r="E3" s="11" t="n">
        <f aca="false">IF(C20&lt;=25%,D20,MIN(E20:F20))</f>
        <v>3.45</v>
      </c>
      <c r="F3" s="11" t="n">
        <f aca="false">MIN(H3:H17)</f>
        <v>3.1</v>
      </c>
      <c r="G3" s="12" t="s">
        <v>89</v>
      </c>
      <c r="H3" s="13" t="n">
        <v>4.07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3.1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93</v>
      </c>
      <c r="H5" s="13" t="n">
        <v>3.19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0.535941539100429</v>
      </c>
      <c r="B20" s="25" t="n">
        <f aca="false">COUNT(H3:H17)</f>
        <v>3</v>
      </c>
      <c r="C20" s="26" t="n">
        <f aca="false">IF(B20&lt;2,"N/A",(A20/D20))</f>
        <v>0.155345373652298</v>
      </c>
      <c r="D20" s="27" t="n">
        <f aca="false">ROUND(AVERAGE(H3:H17),2)</f>
        <v>3.45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3.19</v>
      </c>
      <c r="G20" s="29" t="str">
        <f aca="false">INDEX(G3:G17,MATCH(H20,H3:H17,0))</f>
        <v>FERREIRA COSTA</v>
      </c>
      <c r="H20" s="30" t="n">
        <f aca="false">MIN(H3:H17)</f>
        <v>3.1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3.45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172.5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38</v>
      </c>
      <c r="C3" s="9" t="s">
        <v>11</v>
      </c>
      <c r="D3" s="10" t="n">
        <v>20</v>
      </c>
      <c r="E3" s="11" t="n">
        <f aca="false">IF(C20&lt;=25%,D20,MIN(E20:F20))</f>
        <v>705.58</v>
      </c>
      <c r="F3" s="11" t="n">
        <f aca="false">MIN(H3:H17)</f>
        <v>652</v>
      </c>
      <c r="G3" s="12" t="s">
        <v>39</v>
      </c>
      <c r="H3" s="13" t="n">
        <f aca="false">6.8*100</f>
        <v>680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40</v>
      </c>
      <c r="H4" s="13" t="n">
        <v>816.32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35</v>
      </c>
      <c r="H5" s="13" t="n">
        <f aca="false">6.74*100</f>
        <v>674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41</v>
      </c>
      <c r="H6" s="13" t="n">
        <f aca="false">6.52*100</f>
        <v>652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74.8015080061893</v>
      </c>
      <c r="B20" s="25" t="n">
        <f aca="false">COUNT(H3:H17)</f>
        <v>4</v>
      </c>
      <c r="C20" s="26" t="n">
        <f aca="false">IF(B20&lt;2,"N/A",(A20/D20))</f>
        <v>0.106014212429759</v>
      </c>
      <c r="D20" s="27" t="n">
        <f aca="false">ROUND(AVERAGE(H3:H17),2)</f>
        <v>705.58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677</v>
      </c>
      <c r="G20" s="29" t="str">
        <f aca="false">INDEX(G3:G17,MATCH(H20,H3:H17,0))</f>
        <v>SETTA</v>
      </c>
      <c r="H20" s="30" t="n">
        <f aca="false">MIN(H3:H17)</f>
        <v>652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705.58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14111.6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132</v>
      </c>
      <c r="C3" s="9" t="s">
        <v>58</v>
      </c>
      <c r="D3" s="10" t="n">
        <v>10</v>
      </c>
      <c r="E3" s="11" t="n">
        <f aca="false">IF(C20&lt;=25%,D20,MIN(E20:F20))</f>
        <v>45.29</v>
      </c>
      <c r="F3" s="11" t="n">
        <f aca="false">MIN(H3:H17)</f>
        <v>37.91</v>
      </c>
      <c r="G3" s="12" t="s">
        <v>89</v>
      </c>
      <c r="H3" s="13" t="n">
        <v>44.35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53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13</v>
      </c>
      <c r="H5" s="13" t="n">
        <v>45.9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133</v>
      </c>
      <c r="H6" s="13" t="n">
        <v>37.91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6.19581041242116</v>
      </c>
      <c r="B20" s="25" t="n">
        <f aca="false">COUNT(H3:H17)</f>
        <v>4</v>
      </c>
      <c r="C20" s="26" t="n">
        <f aca="false">IF(B20&lt;2,"N/A",(A20/D20))</f>
        <v>0.13680305613648</v>
      </c>
      <c r="D20" s="27" t="n">
        <f aca="false">ROUND(AVERAGE(H3:H17),2)</f>
        <v>45.29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45.13</v>
      </c>
      <c r="G20" s="29" t="str">
        <f aca="false">INDEX(G3:G17,MATCH(H20,H3:H17,0))</f>
        <v>MERC</v>
      </c>
      <c r="H20" s="30" t="n">
        <f aca="false">MIN(H3:H17)</f>
        <v>37.91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45.29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452.9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135</v>
      </c>
      <c r="C3" s="9" t="s">
        <v>58</v>
      </c>
      <c r="D3" s="10" t="n">
        <v>50</v>
      </c>
      <c r="E3" s="11" t="n">
        <f aca="false">IF(C20&lt;=25%,D20,MIN(E20:F20))</f>
        <v>2.35</v>
      </c>
      <c r="F3" s="11" t="n">
        <f aca="false">MIN(H3:H17)</f>
        <v>1.84</v>
      </c>
      <c r="G3" s="12" t="s">
        <v>44</v>
      </c>
      <c r="H3" s="13" t="n">
        <v>2.99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1.84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13</v>
      </c>
      <c r="H5" s="13" t="n">
        <v>2.39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46</v>
      </c>
      <c r="H6" s="13" t="n">
        <v>2.19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0.481966458030708</v>
      </c>
      <c r="B20" s="25" t="n">
        <f aca="false">COUNT(H3:H17)</f>
        <v>4</v>
      </c>
      <c r="C20" s="26" t="n">
        <f aca="false">IF(B20&lt;2,"N/A",(A20/D20))</f>
        <v>0.205092109800301</v>
      </c>
      <c r="D20" s="27" t="n">
        <f aca="false">ROUND(AVERAGE(H3:H17),2)</f>
        <v>2.35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2.29</v>
      </c>
      <c r="G20" s="29" t="str">
        <f aca="false">INDEX(G3:G17,MATCH(H20,H3:H17,0))</f>
        <v>FERREIRA COSTA</v>
      </c>
      <c r="H20" s="30" t="n">
        <f aca="false">MIN(H3:H17)</f>
        <v>1.84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2.35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117.5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137</v>
      </c>
      <c r="C3" s="9" t="s">
        <v>58</v>
      </c>
      <c r="D3" s="10" t="n">
        <v>10</v>
      </c>
      <c r="E3" s="11" t="n">
        <f aca="false">IF(C20&lt;=25%,D20,MIN(E20:F20))</f>
        <v>2.9</v>
      </c>
      <c r="F3" s="11" t="n">
        <f aca="false">MIN(H3:H17)</f>
        <v>1.85</v>
      </c>
      <c r="G3" s="12" t="s">
        <v>110</v>
      </c>
      <c r="H3" s="13" t="n">
        <v>3.19</v>
      </c>
      <c r="I3" s="14" t="n">
        <f aca="false">IF(H3="","",(IF($C$20&lt;25%,"N/A",IF(H3&lt;=($D$20+$A$20),H3,"Descartado"))))</f>
        <v>3.19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89</v>
      </c>
      <c r="H4" s="13" t="n">
        <v>3.64</v>
      </c>
      <c r="I4" s="14" t="n">
        <f aca="false">IF(H4="","",(IF($C$20&lt;25%,"N/A",IF(H4&lt;=($D$20+$A$20),H4,"Descartado"))))</f>
        <v>3.64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97</v>
      </c>
      <c r="H5" s="13" t="n">
        <v>1.85</v>
      </c>
      <c r="I5" s="14" t="n">
        <f aca="false">IF(H5="","",(IF($C$20&lt;25%,"N/A",IF(H5&lt;=($D$20+$A$20),H5,"Descartado"))))</f>
        <v>1.85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93</v>
      </c>
      <c r="H6" s="13" t="n">
        <v>2.9</v>
      </c>
      <c r="I6" s="14" t="n">
        <f aca="false">IF(H6="","",(IF($C$20&lt;25%,"N/A",IF(H6&lt;=($D$20+$A$20),H6,"Descartado"))))</f>
        <v>2.9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0.760285034268948</v>
      </c>
      <c r="B20" s="25" t="n">
        <f aca="false">COUNT(H3:H17)</f>
        <v>4</v>
      </c>
      <c r="C20" s="26" t="n">
        <f aca="false">IF(B20&lt;2,"N/A",(A20/D20))</f>
        <v>0.262167253196189</v>
      </c>
      <c r="D20" s="27" t="n">
        <f aca="false">ROUND(AVERAGE(H3:H17),2)</f>
        <v>2.9</v>
      </c>
      <c r="E20" s="28" t="n">
        <f aca="false">IFERROR(ROUND(IF(B20&lt;2,"N/A",(IF(C20&lt;=25%,"N/A",AVERAGE(I3:I17)))),2),"N/A")</f>
        <v>2.9</v>
      </c>
      <c r="F20" s="28" t="n">
        <f aca="false">ROUND(MEDIAN(H3:H17),2)</f>
        <v>3.05</v>
      </c>
      <c r="G20" s="29" t="str">
        <f aca="false">INDEX(G3:G17,MATCH(H20,H3:H17,0))</f>
        <v>FERREIRA COSTA</v>
      </c>
      <c r="H20" s="30" t="n">
        <f aca="false">MIN(H3:H17)</f>
        <v>1.85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2.9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2" activeCellId="0" sqref="I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139</v>
      </c>
      <c r="C3" s="9" t="s">
        <v>58</v>
      </c>
      <c r="D3" s="10" t="n">
        <v>10</v>
      </c>
      <c r="E3" s="11" t="n">
        <f aca="false">IF(C20&lt;=25%,D20,MIN(E20:F20))</f>
        <v>8.51</v>
      </c>
      <c r="F3" s="11" t="n">
        <f aca="false">MIN(H3:H17)</f>
        <v>6.73</v>
      </c>
      <c r="G3" s="12" t="s">
        <v>114</v>
      </c>
      <c r="H3" s="13" t="n">
        <v>10.89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89</v>
      </c>
      <c r="H4" s="13" t="n">
        <v>9.51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93</v>
      </c>
      <c r="H5" s="13" t="n">
        <v>6.9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116</v>
      </c>
      <c r="H6" s="13" t="n">
        <v>6.73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46</v>
      </c>
      <c r="H7" s="13" t="n">
        <v>8.5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1.76244999929076</v>
      </c>
      <c r="B20" s="25" t="n">
        <f aca="false">COUNT(H3:H17)</f>
        <v>5</v>
      </c>
      <c r="C20" s="26" t="n">
        <f aca="false">IF(B20&lt;2,"N/A",(A20/D20))</f>
        <v>0.20710340767224</v>
      </c>
      <c r="D20" s="27" t="n">
        <f aca="false">ROUND(AVERAGE(H3:H17),2)</f>
        <v>8.51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8.5</v>
      </c>
      <c r="G20" s="29" t="str">
        <f aca="false">INDEX(G3:G17,MATCH(H20,H3:H17,0))</f>
        <v>PEDRÃO PVC</v>
      </c>
      <c r="H20" s="30" t="n">
        <f aca="false">MIN(H3:H17)</f>
        <v>6.73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8.51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85.1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141</v>
      </c>
      <c r="C3" s="9" t="s">
        <v>58</v>
      </c>
      <c r="D3" s="10" t="n">
        <v>10</v>
      </c>
      <c r="E3" s="11" t="n">
        <f aca="false">IF(C20&lt;=25%,D20,MIN(E20:F20))</f>
        <v>16.6</v>
      </c>
      <c r="F3" s="11" t="n">
        <f aca="false">MIN(H3:H17)</f>
        <v>12.4</v>
      </c>
      <c r="G3" s="12" t="s">
        <v>110</v>
      </c>
      <c r="H3" s="13" t="n">
        <v>12.4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89</v>
      </c>
      <c r="H4" s="13" t="n">
        <v>20.58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93</v>
      </c>
      <c r="H5" s="13" t="n">
        <v>16.9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116</v>
      </c>
      <c r="H6" s="13" t="n">
        <v>16.51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3.34556796373949</v>
      </c>
      <c r="B20" s="25" t="n">
        <f aca="false">COUNT(H3:H17)</f>
        <v>4</v>
      </c>
      <c r="C20" s="26" t="n">
        <f aca="false">IF(B20&lt;2,"N/A",(A20/D20))</f>
        <v>0.201540238779487</v>
      </c>
      <c r="D20" s="27" t="n">
        <f aca="false">ROUND(AVERAGE(H3:H17),2)</f>
        <v>16.6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16.71</v>
      </c>
      <c r="G20" s="29" t="str">
        <f aca="false">INDEX(G3:G17,MATCH(H20,H3:H17,0))</f>
        <v>BREITHAUPT</v>
      </c>
      <c r="H20" s="30" t="n">
        <f aca="false">MIN(H3:H17)</f>
        <v>12.4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16.6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166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143</v>
      </c>
      <c r="C3" s="9" t="s">
        <v>58</v>
      </c>
      <c r="D3" s="10" t="n">
        <v>15</v>
      </c>
      <c r="E3" s="11" t="n">
        <f aca="false">IF(C20&lt;=25%,D20,MIN(E20:F20))</f>
        <v>27.59</v>
      </c>
      <c r="F3" s="11" t="n">
        <f aca="false">MIN(H3:H17)</f>
        <v>21.37</v>
      </c>
      <c r="G3" s="12" t="s">
        <v>144</v>
      </c>
      <c r="H3" s="13" t="n">
        <v>59.9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93</v>
      </c>
      <c r="H4" s="13" t="n">
        <v>21.37</v>
      </c>
      <c r="I4" s="14" t="n">
        <f aca="false">IF(H4="","",(IF($C$20&lt;25%,"N/A",IF(H4&lt;=($D$20+$A$20),H4,"Descartado"))))</f>
        <v>21.37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145</v>
      </c>
      <c r="H5" s="13" t="n">
        <v>40</v>
      </c>
      <c r="I5" s="14" t="n">
        <f aca="false">IF(H5="","",(IF($C$20&lt;25%,"N/A",IF(H5&lt;=($D$20+$A$20),H5,"Descartado"))))</f>
        <v>40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146</v>
      </c>
      <c r="H6" s="13" t="n">
        <v>21.41</v>
      </c>
      <c r="I6" s="14" t="n">
        <f aca="false">IF(H6="","",(IF($C$20&lt;25%,"N/A",IF(H6&lt;=($D$20+$A$20),H6,"Descartado"))))</f>
        <v>21.41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18.3818696909029</v>
      </c>
      <c r="B20" s="25" t="n">
        <f aca="false">COUNT(H3:H17)</f>
        <v>4</v>
      </c>
      <c r="C20" s="26" t="n">
        <f aca="false">IF(B20&lt;2,"N/A",(A20/D20))</f>
        <v>0.515331362234451</v>
      </c>
      <c r="D20" s="27" t="n">
        <f aca="false">ROUND(AVERAGE(H3:H17),2)</f>
        <v>35.67</v>
      </c>
      <c r="E20" s="28" t="n">
        <f aca="false">IFERROR(ROUND(IF(B20&lt;2,"N/A",(IF(C20&lt;=25%,"N/A",AVERAGE(I3:I17)))),2),"N/A")</f>
        <v>27.59</v>
      </c>
      <c r="F20" s="28" t="n">
        <f aca="false">ROUND(MEDIAN(H3:H17),2)</f>
        <v>30.71</v>
      </c>
      <c r="G20" s="29" t="str">
        <f aca="false">INDEX(G3:G17,MATCH(H20,H3:H17,0))</f>
        <v>MAGAZINE LUIZA</v>
      </c>
      <c r="H20" s="30" t="n">
        <f aca="false">MIN(H3:H17)</f>
        <v>21.37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27.59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413.85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148</v>
      </c>
      <c r="C3" s="9" t="s">
        <v>58</v>
      </c>
      <c r="D3" s="10" t="n">
        <v>20</v>
      </c>
      <c r="E3" s="11" t="n">
        <f aca="false">IF(C20&lt;=25%,D20,MIN(E20:F20))</f>
        <v>2.46</v>
      </c>
      <c r="F3" s="11" t="n">
        <f aca="false">MIN(H3:H17)</f>
        <v>1.55433333333333</v>
      </c>
      <c r="G3" s="12" t="s">
        <v>66</v>
      </c>
      <c r="H3" s="13" t="n">
        <v>5.62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110</v>
      </c>
      <c r="H4" s="13" t="n">
        <v>4.59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93</v>
      </c>
      <c r="H5" s="13" t="n">
        <f aca="false">93.26/60</f>
        <v>1.55433333333333</v>
      </c>
      <c r="I5" s="14" t="n">
        <f aca="false">IF(H5="","",(IF($C$20&lt;25%,"N/A",IF(H5&lt;=($D$20+$A$20),H5,"Descartado"))))</f>
        <v>1.55433333333333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149</v>
      </c>
      <c r="H6" s="13" t="n">
        <v>2.57</v>
      </c>
      <c r="I6" s="14" t="n">
        <f aca="false">IF(H6="","",(IF($C$20&lt;25%,"N/A",IF(H6&lt;=($D$20+$A$20),H6,"Descartado"))))</f>
        <v>2.57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97</v>
      </c>
      <c r="H7" s="13" t="n">
        <v>3.6</v>
      </c>
      <c r="I7" s="14" t="n">
        <f aca="false">IF(H7="","",(IF($C$20&lt;25%,"N/A",IF(H7&lt;=($D$20+$A$20),H7,"Descartado"))))</f>
        <v>3.6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150</v>
      </c>
      <c r="H8" s="13" t="n">
        <v>2.29</v>
      </c>
      <c r="I8" s="14" t="n">
        <f aca="false">IF(H8="","",(IF($C$20&lt;25%,"N/A",IF(H8&lt;=($D$20+$A$20),H8,"Descartado"))))</f>
        <v>2.29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36</v>
      </c>
      <c r="H9" s="13" t="n">
        <v>3.1</v>
      </c>
      <c r="I9" s="14" t="n">
        <f aca="false">IF(H9="","",(IF($C$20&lt;25%,"N/A",IF(H9&lt;=($D$20+$A$20),H9,"Descartado"))))</f>
        <v>3.1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151</v>
      </c>
      <c r="H10" s="13" t="n">
        <v>1.63</v>
      </c>
      <c r="I10" s="14" t="n">
        <f aca="false">IF(H10="","",(IF($C$20&lt;25%,"N/A",IF(H10&lt;=($D$20+$A$20),H10,"Descartado"))))</f>
        <v>1.63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1.42951081029352</v>
      </c>
      <c r="B20" s="25" t="n">
        <f aca="false">COUNT(H3:H17)</f>
        <v>8</v>
      </c>
      <c r="C20" s="26" t="n">
        <f aca="false">IF(B20&lt;2,"N/A",(A20/D20))</f>
        <v>0.458176541760743</v>
      </c>
      <c r="D20" s="27" t="n">
        <f aca="false">ROUND(AVERAGE(H3:H17),2)</f>
        <v>3.12</v>
      </c>
      <c r="E20" s="28" t="n">
        <f aca="false">IFERROR(ROUND(IF(B20&lt;2,"N/A",(IF(C20&lt;=25%,"N/A",AVERAGE(I3:I17)))),2),"N/A")</f>
        <v>2.46</v>
      </c>
      <c r="F20" s="28" t="n">
        <f aca="false">ROUND(MEDIAN(H3:H17),2)</f>
        <v>2.84</v>
      </c>
      <c r="G20" s="29" t="str">
        <f aca="false">INDEX(G3:G17,MATCH(H20,H3:H17,0))</f>
        <v>MAGAZINE LUIZA</v>
      </c>
      <c r="H20" s="30" t="n">
        <f aca="false">MIN(H3:H17)</f>
        <v>1.55433333333333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2.46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49.2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18" activeCellId="0" sqref="B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153</v>
      </c>
      <c r="C3" s="9" t="s">
        <v>58</v>
      </c>
      <c r="D3" s="10" t="n">
        <v>20</v>
      </c>
      <c r="E3" s="11" t="n">
        <f aca="false">IF(C20&lt;=25%,D20,MIN(E20:F20))</f>
        <v>4.15</v>
      </c>
      <c r="F3" s="11" t="n">
        <f aca="false">MIN(H3:H17)</f>
        <v>3.39</v>
      </c>
      <c r="G3" s="12" t="s">
        <v>115</v>
      </c>
      <c r="H3" s="13" t="n">
        <v>6.59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4.9</v>
      </c>
      <c r="I4" s="14" t="n">
        <f aca="false">IF(H4="","",(IF($C$20&lt;25%,"N/A",IF(H4&lt;=($D$20+$A$20),H4,"Descartado"))))</f>
        <v>4.9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13</v>
      </c>
      <c r="H5" s="13" t="n">
        <v>3.39</v>
      </c>
      <c r="I5" s="14" t="n">
        <f aca="false">IF(H5="","",(IF($C$20&lt;25%,"N/A",IF(H5&lt;=($D$20+$A$20),H5,"Descartado"))))</f>
        <v>3.39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1.6008435276441</v>
      </c>
      <c r="B20" s="25" t="n">
        <f aca="false">COUNT(H3:H17)</f>
        <v>3</v>
      </c>
      <c r="C20" s="26" t="n">
        <f aca="false">IF(B20&lt;2,"N/A",(A20/D20))</f>
        <v>0.322750711218568</v>
      </c>
      <c r="D20" s="27" t="n">
        <f aca="false">ROUND(AVERAGE(H3:H17),2)</f>
        <v>4.96</v>
      </c>
      <c r="E20" s="28" t="n">
        <f aca="false">IFERROR(ROUND(IF(B20&lt;2,"N/A",(IF(C20&lt;=25%,"N/A",AVERAGE(I3:I17)))),2),"N/A")</f>
        <v>4.15</v>
      </c>
      <c r="F20" s="28" t="n">
        <f aca="false">ROUND(MEDIAN(H3:H17),2)</f>
        <v>4.9</v>
      </c>
      <c r="G20" s="29" t="str">
        <f aca="false">INDEX(G3:G17,MATCH(H20,H3:H17,0))</f>
        <v>LEROY MERLIN</v>
      </c>
      <c r="H20" s="30" t="n">
        <f aca="false">MIN(H3:H17)</f>
        <v>3.39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4.15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83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155</v>
      </c>
      <c r="C3" s="9" t="s">
        <v>58</v>
      </c>
      <c r="D3" s="10" t="n">
        <v>20</v>
      </c>
      <c r="E3" s="11" t="n">
        <f aca="false">IF(C20&lt;=25%,D20,MIN(E20:F20))</f>
        <v>4.35</v>
      </c>
      <c r="F3" s="11" t="n">
        <f aca="false">MIN(H3:H17)</f>
        <v>2</v>
      </c>
      <c r="G3" s="12" t="s">
        <v>110</v>
      </c>
      <c r="H3" s="13" t="n">
        <v>3.19</v>
      </c>
      <c r="I3" s="14" t="n">
        <f aca="false">IF(H3="","",(IF($C$20&lt;25%,"N/A",IF(H3&lt;=($D$20+$A$20),H3,"Descartado"))))</f>
        <v>3.19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2</v>
      </c>
      <c r="I4" s="14" t="n">
        <f aca="false">IF(H4="","",(IF($C$20&lt;25%,"N/A",IF(H4&lt;=($D$20+$A$20),H4,"Descartado"))))</f>
        <v>2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156</v>
      </c>
      <c r="H5" s="13" t="n">
        <v>5.54</v>
      </c>
      <c r="I5" s="14" t="n">
        <f aca="false">IF(H5="","",(IF($C$20&lt;25%,"N/A",IF(H5&lt;=($D$20+$A$20),H5,"Descartado"))))</f>
        <v>5.54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116</v>
      </c>
      <c r="H6" s="13" t="n">
        <v>5.52</v>
      </c>
      <c r="I6" s="14" t="n">
        <f aca="false">IF(H6="","",(IF($C$20&lt;25%,"N/A",IF(H6&lt;=($D$20+$A$20),H6,"Descartado"))))</f>
        <v>5.52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46</v>
      </c>
      <c r="H7" s="13" t="n">
        <v>5.5</v>
      </c>
      <c r="I7" s="14" t="n">
        <f aca="false">IF(H7="","",(IF($C$20&lt;25%,"N/A",IF(H7&lt;=($D$20+$A$20),H7,"Descartado"))))</f>
        <v>5.5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1.65647215491236</v>
      </c>
      <c r="B20" s="25" t="n">
        <f aca="false">COUNT(H3:H17)</f>
        <v>5</v>
      </c>
      <c r="C20" s="26" t="n">
        <f aca="false">IF(B20&lt;2,"N/A",(A20/D20))</f>
        <v>0.380798196531577</v>
      </c>
      <c r="D20" s="27" t="n">
        <f aca="false">ROUND(AVERAGE(H3:H17),2)</f>
        <v>4.35</v>
      </c>
      <c r="E20" s="28" t="n">
        <f aca="false">IFERROR(ROUND(IF(B20&lt;2,"N/A",(IF(C20&lt;=25%,"N/A",AVERAGE(I3:I17)))),2),"N/A")</f>
        <v>4.35</v>
      </c>
      <c r="F20" s="28" t="n">
        <f aca="false">ROUND(MEDIAN(H3:H17),2)</f>
        <v>5.5</v>
      </c>
      <c r="G20" s="29" t="str">
        <f aca="false">INDEX(G3:G17,MATCH(H20,H3:H17,0))</f>
        <v>FERREIRA COSTA</v>
      </c>
      <c r="H20" s="30" t="n">
        <f aca="false">MIN(H3:H17)</f>
        <v>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4.35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87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158</v>
      </c>
      <c r="C3" s="9" t="s">
        <v>58</v>
      </c>
      <c r="D3" s="10" t="n">
        <v>20</v>
      </c>
      <c r="E3" s="11" t="n">
        <f aca="false">IF(C20&lt;=25%,D20,MIN(E20:F20))</f>
        <v>14.56</v>
      </c>
      <c r="F3" s="11" t="n">
        <f aca="false">MIN(H3:H17)</f>
        <v>12.07</v>
      </c>
      <c r="G3" s="12" t="s">
        <v>66</v>
      </c>
      <c r="H3" s="13" t="n">
        <v>12.98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114</v>
      </c>
      <c r="H4" s="13" t="n">
        <v>15.98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97</v>
      </c>
      <c r="H5" s="13" t="n">
        <v>17.2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93</v>
      </c>
      <c r="H6" s="13" t="n">
        <v>12.07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2.42778877444752</v>
      </c>
      <c r="B20" s="25" t="n">
        <f aca="false">COUNT(H3:H17)</f>
        <v>4</v>
      </c>
      <c r="C20" s="26" t="n">
        <f aca="false">IF(B20&lt;2,"N/A",(A20/D20))</f>
        <v>0.166743734508758</v>
      </c>
      <c r="D20" s="27" t="n">
        <f aca="false">ROUND(AVERAGE(H3:H17),2)</f>
        <v>14.56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14.48</v>
      </c>
      <c r="G20" s="29" t="str">
        <f aca="false">INDEX(G3:G17,MATCH(H20,H3:H17,0))</f>
        <v>MAGAZINE LUIZA</v>
      </c>
      <c r="H20" s="30" t="n">
        <f aca="false">MIN(H3:H17)</f>
        <v>12.07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14.56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291.2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43</v>
      </c>
      <c r="C3" s="9" t="s">
        <v>11</v>
      </c>
      <c r="D3" s="10" t="n">
        <v>20</v>
      </c>
      <c r="E3" s="11" t="n">
        <f aca="false">IF(C20&lt;=25%,D20,MIN(E20:F20))</f>
        <v>64.45</v>
      </c>
      <c r="F3" s="11" t="n">
        <f aca="false">MIN(H3:H17)</f>
        <v>61.99</v>
      </c>
      <c r="G3" s="12" t="s">
        <v>44</v>
      </c>
      <c r="H3" s="13" t="n">
        <v>61.99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62.9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45</v>
      </c>
      <c r="H5" s="13" t="n">
        <v>64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46</v>
      </c>
      <c r="H6" s="13" t="n">
        <v>68.9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3.07999323592331</v>
      </c>
      <c r="B20" s="25" t="n">
        <f aca="false">COUNT(H3:H17)</f>
        <v>4</v>
      </c>
      <c r="C20" s="26" t="n">
        <f aca="false">IF(B20&lt;2,"N/A",(A20/D20))</f>
        <v>0.0477888787575378</v>
      </c>
      <c r="D20" s="27" t="n">
        <f aca="false">ROUND(AVERAGE(H3:H17),2)</f>
        <v>64.45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63.45</v>
      </c>
      <c r="G20" s="29" t="str">
        <f aca="false">INDEX(G3:G17,MATCH(H20,H3:H17,0))</f>
        <v>C&amp;C</v>
      </c>
      <c r="H20" s="30" t="n">
        <f aca="false">MIN(H3:H17)</f>
        <v>61.99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64.45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1289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160</v>
      </c>
      <c r="C3" s="9" t="s">
        <v>58</v>
      </c>
      <c r="D3" s="10" t="n">
        <v>10</v>
      </c>
      <c r="E3" s="11" t="n">
        <f aca="false">IF(C20&lt;=25%,D20,MIN(E20:F20))</f>
        <v>64.65</v>
      </c>
      <c r="F3" s="11" t="n">
        <f aca="false">MIN(H3:H17)</f>
        <v>41.9</v>
      </c>
      <c r="G3" s="12" t="s">
        <v>97</v>
      </c>
      <c r="H3" s="13" t="n">
        <v>87.4</v>
      </c>
      <c r="I3" s="14" t="n">
        <f aca="false">IF(H3="","",(IF($C$20&lt;25%,"N/A",IF(H3&lt;=($D$20+$A$20),H3,"Descartado"))))</f>
        <v>87.4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161</v>
      </c>
      <c r="H4" s="13" t="n">
        <v>41.9</v>
      </c>
      <c r="I4" s="14" t="n">
        <f aca="false">IF(H4="","",(IF($C$20&lt;25%,"N/A",IF(H4&lt;=($D$20+$A$20),H4,"Descartado"))))</f>
        <v>41.9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46</v>
      </c>
      <c r="H5" s="13" t="n">
        <v>189.9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75.8073215461409</v>
      </c>
      <c r="B20" s="25" t="n">
        <f aca="false">COUNT(H3:H17)</f>
        <v>3</v>
      </c>
      <c r="C20" s="26" t="n">
        <f aca="false">IF(B20&lt;2,"N/A",(A20/D20))</f>
        <v>0.712474826561474</v>
      </c>
      <c r="D20" s="27" t="n">
        <f aca="false">ROUND(AVERAGE(H3:H17),2)</f>
        <v>106.4</v>
      </c>
      <c r="E20" s="28" t="n">
        <f aca="false">IFERROR(ROUND(IF(B20&lt;2,"N/A",(IF(C20&lt;=25%,"N/A",AVERAGE(I3:I17)))),2),"N/A")</f>
        <v>64.65</v>
      </c>
      <c r="F20" s="28" t="n">
        <f aca="false">ROUND(MEDIAN(H3:H17),2)</f>
        <v>87.4</v>
      </c>
      <c r="G20" s="29" t="str">
        <f aca="false">INDEX(G3:G17,MATCH(H20,H3:H17,0))</f>
        <v>SODIMAC</v>
      </c>
      <c r="H20" s="30" t="n">
        <f aca="false">MIN(H3:H17)</f>
        <v>41.9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64.65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646.5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163</v>
      </c>
      <c r="C3" s="9" t="s">
        <v>58</v>
      </c>
      <c r="D3" s="10" t="n">
        <v>100</v>
      </c>
      <c r="E3" s="11" t="n">
        <f aca="false">IF(C20&lt;=25%,D20,MIN(E20:F20))</f>
        <v>1.92</v>
      </c>
      <c r="F3" s="11" t="n">
        <f aca="false">MIN(H3:H17)</f>
        <v>1</v>
      </c>
      <c r="G3" s="12" t="s">
        <v>164</v>
      </c>
      <c r="H3" s="13" t="n">
        <v>1</v>
      </c>
      <c r="I3" s="14" t="n">
        <f aca="false">IF(H3="","",(IF($C$20&lt;25%,"N/A",IF(H3&lt;=($D$20+$A$20),H3,"Descartado"))))</f>
        <v>1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2.7</v>
      </c>
      <c r="I4" s="14" t="n">
        <f aca="false">IF(H4="","",(IF($C$20&lt;25%,"N/A",IF(H4&lt;=($D$20+$A$20),H4,"Descartado"))))</f>
        <v>2.7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13</v>
      </c>
      <c r="H5" s="13" t="n">
        <v>1.37</v>
      </c>
      <c r="I5" s="14" t="n">
        <f aca="false">IF(H5="","",(IF($C$20&lt;25%,"N/A",IF(H5&lt;=($D$20+$A$20),H5,"Descartado"))))</f>
        <v>1.37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46</v>
      </c>
      <c r="H6" s="13" t="n">
        <v>2.59</v>
      </c>
      <c r="I6" s="14" t="n">
        <f aca="false">IF(H6="","",(IF($C$20&lt;25%,"N/A",IF(H6&lt;=($D$20+$A$20),H6,"Descartado"))))</f>
        <v>2.59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0.857535227653457</v>
      </c>
      <c r="B20" s="25" t="n">
        <f aca="false">COUNT(H3:H17)</f>
        <v>4</v>
      </c>
      <c r="C20" s="26" t="n">
        <f aca="false">IF(B20&lt;2,"N/A",(A20/D20))</f>
        <v>0.446632931069509</v>
      </c>
      <c r="D20" s="27" t="n">
        <f aca="false">ROUND(AVERAGE(H3:H17),2)</f>
        <v>1.92</v>
      </c>
      <c r="E20" s="28" t="n">
        <f aca="false">IFERROR(ROUND(IF(B20&lt;2,"N/A",(IF(C20&lt;=25%,"N/A",AVERAGE(I3:I17)))),2),"N/A")</f>
        <v>1.92</v>
      </c>
      <c r="F20" s="28" t="n">
        <f aca="false">ROUND(MEDIAN(H3:H17),2)</f>
        <v>1.98</v>
      </c>
      <c r="G20" s="29" t="str">
        <f aca="false">INDEX(G3:G17,MATCH(H20,H3:H17,0))</f>
        <v>BIOSEMENTES</v>
      </c>
      <c r="H20" s="30" t="n">
        <f aca="false">MIN(H3:H17)</f>
        <v>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1.92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192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166</v>
      </c>
      <c r="C3" s="9" t="s">
        <v>58</v>
      </c>
      <c r="D3" s="10" t="n">
        <v>10</v>
      </c>
      <c r="E3" s="11" t="n">
        <f aca="false">IF(C20&lt;=25%,D20,MIN(E20:F20))</f>
        <v>27.17</v>
      </c>
      <c r="F3" s="11" t="n">
        <f aca="false">MIN(H3:H17)</f>
        <v>21.21</v>
      </c>
      <c r="G3" s="12" t="s">
        <v>110</v>
      </c>
      <c r="H3" s="13" t="n">
        <v>28.9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89</v>
      </c>
      <c r="H4" s="13" t="n">
        <v>21.42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97</v>
      </c>
      <c r="H5" s="13" t="n">
        <v>29.9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167</v>
      </c>
      <c r="H6" s="13" t="n">
        <v>25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168</v>
      </c>
      <c r="H7" s="13" t="n">
        <v>21.21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14</v>
      </c>
      <c r="H8" s="13" t="n">
        <v>32.2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169</v>
      </c>
      <c r="H9" s="13" t="n">
        <v>31.59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4.62918227891585</v>
      </c>
      <c r="B20" s="25" t="n">
        <f aca="false">COUNT(H3:H17)</f>
        <v>7</v>
      </c>
      <c r="C20" s="26" t="n">
        <f aca="false">IF(B20&lt;2,"N/A",(A20/D20))</f>
        <v>0.170378442359803</v>
      </c>
      <c r="D20" s="27" t="n">
        <f aca="false">ROUND(AVERAGE(H3:H17),2)</f>
        <v>27.17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28.9</v>
      </c>
      <c r="G20" s="29" t="str">
        <f aca="false">INDEX(G3:G17,MATCH(H20,H3:H17,0))</f>
        <v>LOJAS GUAPORÉ</v>
      </c>
      <c r="H20" s="30" t="n">
        <f aca="false">MIN(H3:H17)</f>
        <v>21.21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27.17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271.7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171</v>
      </c>
      <c r="C3" s="9" t="s">
        <v>58</v>
      </c>
      <c r="D3" s="10" t="n">
        <v>10</v>
      </c>
      <c r="E3" s="11" t="n">
        <f aca="false">IF(C20&lt;=25%,D20,MIN(E20:F20))</f>
        <v>74.75</v>
      </c>
      <c r="F3" s="11" t="n">
        <f aca="false">MIN(H3:H17)</f>
        <v>44.87</v>
      </c>
      <c r="G3" s="12" t="s">
        <v>172</v>
      </c>
      <c r="H3" s="13" t="n">
        <v>44.87</v>
      </c>
      <c r="I3" s="14" t="n">
        <f aca="false">IF(H3="","",(IF($C$20&lt;25%,"N/A",IF(H3&lt;=($D$20+$A$20),H3,"Descartado"))))</f>
        <v>44.87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115</v>
      </c>
      <c r="H4" s="13" t="n">
        <v>90.49</v>
      </c>
      <c r="I4" s="14" t="n">
        <f aca="false">IF(H4="","",(IF($C$20&lt;25%,"N/A",IF(H4&lt;=($D$20+$A$20),H4,"Descartado"))))</f>
        <v>90.49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89</v>
      </c>
      <c r="H5" s="13" t="n">
        <v>151.15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46</v>
      </c>
      <c r="H6" s="13" t="n">
        <v>88.9</v>
      </c>
      <c r="I6" s="14" t="n">
        <f aca="false">IF(H6="","",(IF($C$20&lt;25%,"N/A",IF(H6&lt;=($D$20+$A$20),H6,"Descartado"))))</f>
        <v>88.9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43.658227460583</v>
      </c>
      <c r="B20" s="25" t="n">
        <f aca="false">COUNT(H3:H17)</f>
        <v>4</v>
      </c>
      <c r="C20" s="26" t="n">
        <f aca="false">IF(B20&lt;2,"N/A",(A20/D20))</f>
        <v>0.465191555253948</v>
      </c>
      <c r="D20" s="27" t="n">
        <f aca="false">ROUND(AVERAGE(H3:H17),2)</f>
        <v>93.85</v>
      </c>
      <c r="E20" s="28" t="n">
        <f aca="false">IFERROR(ROUND(IF(B20&lt;2,"N/A",(IF(C20&lt;=25%,"N/A",AVERAGE(I3:I17)))),2),"N/A")</f>
        <v>74.75</v>
      </c>
      <c r="F20" s="28" t="n">
        <f aca="false">ROUND(MEDIAN(H3:H17),2)</f>
        <v>89.7</v>
      </c>
      <c r="G20" s="29" t="str">
        <f aca="false">INDEX(G3:G17,MATCH(H20,H3:H17,0))</f>
        <v>CASA DAS TORNEIRAS</v>
      </c>
      <c r="H20" s="30" t="n">
        <f aca="false">MIN(H3:H17)</f>
        <v>44.87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74.75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747.5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174</v>
      </c>
      <c r="C3" s="9" t="s">
        <v>58</v>
      </c>
      <c r="D3" s="10" t="n">
        <v>10</v>
      </c>
      <c r="E3" s="11" t="n">
        <f aca="false">IF(C20&lt;=25%,D20,MIN(E20:F20))</f>
        <v>18.64</v>
      </c>
      <c r="F3" s="11" t="n">
        <f aca="false">MIN(H3:H17)</f>
        <v>10.4</v>
      </c>
      <c r="G3" s="12" t="s">
        <v>97</v>
      </c>
      <c r="H3" s="13" t="n">
        <v>10.4</v>
      </c>
      <c r="I3" s="14" t="n">
        <f aca="false">IF(H3="","",(IF($C$20&lt;25%,"N/A",IF(H3&lt;=($D$20+$A$20),H3,"Descartado"))))</f>
        <v>10.4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24.9</v>
      </c>
      <c r="I4" s="14" t="n">
        <f aca="false">IF(H4="","",(IF($C$20&lt;25%,"N/A",IF(H4&lt;=($D$20+$A$20),H4,"Descartado"))))</f>
        <v>24.9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175</v>
      </c>
      <c r="H5" s="13" t="n">
        <v>17.01</v>
      </c>
      <c r="I5" s="14" t="n">
        <f aca="false">IF(H5="","",(IF($C$20&lt;25%,"N/A",IF(H5&lt;=($D$20+$A$20),H5,"Descartado"))))</f>
        <v>17.01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89</v>
      </c>
      <c r="H6" s="13" t="n">
        <v>22.23</v>
      </c>
      <c r="I6" s="14" t="n">
        <f aca="false">IF(H6="","",(IF($C$20&lt;25%,"N/A",IF(H6&lt;=($D$20+$A$20),H6,"Descartado"))))</f>
        <v>22.23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6.39348887541067</v>
      </c>
      <c r="B20" s="25" t="n">
        <f aca="false">COUNT(H3:H17)</f>
        <v>4</v>
      </c>
      <c r="C20" s="26" t="n">
        <f aca="false">IF(B20&lt;2,"N/A",(A20/D20))</f>
        <v>0.342998330225894</v>
      </c>
      <c r="D20" s="27" t="n">
        <f aca="false">ROUND(AVERAGE(H3:H17),2)</f>
        <v>18.64</v>
      </c>
      <c r="E20" s="28" t="n">
        <f aca="false">IFERROR(ROUND(IF(B20&lt;2,"N/A",(IF(C20&lt;=25%,"N/A",AVERAGE(I3:I17)))),2),"N/A")</f>
        <v>18.64</v>
      </c>
      <c r="F20" s="28" t="n">
        <f aca="false">ROUND(MEDIAN(H3:H17),2)</f>
        <v>19.62</v>
      </c>
      <c r="G20" s="29" t="str">
        <f aca="false">INDEX(G3:G17,MATCH(H20,H3:H17,0))</f>
        <v>FERREIRA COSTA</v>
      </c>
      <c r="H20" s="30" t="n">
        <f aca="false">MIN(H3:H17)</f>
        <v>10.4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18.64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186.4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177</v>
      </c>
      <c r="C3" s="9" t="s">
        <v>58</v>
      </c>
      <c r="D3" s="10" t="n">
        <v>10</v>
      </c>
      <c r="E3" s="11" t="n">
        <f aca="false">IF(C20&lt;=25%,D20,MIN(E20:F20))</f>
        <v>2.81</v>
      </c>
      <c r="F3" s="11" t="n">
        <f aca="false">MIN(H3:H17)</f>
        <v>2.42</v>
      </c>
      <c r="G3" s="12" t="s">
        <v>178</v>
      </c>
      <c r="H3" s="13" t="n">
        <v>6.25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3.2</v>
      </c>
      <c r="I4" s="14" t="n">
        <f aca="false">IF(H4="","",(IF($C$20&lt;25%,"N/A",IF(H4&lt;=($D$20+$A$20),H4,"Descartado"))))</f>
        <v>3.2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179</v>
      </c>
      <c r="H5" s="13" t="n">
        <v>2.42</v>
      </c>
      <c r="I5" s="14" t="n">
        <f aca="false">IF(H5="","",(IF($C$20&lt;25%,"N/A",IF(H5&lt;=($D$20+$A$20),H5,"Descartado"))))</f>
        <v>2.42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2.0240141633233</v>
      </c>
      <c r="B20" s="25" t="n">
        <f aca="false">COUNT(H3:H17)</f>
        <v>3</v>
      </c>
      <c r="C20" s="26" t="n">
        <f aca="false">IF(B20&lt;2,"N/A",(A20/D20))</f>
        <v>0.511114687707905</v>
      </c>
      <c r="D20" s="27" t="n">
        <f aca="false">ROUND(AVERAGE(H3:H17),2)</f>
        <v>3.96</v>
      </c>
      <c r="E20" s="28" t="n">
        <f aca="false">IFERROR(ROUND(IF(B20&lt;2,"N/A",(IF(C20&lt;=25%,"N/A",AVERAGE(I3:I17)))),2),"N/A")</f>
        <v>2.81</v>
      </c>
      <c r="F20" s="28" t="n">
        <f aca="false">ROUND(MEDIAN(H3:H17),2)</f>
        <v>3.2</v>
      </c>
      <c r="G20" s="29" t="str">
        <f aca="false">INDEX(G3:G17,MATCH(H20,H3:H17,0))</f>
        <v>GERAÇÃO CENTER</v>
      </c>
      <c r="H20" s="30" t="n">
        <f aca="false">MIN(H3:H17)</f>
        <v>2.42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2.81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28.1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J2" activeCellId="0" sqref="J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181</v>
      </c>
      <c r="C3" s="9" t="s">
        <v>58</v>
      </c>
      <c r="D3" s="10" t="n">
        <v>50</v>
      </c>
      <c r="E3" s="11" t="n">
        <f aca="false">IF(C20&lt;=25%,D20,MIN(E20:F20))</f>
        <v>72.17</v>
      </c>
      <c r="F3" s="11" t="n">
        <f aca="false">MIN(H3:H17)</f>
        <v>69.9</v>
      </c>
      <c r="G3" s="12" t="s">
        <v>66</v>
      </c>
      <c r="H3" s="13" t="n">
        <v>69.9</v>
      </c>
      <c r="I3" s="14" t="n">
        <f aca="false">IF(H3="","",(IF($C$20&lt;25%,"N/A",IF(H3&lt;=($D$20+$A$20),H3,"Descartado"))))</f>
        <v>69.9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182</v>
      </c>
      <c r="H4" s="13" t="n">
        <v>74.44</v>
      </c>
      <c r="I4" s="14" t="n">
        <f aca="false">IF(H4="","",(IF($C$20&lt;25%,"N/A",IF(H4&lt;=($D$20+$A$20),H4,"Descartado"))))</f>
        <v>74.44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109.9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21.9013819959685</v>
      </c>
      <c r="B20" s="25" t="n">
        <f aca="false">COUNT(H3:H17)</f>
        <v>3</v>
      </c>
      <c r="C20" s="26" t="n">
        <f aca="false">IF(B20&lt;2,"N/A",(A20/D20))</f>
        <v>0.258423386383109</v>
      </c>
      <c r="D20" s="27" t="n">
        <f aca="false">ROUND(AVERAGE(H3:H17),2)</f>
        <v>84.75</v>
      </c>
      <c r="E20" s="28" t="n">
        <f aca="false">IFERROR(ROUND(IF(B20&lt;2,"N/A",(IF(C20&lt;=25%,"N/A",AVERAGE(I3:I17)))),2),"N/A")</f>
        <v>72.17</v>
      </c>
      <c r="F20" s="28" t="n">
        <f aca="false">ROUND(MEDIAN(H3:H17),2)</f>
        <v>74.44</v>
      </c>
      <c r="G20" s="29" t="str">
        <f aca="false">INDEX(G3:G17,MATCH(H20,H3:H17,0))</f>
        <v>AMERICANAS</v>
      </c>
      <c r="H20" s="30" t="n">
        <f aca="false">MIN(H3:H17)</f>
        <v>69.9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72.17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3608.5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184</v>
      </c>
      <c r="C3" s="9" t="s">
        <v>185</v>
      </c>
      <c r="D3" s="10" t="n">
        <v>50</v>
      </c>
      <c r="E3" s="11" t="n">
        <f aca="false">IF(C20&lt;=25%,D20,MIN(E20:F20))</f>
        <v>44.9</v>
      </c>
      <c r="F3" s="11" t="n">
        <f aca="false">MIN(H3:H17)</f>
        <v>44.9</v>
      </c>
      <c r="G3" s="12" t="s">
        <v>186</v>
      </c>
      <c r="H3" s="13" t="n">
        <f aca="false">44.9</f>
        <v>44.9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f aca="false">44.9</f>
        <v>44.9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93</v>
      </c>
      <c r="H5" s="13" t="n">
        <f aca="false">44.9</f>
        <v>44.9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</v>
      </c>
      <c r="B20" s="25" t="n">
        <f aca="false">COUNT(H3:H17)</f>
        <v>3</v>
      </c>
      <c r="C20" s="26" t="n">
        <f aca="false">IF(B20&lt;2,"N/A",(A20/D20))</f>
        <v>0</v>
      </c>
      <c r="D20" s="27" t="n">
        <f aca="false">ROUND(AVERAGE(H3:H17),2)</f>
        <v>44.9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44.9</v>
      </c>
      <c r="G20" s="29" t="str">
        <f aca="false">INDEX(G3:G17,MATCH(H20,H3:H17,0))</f>
        <v>CARREFOUR</v>
      </c>
      <c r="H20" s="30" t="n">
        <f aca="false">MIN(H3:H17)</f>
        <v>44.9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44.9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2245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3" activeCellId="0" sqref="C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188</v>
      </c>
      <c r="C3" s="9" t="s">
        <v>58</v>
      </c>
      <c r="D3" s="10" t="n">
        <v>700</v>
      </c>
      <c r="E3" s="11" t="n">
        <f aca="false">IF(C20&lt;=25%,D20,MIN(E20:F20))</f>
        <v>6.88</v>
      </c>
      <c r="F3" s="11" t="n">
        <f aca="false">MIN(H3:H17)</f>
        <v>5.75</v>
      </c>
      <c r="G3" s="12" t="s">
        <v>189</v>
      </c>
      <c r="H3" s="13" t="n">
        <v>8</v>
      </c>
      <c r="I3" s="14" t="n">
        <f aca="false">IF(H3="","",(IF($C$20&lt;25%,"N/A",IF(H3&lt;=($D$20+$A$20),H3,"Descartado"))))</f>
        <v>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190</v>
      </c>
      <c r="H4" s="13" t="n">
        <v>5.75</v>
      </c>
      <c r="I4" s="14" t="n">
        <f aca="false">IF(H4="","",(IF($C$20&lt;25%,"N/A",IF(H4&lt;=($D$20+$A$20),H4,"Descartado"))))</f>
        <v>5.75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128</v>
      </c>
      <c r="H5" s="13" t="n">
        <v>12.08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3.20878481671801</v>
      </c>
      <c r="B20" s="25" t="n">
        <f aca="false">COUNT(H3:H17)</f>
        <v>3</v>
      </c>
      <c r="C20" s="26" t="n">
        <f aca="false">IF(B20&lt;2,"N/A",(A20/D20))</f>
        <v>0.372681163381882</v>
      </c>
      <c r="D20" s="27" t="n">
        <f aca="false">ROUND(AVERAGE(H3:H17),2)</f>
        <v>8.61</v>
      </c>
      <c r="E20" s="28" t="n">
        <f aca="false">IFERROR(ROUND(IF(B20&lt;2,"N/A",(IF(C20&lt;=25%,"N/A",AVERAGE(I3:I17)))),2),"N/A")</f>
        <v>6.88</v>
      </c>
      <c r="F20" s="28" t="n">
        <f aca="false">ROUND(MEDIAN(H3:H17),2)</f>
        <v>8</v>
      </c>
      <c r="G20" s="29" t="str">
        <f aca="false">INDEX(G3:G17,MATCH(H20,H3:H17,0))</f>
        <v>ÚNICA MATERIAL DE CONSTRUÇÃO</v>
      </c>
      <c r="H20" s="30" t="n">
        <f aca="false">MIN(H3:H17)</f>
        <v>5.75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6.88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4816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8" activeCellId="0" sqref="D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192</v>
      </c>
      <c r="C3" s="9" t="s">
        <v>58</v>
      </c>
      <c r="D3" s="10" t="n">
        <v>1500</v>
      </c>
      <c r="E3" s="11" t="n">
        <f aca="false">IF(C20&lt;=25%,D20,MIN(E20:F20))</f>
        <v>29.01</v>
      </c>
      <c r="F3" s="11" t="n">
        <f aca="false">MIN(H3:H17)</f>
        <v>24.5</v>
      </c>
      <c r="G3" s="12" t="s">
        <v>114</v>
      </c>
      <c r="H3" s="13" t="n">
        <v>32.21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193</v>
      </c>
      <c r="H4" s="13" t="n">
        <v>25.42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194</v>
      </c>
      <c r="H5" s="13" t="n">
        <v>33.9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195</v>
      </c>
      <c r="H6" s="13" t="n">
        <v>24.5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4.73920791553469</v>
      </c>
      <c r="B20" s="25" t="n">
        <f aca="false">COUNT(H3:H17)</f>
        <v>4</v>
      </c>
      <c r="C20" s="26" t="n">
        <f aca="false">IF(B20&lt;2,"N/A",(A20/D20))</f>
        <v>0.163364629973619</v>
      </c>
      <c r="D20" s="27" t="n">
        <f aca="false">ROUND(AVERAGE(H3:H17),2)</f>
        <v>29.01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28.82</v>
      </c>
      <c r="G20" s="29" t="str">
        <f aca="false">INDEX(G3:G17,MATCH(H20,H3:H17,0))</f>
        <v>YAMAMURA</v>
      </c>
      <c r="H20" s="30" t="n">
        <f aca="false">MIN(H3:H17)</f>
        <v>24.5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29.01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43515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48</v>
      </c>
      <c r="C3" s="9" t="s">
        <v>11</v>
      </c>
      <c r="D3" s="10" t="n">
        <v>20</v>
      </c>
      <c r="E3" s="11" t="n">
        <f aca="false">IF(C20&lt;=25%,D20,MIN(E20:F20))</f>
        <v>54.9</v>
      </c>
      <c r="F3" s="11" t="n">
        <f aca="false">MIN(H3:H17)</f>
        <v>48</v>
      </c>
      <c r="G3" s="12" t="s">
        <v>49</v>
      </c>
      <c r="H3" s="13" t="n">
        <v>49.99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50</v>
      </c>
      <c r="H4" s="13" t="n">
        <v>48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51</v>
      </c>
      <c r="H5" s="13" t="n">
        <v>66.7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10.2702986000084</v>
      </c>
      <c r="B20" s="25" t="n">
        <f aca="false">COUNT(H3:H17)</f>
        <v>3</v>
      </c>
      <c r="C20" s="26" t="n">
        <f aca="false">IF(B20&lt;2,"N/A",(A20/D20))</f>
        <v>0.187072834244233</v>
      </c>
      <c r="D20" s="27" t="n">
        <f aca="false">ROUND(AVERAGE(H3:H17),2)</f>
        <v>54.9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49.99</v>
      </c>
      <c r="G20" s="29" t="str">
        <f aca="false">INDEX(G3:G17,MATCH(H20,H3:H17,0))</f>
        <v>MIGOTO ELETRO</v>
      </c>
      <c r="H20" s="30" t="n">
        <f aca="false">MIN(H3:H17)</f>
        <v>48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54.9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1098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J2" activeCellId="0" sqref="J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197</v>
      </c>
      <c r="C3" s="9" t="s">
        <v>58</v>
      </c>
      <c r="D3" s="10" t="n">
        <v>50</v>
      </c>
      <c r="E3" s="11" t="n">
        <f aca="false">IF(C20&lt;=25%,D20,MIN(E20:F20))</f>
        <v>3.73</v>
      </c>
      <c r="F3" s="11" t="n">
        <f aca="false">MIN(H3:H17)</f>
        <v>2.84</v>
      </c>
      <c r="G3" s="12" t="s">
        <v>107</v>
      </c>
      <c r="H3" s="13" t="n">
        <v>4.1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36</v>
      </c>
      <c r="H4" s="13" t="n">
        <v>3.2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93</v>
      </c>
      <c r="H5" s="13" t="n">
        <v>4.77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45</v>
      </c>
      <c r="H6" s="13" t="n">
        <v>2.84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0.873970823311625</v>
      </c>
      <c r="B20" s="25" t="n">
        <f aca="false">COUNT(H3:H17)</f>
        <v>4</v>
      </c>
      <c r="C20" s="26" t="n">
        <f aca="false">IF(B20&lt;2,"N/A",(A20/D20))</f>
        <v>0.234308531718934</v>
      </c>
      <c r="D20" s="27" t="n">
        <f aca="false">ROUND(AVERAGE(H3:H17),2)</f>
        <v>3.73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3.65</v>
      </c>
      <c r="G20" s="29" t="str">
        <f aca="false">INDEX(G3:G17,MATCH(H20,H3:H17,0))</f>
        <v>SANTIL</v>
      </c>
      <c r="H20" s="30" t="n">
        <f aca="false">MIN(H3:H17)</f>
        <v>2.84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3.73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186.5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3" activeCellId="0" sqref="G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199</v>
      </c>
      <c r="C3" s="9" t="s">
        <v>58</v>
      </c>
      <c r="D3" s="10" t="n">
        <v>300</v>
      </c>
      <c r="E3" s="11" t="n">
        <f aca="false">IF(C20&lt;=25%,D20,MIN(E20:F20))</f>
        <v>41.33</v>
      </c>
      <c r="F3" s="11" t="n">
        <f aca="false">MIN(H3:H17)</f>
        <v>37.09</v>
      </c>
      <c r="G3" s="12" t="s">
        <v>200</v>
      </c>
      <c r="H3" s="13" t="n">
        <v>41.15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76</v>
      </c>
      <c r="H4" s="13" t="n">
        <v>39.99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201</v>
      </c>
      <c r="H5" s="13" t="n">
        <v>39.4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202</v>
      </c>
      <c r="H6" s="13" t="n">
        <v>37.09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55</v>
      </c>
      <c r="H7" s="13" t="n">
        <v>49.02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4.54605873257265</v>
      </c>
      <c r="B20" s="25" t="n">
        <f aca="false">COUNT(H3:H17)</f>
        <v>5</v>
      </c>
      <c r="C20" s="26" t="n">
        <f aca="false">IF(B20&lt;2,"N/A",(A20/D20))</f>
        <v>0.109994162414049</v>
      </c>
      <c r="D20" s="27" t="n">
        <f aca="false">ROUND(AVERAGE(H3:H17),2)</f>
        <v>41.33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39.99</v>
      </c>
      <c r="G20" s="29" t="str">
        <f aca="false">INDEX(G3:G17,MATCH(H20,H3:H17,0))</f>
        <v>LAYDNER</v>
      </c>
      <c r="H20" s="30" t="n">
        <f aca="false">MIN(H3:H17)</f>
        <v>37.09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41.33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12399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204</v>
      </c>
      <c r="C3" s="9" t="s">
        <v>58</v>
      </c>
      <c r="D3" s="10" t="n">
        <v>200</v>
      </c>
      <c r="E3" s="11" t="n">
        <f aca="false">IF(C20&lt;=25%,D20,MIN(E20:F20))</f>
        <v>25.84</v>
      </c>
      <c r="F3" s="11" t="n">
        <f aca="false">MIN(H3:H17)</f>
        <v>19.4</v>
      </c>
      <c r="G3" s="12" t="s">
        <v>66</v>
      </c>
      <c r="H3" s="13" t="n">
        <v>23.96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205</v>
      </c>
      <c r="H4" s="13" t="n">
        <v>19.4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62</v>
      </c>
      <c r="H5" s="13" t="n">
        <v>29.99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206</v>
      </c>
      <c r="H6" s="13" t="n">
        <v>30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5.14898290927443</v>
      </c>
      <c r="B20" s="25" t="n">
        <f aca="false">COUNT(H3:H17)</f>
        <v>4</v>
      </c>
      <c r="C20" s="26" t="n">
        <f aca="false">IF(B20&lt;2,"N/A",(A20/D20))</f>
        <v>0.199264044476565</v>
      </c>
      <c r="D20" s="27" t="n">
        <f aca="false">ROUND(AVERAGE(H3:H17),2)</f>
        <v>25.84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26.98</v>
      </c>
      <c r="G20" s="29" t="str">
        <f aca="false">INDEX(G3:G17,MATCH(H20,H3:H17,0))</f>
        <v>ELETRORASTRO</v>
      </c>
      <c r="H20" s="30" t="n">
        <f aca="false">MIN(H3:H17)</f>
        <v>19.4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25.84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5168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208</v>
      </c>
      <c r="C3" s="9" t="s">
        <v>58</v>
      </c>
      <c r="D3" s="10" t="n">
        <v>75</v>
      </c>
      <c r="E3" s="11" t="n">
        <f aca="false">IF(C20&lt;=25%,D20,MIN(E20:F20))</f>
        <v>298.15</v>
      </c>
      <c r="F3" s="11" t="n">
        <f aca="false">MIN(H3:H17)</f>
        <v>235.56</v>
      </c>
      <c r="G3" s="12" t="s">
        <v>209</v>
      </c>
      <c r="H3" s="13" t="n">
        <v>313.9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66</v>
      </c>
      <c r="H4" s="13" t="n">
        <v>345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151</v>
      </c>
      <c r="H5" s="13" t="n">
        <v>235.56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56.3936745861921</v>
      </c>
      <c r="B20" s="25" t="n">
        <f aca="false">COUNT(H3:H17)</f>
        <v>3</v>
      </c>
      <c r="C20" s="26" t="n">
        <f aca="false">IF(B20&lt;2,"N/A",(A20/D20))</f>
        <v>0.189145311374114</v>
      </c>
      <c r="D20" s="27" t="n">
        <f aca="false">ROUND(AVERAGE(H3:H17),2)</f>
        <v>298.15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313.9</v>
      </c>
      <c r="G20" s="29" t="str">
        <f aca="false">INDEX(G3:G17,MATCH(H20,H3:H17,0))</f>
        <v>YABEX</v>
      </c>
      <c r="H20" s="30" t="n">
        <f aca="false">MIN(H3:H17)</f>
        <v>235.56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298.15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22361.25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210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211</v>
      </c>
      <c r="C3" s="9" t="s">
        <v>58</v>
      </c>
      <c r="D3" s="10" t="n">
        <v>300</v>
      </c>
      <c r="E3" s="11" t="n">
        <f aca="false">IF(C20&lt;=25%,D20,MIN(E20:F20))</f>
        <v>40.6</v>
      </c>
      <c r="F3" s="11" t="n">
        <f aca="false">MIN(H3:H17)</f>
        <v>30</v>
      </c>
      <c r="G3" s="12" t="s">
        <v>209</v>
      </c>
      <c r="H3" s="13" t="n">
        <v>51.9</v>
      </c>
      <c r="I3" s="14" t="n">
        <f aca="false">IF(H3="","",(IF($C$20&lt;25%,"N/A",IF(H3&lt;=($D$20+$A$20),H3,"Descartado"))))</f>
        <v>51.9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205</v>
      </c>
      <c r="H4" s="13" t="n">
        <v>32.24</v>
      </c>
      <c r="I4" s="14" t="n">
        <f aca="false">IF(H4="","",(IF($C$20&lt;25%,"N/A",IF(H4&lt;=($D$20+$A$20),H4,"Descartado"))))</f>
        <v>32.24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193</v>
      </c>
      <c r="H5" s="13" t="n">
        <v>48.95</v>
      </c>
      <c r="I5" s="14" t="n">
        <f aca="false">IF(H5="","",(IF($C$20&lt;25%,"N/A",IF(H5&lt;=($D$20+$A$20),H5,"Descartado"))))</f>
        <v>48.95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212</v>
      </c>
      <c r="H6" s="13" t="n">
        <v>30</v>
      </c>
      <c r="I6" s="14" t="n">
        <f aca="false">IF(H6="","",(IF($C$20&lt;25%,"N/A",IF(H6&lt;=($D$20+$A$20),H6,"Descartado"))))</f>
        <v>30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11.2478601668643</v>
      </c>
      <c r="B20" s="25" t="n">
        <f aca="false">COUNT(H3:H17)</f>
        <v>4</v>
      </c>
      <c r="C20" s="26" t="n">
        <f aca="false">IF(B20&lt;2,"N/A",(A20/D20))</f>
        <v>0.275885704362628</v>
      </c>
      <c r="D20" s="27" t="n">
        <f aca="false">ROUND(AVERAGE(H3:H17),2)</f>
        <v>40.77</v>
      </c>
      <c r="E20" s="28" t="n">
        <f aca="false">IFERROR(ROUND(IF(B20&lt;2,"N/A",(IF(C20&lt;=25%,"N/A",AVERAGE(I3:I17)))),2),"N/A")</f>
        <v>40.77</v>
      </c>
      <c r="F20" s="28" t="n">
        <f aca="false">ROUND(MEDIAN(H3:H17),2)</f>
        <v>40.6</v>
      </c>
      <c r="G20" s="29" t="str">
        <f aca="false">INDEX(G3:G17,MATCH(H20,H3:H17,0))</f>
        <v>RCA LÃMPADAS</v>
      </c>
      <c r="H20" s="30" t="n">
        <f aca="false">MIN(H3:H17)</f>
        <v>30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40.6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12180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3" activeCellId="0" sqref="C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213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214</v>
      </c>
      <c r="C3" s="9" t="s">
        <v>58</v>
      </c>
      <c r="D3" s="10" t="n">
        <v>300</v>
      </c>
      <c r="E3" s="11" t="n">
        <f aca="false">IF(C20&lt;=25%,D20,MIN(E20:F20))</f>
        <v>51.33</v>
      </c>
      <c r="F3" s="11" t="n">
        <f aca="false">MIN(H3:H17)</f>
        <v>43.02</v>
      </c>
      <c r="G3" s="12" t="s">
        <v>205</v>
      </c>
      <c r="H3" s="13" t="n">
        <v>43.02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193</v>
      </c>
      <c r="H4" s="13" t="n">
        <v>64.47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212</v>
      </c>
      <c r="H5" s="13" t="n">
        <v>46.5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11.5118330425697</v>
      </c>
      <c r="B20" s="25" t="n">
        <f aca="false">COUNT(H3:H17)</f>
        <v>3</v>
      </c>
      <c r="C20" s="26" t="n">
        <f aca="false">IF(B20&lt;2,"N/A",(A20/D20))</f>
        <v>0.22427105089752</v>
      </c>
      <c r="D20" s="27" t="n">
        <f aca="false">ROUND(AVERAGE(H3:H17),2)</f>
        <v>51.33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46.5</v>
      </c>
      <c r="G20" s="29" t="str">
        <f aca="false">INDEX(G3:G17,MATCH(H20,H3:H17,0))</f>
        <v>ELETRORASTRO</v>
      </c>
      <c r="H20" s="30" t="n">
        <f aca="false">MIN(H3:H17)</f>
        <v>43.02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51.33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15399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8" activeCellId="0" sqref="D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215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192</v>
      </c>
      <c r="C3" s="9" t="s">
        <v>58</v>
      </c>
      <c r="D3" s="10" t="n">
        <v>4500</v>
      </c>
      <c r="E3" s="11" t="n">
        <f aca="false">IF(C20&lt;=25%,D20,MIN(E20:F20))</f>
        <v>29.01</v>
      </c>
      <c r="F3" s="11" t="n">
        <f aca="false">MIN(H3:H17)</f>
        <v>24.5</v>
      </c>
      <c r="G3" s="12" t="s">
        <v>114</v>
      </c>
      <c r="H3" s="13" t="n">
        <v>32.21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193</v>
      </c>
      <c r="H4" s="13" t="n">
        <v>25.42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194</v>
      </c>
      <c r="H5" s="13" t="n">
        <v>33.9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195</v>
      </c>
      <c r="H6" s="13" t="n">
        <v>24.5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4.73920791553469</v>
      </c>
      <c r="B20" s="25" t="n">
        <f aca="false">COUNT(H3:H17)</f>
        <v>4</v>
      </c>
      <c r="C20" s="26" t="n">
        <f aca="false">IF(B20&lt;2,"N/A",(A20/D20))</f>
        <v>0.163364629973619</v>
      </c>
      <c r="D20" s="27" t="n">
        <f aca="false">ROUND(AVERAGE(H3:H17),2)</f>
        <v>29.01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28.82</v>
      </c>
      <c r="G20" s="29" t="str">
        <f aca="false">INDEX(G3:G17,MATCH(H20,H3:H17,0))</f>
        <v>YAMAMURA</v>
      </c>
      <c r="H20" s="30" t="n">
        <f aca="false">MIN(H3:H17)</f>
        <v>24.5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29.01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130545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216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208</v>
      </c>
      <c r="C3" s="9" t="s">
        <v>58</v>
      </c>
      <c r="D3" s="10" t="n">
        <v>225</v>
      </c>
      <c r="E3" s="11" t="n">
        <f aca="false">IF(C20&lt;=25%,D20,MIN(E20:F20))</f>
        <v>298.15</v>
      </c>
      <c r="F3" s="11" t="n">
        <f aca="false">MIN(H3:H17)</f>
        <v>235.56</v>
      </c>
      <c r="G3" s="12" t="s">
        <v>209</v>
      </c>
      <c r="H3" s="13" t="n">
        <v>313.9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66</v>
      </c>
      <c r="H4" s="13" t="n">
        <v>345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151</v>
      </c>
      <c r="H5" s="13" t="n">
        <v>235.56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56.3936745861921</v>
      </c>
      <c r="B20" s="25" t="n">
        <f aca="false">COUNT(H3:H17)</f>
        <v>3</v>
      </c>
      <c r="C20" s="26" t="n">
        <f aca="false">IF(B20&lt;2,"N/A",(A20/D20))</f>
        <v>0.189145311374114</v>
      </c>
      <c r="D20" s="27" t="n">
        <f aca="false">ROUND(AVERAGE(H3:H17),2)</f>
        <v>298.15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313.9</v>
      </c>
      <c r="G20" s="29" t="str">
        <f aca="false">INDEX(G3:G17,MATCH(H20,H3:H17,0))</f>
        <v>YABEX</v>
      </c>
      <c r="H20" s="30" t="n">
        <f aca="false">MIN(H3:H17)</f>
        <v>235.56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298.15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67083.75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62"/>
  <sheetViews>
    <sheetView showFormulas="false" showGridLines="true" showRowColHeaders="true" showZeros="true" rightToLeft="false" tabSelected="true" showOutlineSymbols="true" defaultGridColor="true" view="pageBreakPreview" topLeftCell="A60" colorId="64" zoomScale="100" zoomScaleNormal="100" zoomScalePageLayoutView="100" workbookViewId="0">
      <selection pane="topLeft" activeCell="A65" activeCellId="0" sqref="A65"/>
    </sheetView>
  </sheetViews>
  <sheetFormatPr defaultRowHeight="12.75" zeroHeight="false" outlineLevelRow="0" outlineLevelCol="0"/>
  <cols>
    <col collapsed="false" customWidth="true" hidden="false" outlineLevel="0" max="2" min="1" style="42" width="9.14"/>
    <col collapsed="false" customWidth="true" hidden="false" outlineLevel="0" max="3" min="3" style="42" width="86.85"/>
    <col collapsed="false" customWidth="true" hidden="false" outlineLevel="0" max="5" min="4" style="42" width="13.29"/>
    <col collapsed="false" customWidth="true" hidden="false" outlineLevel="0" max="6" min="6" style="43" width="13.29"/>
    <col collapsed="false" customWidth="true" hidden="false" outlineLevel="0" max="7" min="7" style="42" width="15.57"/>
    <col collapsed="false" customWidth="true" hidden="false" outlineLevel="0" max="15" min="8" style="44" width="9.14"/>
    <col collapsed="false" customWidth="true" hidden="false" outlineLevel="0" max="1025" min="16" style="42" width="9.14"/>
  </cols>
  <sheetData>
    <row r="1" customFormat="false" ht="15.75" hidden="false" customHeight="true" outlineLevel="0" collapsed="false">
      <c r="B1" s="45" t="s">
        <v>217</v>
      </c>
      <c r="C1" s="45"/>
      <c r="D1" s="45"/>
      <c r="E1" s="45"/>
      <c r="F1" s="45"/>
      <c r="G1" s="45"/>
    </row>
    <row r="2" customFormat="false" ht="25.5" hidden="false" customHeight="false" outlineLevel="0" collapsed="false">
      <c r="B2" s="46" t="s">
        <v>218</v>
      </c>
      <c r="C2" s="46" t="s">
        <v>219</v>
      </c>
      <c r="D2" s="46" t="s">
        <v>220</v>
      </c>
      <c r="E2" s="46" t="s">
        <v>221</v>
      </c>
      <c r="F2" s="47" t="s">
        <v>222</v>
      </c>
      <c r="G2" s="46" t="s">
        <v>223</v>
      </c>
    </row>
    <row r="3" customFormat="false" ht="51" hidden="false" customHeight="false" outlineLevel="0" collapsed="false">
      <c r="B3" s="48" t="n">
        <v>1</v>
      </c>
      <c r="C3" s="49" t="str">
        <f aca="false">Item1!B3</f>
        <v>Cabo elétrico flexível, temperatura 70 °C, tensão de isolamento: 750V, tipo PP, normas técnicas: br13249. Têmpera condutor: mole, formação do cabo: 2 x 2,50 mm² (duas vias com bitola de 2,50 mm²). Material do condutor: cobre eletrolítico, material isolamento: PVC, material cobertura PVC anti-chama, cor da isolação: preta. Rolo com 100m</v>
      </c>
      <c r="D3" s="48" t="str">
        <f aca="false">Item1!C3</f>
        <v>rolo</v>
      </c>
      <c r="E3" s="48" t="n">
        <f aca="false">Item1!D3</f>
        <v>20</v>
      </c>
      <c r="F3" s="50" t="n">
        <f aca="false">Item1!E3</f>
        <v>351.96</v>
      </c>
      <c r="G3" s="51" t="n">
        <f aca="false">IFERROR((ROUND(F3,2)*E3),"sem preço estimado")</f>
        <v>7039.2</v>
      </c>
      <c r="H3" s="52" t="str">
        <f aca="false">IF(G3&gt;80000,"necessária a subdivisão deste item em cotas!","")</f>
        <v/>
      </c>
    </row>
    <row r="4" customFormat="false" ht="51" hidden="false" customHeight="false" outlineLevel="0" collapsed="false">
      <c r="B4" s="48" t="n">
        <v>2</v>
      </c>
      <c r="C4" s="49" t="str">
        <f aca="false">Item2!B3</f>
        <v>Cabo elétrico flexível, temperatura 70 °C, tensão de isolamento: 750 V, tipo PP, normas técnicas:  br13249. Têmpera condutor: mole, cor da cobertura: preta, formação do cabo: 2 x 4 mm² (duas vias com bitola de 4,00 mm²). Material do condutor: cobre eletrolítico, material isolamento: PVC, material cobertura PVC anti-chama, cor da isolação: preta. Rolo com 100m</v>
      </c>
      <c r="D4" s="48" t="str">
        <f aca="false">Item2!C3</f>
        <v>rolo</v>
      </c>
      <c r="E4" s="48" t="n">
        <f aca="false">Item2!D3</f>
        <v>20</v>
      </c>
      <c r="F4" s="50" t="n">
        <f aca="false">Item2!E3</f>
        <v>466.63</v>
      </c>
      <c r="G4" s="51" t="n">
        <f aca="false">IFERROR((ROUND(F4,2)*E4),"sem preço estimado")</f>
        <v>9332.6</v>
      </c>
      <c r="H4" s="52" t="str">
        <f aca="false">IF(G4&gt;80000,"necessária a subdivisão deste item em cotas!","")</f>
        <v/>
      </c>
    </row>
    <row r="5" customFormat="false" ht="38.25" hidden="false" customHeight="false" outlineLevel="0" collapsed="false">
      <c r="B5" s="48" t="n">
        <v>3</v>
      </c>
      <c r="C5" s="49" t="str">
        <f aca="false">Item3!B3</f>
        <v>Cabo elétrico flexível, tensão de isolamento: 750V, tipo PP multipolar, formação condutor: 2 x 6 mm² (duas vias com bitola de 6,00 mm²). material do condutor: cobre. Material isolamento: PVC anti-chama. Rolo com 100m</v>
      </c>
      <c r="D5" s="48" t="str">
        <f aca="false">Item3!C3</f>
        <v>rolo</v>
      </c>
      <c r="E5" s="48" t="n">
        <f aca="false">Item3!D3</f>
        <v>20</v>
      </c>
      <c r="F5" s="50" t="n">
        <f aca="false">Item3!E3</f>
        <v>705.58</v>
      </c>
      <c r="G5" s="51" t="n">
        <f aca="false">IFERROR((ROUND(F5,2)*E5),"sem preço estimado")</f>
        <v>14111.6</v>
      </c>
      <c r="H5" s="52" t="str">
        <f aca="false">IF(G5&gt;80000,"necessária a subdivisão deste item em cotas!","")</f>
        <v/>
      </c>
    </row>
    <row r="6" customFormat="false" ht="25.5" hidden="false" customHeight="false" outlineLevel="0" collapsed="false">
      <c r="B6" s="48" t="n">
        <v>4</v>
      </c>
      <c r="C6" s="49" t="str">
        <f aca="false">Item4!B3</f>
        <v>Cabo elétrico flexível, tipo: unipolar, material: cobre eletrolítico, revestimento: pvc, temperatura: 70 °C, tensão isolamento:750V, bitola condutor: 1,5 mm², cor amarelo</v>
      </c>
      <c r="D6" s="48" t="str">
        <f aca="false">Item4!C3</f>
        <v>rolo</v>
      </c>
      <c r="E6" s="48" t="n">
        <f aca="false">Item4!D3</f>
        <v>20</v>
      </c>
      <c r="F6" s="50" t="n">
        <f aca="false">Item4!E3</f>
        <v>64.45</v>
      </c>
      <c r="G6" s="51" t="n">
        <f aca="false">IFERROR((ROUND(F6,2)*E6),"sem preço estimado")</f>
        <v>1289</v>
      </c>
      <c r="H6" s="52" t="str">
        <f aca="false">IF(G6&gt;80000,"necessária a subdivisão deste item em cotas!","")</f>
        <v/>
      </c>
    </row>
    <row r="7" customFormat="false" ht="25.5" hidden="false" customHeight="false" outlineLevel="0" collapsed="false">
      <c r="B7" s="48" t="n">
        <v>5</v>
      </c>
      <c r="C7" s="49" t="str">
        <f aca="false">Item5!B3</f>
        <v>Cabo elétrico flexível, tensão de isolamento: 450.750V, tipo: unipolar, material do condutor: cobre, material da cobertura: composto termoplástico antichama. Bitola: 1,5 mm², cor preta</v>
      </c>
      <c r="D7" s="48" t="str">
        <f aca="false">Item5!C3</f>
        <v>rolo</v>
      </c>
      <c r="E7" s="48" t="n">
        <f aca="false">Item5!D3</f>
        <v>20</v>
      </c>
      <c r="F7" s="50" t="n">
        <f aca="false">Item5!E3</f>
        <v>54.9</v>
      </c>
      <c r="G7" s="51" t="n">
        <f aca="false">IFERROR((ROUND(F7,2)*E7),"sem preço estimado")</f>
        <v>1098</v>
      </c>
      <c r="H7" s="52" t="str">
        <f aca="false">IF(G7&gt;80000,"necessária a subdivisão deste item em cotas!","")</f>
        <v/>
      </c>
    </row>
    <row r="8" customFormat="false" ht="26.25" hidden="false" customHeight="false" outlineLevel="0" collapsed="false">
      <c r="B8" s="53" t="n">
        <v>6</v>
      </c>
      <c r="C8" s="54" t="str">
        <f aca="false">Item6!B3</f>
        <v>Cabo elétrico flexível: tensão isolamento: 750V, tipo: unipolar, material do condutor: cobre, material cobertura: pvc anti-chama, bitola: 1,5 mm², cor vermelho</v>
      </c>
      <c r="D8" s="53" t="str">
        <f aca="false">Item6!C3</f>
        <v>rolo</v>
      </c>
      <c r="E8" s="53" t="n">
        <f aca="false">Item6!D3</f>
        <v>20</v>
      </c>
      <c r="F8" s="55" t="n">
        <f aca="false">Item6!E3</f>
        <v>64.91</v>
      </c>
      <c r="G8" s="56" t="n">
        <f aca="false">IFERROR((ROUND(F8,2)*E8),"sem preço estimado")</f>
        <v>1298.2</v>
      </c>
      <c r="H8" s="52" t="str">
        <f aca="false">IF(G8&gt;80000,"necessária a subdivisão deste item em cotas!","")</f>
        <v/>
      </c>
    </row>
    <row r="9" customFormat="false" ht="12.75" hidden="false" customHeight="true" outlineLevel="0" collapsed="false">
      <c r="A9" s="57" t="s">
        <v>224</v>
      </c>
      <c r="B9" s="58" t="n">
        <v>7</v>
      </c>
      <c r="C9" s="59" t="str">
        <f aca="false">Item7!B3</f>
        <v>Disjuntor monopolar, ref. 5SMO 2, 16 A, marca Siemens ou similar técnico</v>
      </c>
      <c r="D9" s="58" t="str">
        <f aca="false">Item7!C3</f>
        <v>unidade</v>
      </c>
      <c r="E9" s="58" t="n">
        <f aca="false">Item7!D3</f>
        <v>10</v>
      </c>
      <c r="F9" s="60" t="n">
        <f aca="false">Item7!E3</f>
        <v>7.3</v>
      </c>
      <c r="G9" s="61" t="n">
        <f aca="false">IFERROR((ROUND(F9,2)*E9),"sem preço estimado")</f>
        <v>73</v>
      </c>
      <c r="H9" s="52" t="str">
        <f aca="false">IF(G9&gt;80000,"necessária a subdivisão deste item em cotas!","")</f>
        <v/>
      </c>
    </row>
    <row r="10" customFormat="false" ht="12.75" hidden="false" customHeight="false" outlineLevel="0" collapsed="false">
      <c r="A10" s="57"/>
      <c r="B10" s="48" t="n">
        <v>8</v>
      </c>
      <c r="C10" s="49" t="str">
        <f aca="false">Item8!B3</f>
        <v>Disjuntor monopolar, ref. 5SMO 2, 20 A, marca Siemens ou similar técnico</v>
      </c>
      <c r="D10" s="48" t="str">
        <f aca="false">Item8!C3</f>
        <v>unidade</v>
      </c>
      <c r="E10" s="48" t="n">
        <f aca="false">Item8!D3</f>
        <v>10</v>
      </c>
      <c r="F10" s="50" t="n">
        <f aca="false">Item8!E3</f>
        <v>7.62</v>
      </c>
      <c r="G10" s="62" t="n">
        <f aca="false">IFERROR((ROUND(F10,2)*E10),"sem preço estimado")</f>
        <v>76.2</v>
      </c>
      <c r="H10" s="52" t="str">
        <f aca="false">IF(G10&gt;80000,"necessária a subdivisão deste item em cotas!","")</f>
        <v/>
      </c>
    </row>
    <row r="11" customFormat="false" ht="12.75" hidden="false" customHeight="false" outlineLevel="0" collapsed="false">
      <c r="A11" s="57"/>
      <c r="B11" s="48" t="n">
        <v>9</v>
      </c>
      <c r="C11" s="49" t="str">
        <f aca="false">Item9!B3</f>
        <v>Disjuntor motor trifásico – modelo GV2 M14 ou similar técnico. Escala de 6 a 10 amperes</v>
      </c>
      <c r="D11" s="48" t="str">
        <f aca="false">Item9!C3</f>
        <v>unidade</v>
      </c>
      <c r="E11" s="48" t="n">
        <f aca="false">Item9!D3</f>
        <v>10</v>
      </c>
      <c r="F11" s="50" t="n">
        <f aca="false">Item9!E3</f>
        <v>75.58</v>
      </c>
      <c r="G11" s="62" t="n">
        <f aca="false">IFERROR((ROUND(F11,2)*E11),"sem preço estimado")</f>
        <v>755.8</v>
      </c>
      <c r="H11" s="52" t="str">
        <f aca="false">IF(G11&gt;80000,"necessária a subdivisão deste item em cotas!","")</f>
        <v/>
      </c>
    </row>
    <row r="12" customFormat="false" ht="25.5" hidden="false" customHeight="false" outlineLevel="0" collapsed="false">
      <c r="A12" s="57"/>
      <c r="B12" s="48" t="n">
        <v>10</v>
      </c>
      <c r="C12" s="49" t="str">
        <f aca="false">Item10!B3</f>
        <v>Disjuntor norma DIN (branco), termomagnético, bipolar (dois polos), corrente nominal 32 A, tensão nominal 127/220V, curva C</v>
      </c>
      <c r="D12" s="48" t="str">
        <f aca="false">Item10!C3</f>
        <v>unidade</v>
      </c>
      <c r="E12" s="48" t="n">
        <f aca="false">Item10!D3</f>
        <v>10</v>
      </c>
      <c r="F12" s="50" t="n">
        <f aca="false">Item10!E3</f>
        <v>25.77</v>
      </c>
      <c r="G12" s="62" t="n">
        <f aca="false">IFERROR((ROUND(F12,2)*E12),"sem preço estimado")</f>
        <v>257.7</v>
      </c>
      <c r="H12" s="52" t="str">
        <f aca="false">IF(G12&gt;80000,"necessária a subdivisão deste item em cotas!","")</f>
        <v/>
      </c>
    </row>
    <row r="13" customFormat="false" ht="25.5" hidden="false" customHeight="false" outlineLevel="0" collapsed="false">
      <c r="A13" s="57"/>
      <c r="B13" s="48" t="n">
        <v>11</v>
      </c>
      <c r="C13" s="49" t="str">
        <f aca="false">Item11!B3</f>
        <v>Disjuntor norma DIN (branco), termomagnético, monopolar (um polo), corrente nominal 16 A, tensão nominal 127/220V, curva C </v>
      </c>
      <c r="D13" s="48" t="str">
        <f aca="false">Item11!C3</f>
        <v>unidade</v>
      </c>
      <c r="E13" s="48" t="n">
        <f aca="false">Item11!D3</f>
        <v>10</v>
      </c>
      <c r="F13" s="50" t="n">
        <f aca="false">Item11!E3</f>
        <v>7</v>
      </c>
      <c r="G13" s="62" t="n">
        <f aca="false">IFERROR((ROUND(F13,2)*E13),"sem preço estimado")</f>
        <v>70</v>
      </c>
      <c r="H13" s="52" t="str">
        <f aca="false">IF(G13&gt;80000,"necessária a subdivisão deste item em cotas!","")</f>
        <v/>
      </c>
    </row>
    <row r="14" customFormat="false" ht="25.5" hidden="false" customHeight="false" outlineLevel="0" collapsed="false">
      <c r="A14" s="57"/>
      <c r="B14" s="48" t="n">
        <v>12</v>
      </c>
      <c r="C14" s="49" t="str">
        <f aca="false">Item12!B3</f>
        <v>Disjuntor baixa tensão, norma DIN (branco), funcionamento termomagnético, monopolar (um polo), corrente nominal 32 A, tensão nominal 127/220V, curva C </v>
      </c>
      <c r="D14" s="48" t="str">
        <f aca="false">Item12!C3</f>
        <v>unidade</v>
      </c>
      <c r="E14" s="48" t="n">
        <f aca="false">Item12!D3</f>
        <v>10</v>
      </c>
      <c r="F14" s="50" t="n">
        <f aca="false">Item12!E3</f>
        <v>5.14</v>
      </c>
      <c r="G14" s="62" t="n">
        <f aca="false">IFERROR((ROUND(F14,2)*E14),"sem preço estimado")</f>
        <v>51.4</v>
      </c>
      <c r="H14" s="52" t="str">
        <f aca="false">IF(G14&gt;80000,"necessária a subdivisão deste item em cotas!","")</f>
        <v/>
      </c>
    </row>
    <row r="15" customFormat="false" ht="25.5" hidden="false" customHeight="false" outlineLevel="0" collapsed="false">
      <c r="A15" s="57"/>
      <c r="B15" s="48" t="n">
        <v>13</v>
      </c>
      <c r="C15" s="49" t="str">
        <f aca="false">Item13!B3</f>
        <v>Disjuntor norma DIN (branco), termomagnético, tripolar (três polo), corrente nominal 32 A, tensão nominal 127/220V, curva C </v>
      </c>
      <c r="D15" s="48" t="str">
        <f aca="false">Item13!C3</f>
        <v>unidade</v>
      </c>
      <c r="E15" s="48" t="n">
        <f aca="false">Item13!D3</f>
        <v>10</v>
      </c>
      <c r="F15" s="50" t="n">
        <f aca="false">Item13!E3</f>
        <v>36.63</v>
      </c>
      <c r="G15" s="62" t="n">
        <f aca="false">IFERROR((ROUND(F15,2)*E15),"sem preço estimado")</f>
        <v>366.3</v>
      </c>
      <c r="H15" s="52" t="str">
        <f aca="false">IF(G15&gt;80000,"necessária a subdivisão deste item em cotas!","")</f>
        <v/>
      </c>
    </row>
    <row r="16" customFormat="false" ht="25.5" hidden="false" customHeight="false" outlineLevel="0" collapsed="false">
      <c r="A16" s="57"/>
      <c r="B16" s="48" t="n">
        <v>14</v>
      </c>
      <c r="C16" s="49" t="str">
        <f aca="false">Item14!B3</f>
        <v>Disjuntor norma DIN (branco), termomagnético, tripolar (três polo), corrente nominal 40 A, tensão nominal 127/220V, curva C</v>
      </c>
      <c r="D16" s="48" t="str">
        <f aca="false">Item14!C3</f>
        <v>unidade</v>
      </c>
      <c r="E16" s="48" t="n">
        <f aca="false">Item14!D3</f>
        <v>10</v>
      </c>
      <c r="F16" s="50" t="n">
        <f aca="false">Item14!E3</f>
        <v>36.96</v>
      </c>
      <c r="G16" s="62" t="n">
        <f aca="false">IFERROR((ROUND(F16,2)*E16),"sem preço estimado")</f>
        <v>369.6</v>
      </c>
      <c r="H16" s="52" t="str">
        <f aca="false">IF(G16&gt;80000,"necessária a subdivisão deste item em cotas!","")</f>
        <v/>
      </c>
    </row>
    <row r="17" customFormat="false" ht="25.5" hidden="false" customHeight="false" outlineLevel="0" collapsed="false">
      <c r="A17" s="57"/>
      <c r="B17" s="48" t="n">
        <v>15</v>
      </c>
      <c r="C17" s="49" t="str">
        <f aca="false">Item15!B3</f>
        <v>Disjuntor norma DIN (branco), termomagnético, tripolar (três polo), corrente nominal 50 A, tensão nominal 127/220V, curva C </v>
      </c>
      <c r="D17" s="48" t="str">
        <f aca="false">Item15!C3</f>
        <v>unidade</v>
      </c>
      <c r="E17" s="48" t="n">
        <f aca="false">Item15!D3</f>
        <v>10</v>
      </c>
      <c r="F17" s="50" t="n">
        <f aca="false">Item15!E3</f>
        <v>36.96</v>
      </c>
      <c r="G17" s="62" t="n">
        <f aca="false">IFERROR((ROUND(F17,2)*E17),"sem preço estimado")</f>
        <v>369.6</v>
      </c>
      <c r="H17" s="52" t="str">
        <f aca="false">IF(G17&gt;80000,"necessária a subdivisão deste item em cotas!","")</f>
        <v/>
      </c>
    </row>
    <row r="18" customFormat="false" ht="25.5" hidden="false" customHeight="false" outlineLevel="0" collapsed="false">
      <c r="A18" s="57"/>
      <c r="B18" s="48" t="n">
        <v>16</v>
      </c>
      <c r="C18" s="49" t="str">
        <f aca="false">Item16!B3</f>
        <v>Disjuntor norma DIN (branco), termomagnético, tripolar (três polo), corrente nominal 63 A, tensão nominal 127/220V, curva de disparo: C</v>
      </c>
      <c r="D18" s="48" t="str">
        <f aca="false">Item16!C3</f>
        <v>unidade</v>
      </c>
      <c r="E18" s="48" t="n">
        <f aca="false">Item16!D3</f>
        <v>10</v>
      </c>
      <c r="F18" s="50" t="n">
        <f aca="false">Item16!E3</f>
        <v>50.47</v>
      </c>
      <c r="G18" s="62" t="n">
        <f aca="false">IFERROR((ROUND(F18,2)*E18),"sem preço estimado")</f>
        <v>504.7</v>
      </c>
      <c r="H18" s="52" t="str">
        <f aca="false">IF(G18&gt;80000,"necessária a subdivisão deste item em cotas!","")</f>
        <v/>
      </c>
    </row>
    <row r="19" customFormat="false" ht="25.5" hidden="false" customHeight="false" outlineLevel="0" collapsed="false">
      <c r="A19" s="57"/>
      <c r="B19" s="48" t="n">
        <v>17</v>
      </c>
      <c r="C19" s="49" t="str">
        <f aca="false">Item17!B3</f>
        <v>Disjuntor baixa tensão, funcionamento: termomagnético, 2P (Bipolar), capacidade interrupção simétrica: 4,5, tipo: mini, tensão nominal: 32 A</v>
      </c>
      <c r="D19" s="48" t="str">
        <f aca="false">Item17!C3</f>
        <v>unidade</v>
      </c>
      <c r="E19" s="48" t="n">
        <f aca="false">Item17!D3</f>
        <v>10</v>
      </c>
      <c r="F19" s="50" t="n">
        <f aca="false">Item17!E3</f>
        <v>23.2</v>
      </c>
      <c r="G19" s="62" t="n">
        <f aca="false">IFERROR((ROUND(F19,2)*E19),"sem preço estimado")</f>
        <v>232</v>
      </c>
      <c r="H19" s="52" t="str">
        <f aca="false">IF(G19&gt;80000,"necessária a subdivisão deste item em cotas!","")</f>
        <v/>
      </c>
    </row>
    <row r="20" customFormat="false" ht="25.5" hidden="false" customHeight="false" outlineLevel="0" collapsed="false">
      <c r="A20" s="57"/>
      <c r="B20" s="48" t="n">
        <v>18</v>
      </c>
      <c r="C20" s="49" t="str">
        <f aca="false">Item18!B3</f>
        <v>Disjuntor baixa tensão. Funcionamento: termomagnético, Número pólo:1( monopolar), operação: manual, corrente nominal: 20 A</v>
      </c>
      <c r="D20" s="48" t="str">
        <f aca="false">Item18!C3</f>
        <v>unidade</v>
      </c>
      <c r="E20" s="48" t="n">
        <f aca="false">Item18!D3</f>
        <v>10</v>
      </c>
      <c r="F20" s="50" t="n">
        <f aca="false">Item18!E3</f>
        <v>8.96</v>
      </c>
      <c r="G20" s="62" t="n">
        <f aca="false">IFERROR((ROUND(F20,2)*E20),"sem preço estimado")</f>
        <v>89.6</v>
      </c>
      <c r="H20" s="52" t="str">
        <f aca="false">IF(G20&gt;80000,"necessária a subdivisão deste item em cotas!","")</f>
        <v/>
      </c>
    </row>
    <row r="21" customFormat="false" ht="25.5" hidden="false" customHeight="false" outlineLevel="0" collapsed="false">
      <c r="A21" s="57"/>
      <c r="B21" s="48" t="n">
        <v>19</v>
      </c>
      <c r="C21" s="49" t="str">
        <f aca="false">Item19!B3</f>
        <v>Disjuntor baixa tensão. Funcionamento: termomagnético, Número pólo:1( monopolar), operação: manual, corrente nominal: 30 A</v>
      </c>
      <c r="D21" s="48" t="str">
        <f aca="false">Item19!C3</f>
        <v>unidade</v>
      </c>
      <c r="E21" s="48" t="n">
        <f aca="false">Item19!D3</f>
        <v>10</v>
      </c>
      <c r="F21" s="50" t="n">
        <f aca="false">Item19!E3</f>
        <v>11.27</v>
      </c>
      <c r="G21" s="62" t="n">
        <f aca="false">IFERROR((ROUND(F21,2)*E21),"sem preço estimado")</f>
        <v>112.7</v>
      </c>
      <c r="H21" s="52" t="str">
        <f aca="false">IF(G21&gt;80000,"necessária a subdivisão deste item em cotas!","")</f>
        <v/>
      </c>
    </row>
    <row r="22" customFormat="false" ht="25.5" hidden="false" customHeight="false" outlineLevel="0" collapsed="false">
      <c r="A22" s="57"/>
      <c r="B22" s="48" t="n">
        <v>20</v>
      </c>
      <c r="C22" s="49" t="str">
        <f aca="false">Item20!B3</f>
        <v>Disjuntor baixa tensão, funcionamento termomagnético comum, número de polos: tripolar, corrente nominal: 100 A</v>
      </c>
      <c r="D22" s="48" t="str">
        <f aca="false">Item20!C3</f>
        <v>unidade</v>
      </c>
      <c r="E22" s="48" t="n">
        <f aca="false">Item20!D3</f>
        <v>10</v>
      </c>
      <c r="F22" s="50" t="n">
        <f aca="false">Item20!E3</f>
        <v>126.46</v>
      </c>
      <c r="G22" s="62" t="n">
        <f aca="false">IFERROR((ROUND(F22,2)*E22),"sem preço estimado")</f>
        <v>1264.6</v>
      </c>
      <c r="H22" s="52" t="str">
        <f aca="false">IF(G22&gt;80000,"necessária a subdivisão deste item em cotas!","")</f>
        <v/>
      </c>
    </row>
    <row r="23" customFormat="false" ht="25.5" hidden="false" customHeight="false" outlineLevel="0" collapsed="false">
      <c r="A23" s="57"/>
      <c r="B23" s="48" t="n">
        <v>21</v>
      </c>
      <c r="C23" s="49" t="str">
        <f aca="false">Item21!B3</f>
        <v>Disjuntor baixa tensão, funcionamento termomagnético comum, número de polos: tripolar, corrente nominal: 30A </v>
      </c>
      <c r="D23" s="48" t="str">
        <f aca="false">Item21!C3</f>
        <v>unidade</v>
      </c>
      <c r="E23" s="48" t="n">
        <f aca="false">Item21!D3</f>
        <v>10</v>
      </c>
      <c r="F23" s="50" t="n">
        <f aca="false">Item21!E3</f>
        <v>84.41</v>
      </c>
      <c r="G23" s="62" t="n">
        <f aca="false">IFERROR((ROUND(F23,2)*E23),"sem preço estimado")</f>
        <v>844.1</v>
      </c>
      <c r="H23" s="52" t="str">
        <f aca="false">IF(G23&gt;80000,"necessária a subdivisão deste item em cotas!","")</f>
        <v/>
      </c>
    </row>
    <row r="24" customFormat="false" ht="21.75" hidden="false" customHeight="true" outlineLevel="0" collapsed="false">
      <c r="A24" s="63" t="s">
        <v>225</v>
      </c>
      <c r="B24" s="63"/>
      <c r="C24" s="63"/>
      <c r="D24" s="63"/>
      <c r="E24" s="63"/>
      <c r="F24" s="64" t="n">
        <f aca="false">SUM(G9:G23)</f>
        <v>5437.3</v>
      </c>
      <c r="G24" s="64"/>
      <c r="H24" s="52" t="str">
        <f aca="false">IF(G24&gt;80000,"necessária a subdivisão deste item em cotas!","")</f>
        <v/>
      </c>
    </row>
    <row r="25" customFormat="false" ht="25.5" hidden="false" customHeight="true" outlineLevel="0" collapsed="false">
      <c r="A25" s="57" t="s">
        <v>226</v>
      </c>
      <c r="B25" s="58" t="n">
        <v>22</v>
      </c>
      <c r="C25" s="59" t="str">
        <f aca="false">Item22!B3</f>
        <v>Conexão hidráulica, material: pvc, tipo: bucha redução curta, tipo fixação: soldável, aplicação: instalações prediais água frita, bitola: 32mm x 25mm</v>
      </c>
      <c r="D25" s="58" t="str">
        <f aca="false">Item22!C3</f>
        <v>unidade</v>
      </c>
      <c r="E25" s="58" t="n">
        <f aca="false">Item22!D3</f>
        <v>10</v>
      </c>
      <c r="F25" s="60" t="n">
        <f aca="false">Item22!E3</f>
        <v>0.63</v>
      </c>
      <c r="G25" s="61" t="n">
        <f aca="false">IFERROR((ROUND(F25,2)*E25),"sem preço estimado")</f>
        <v>6.3</v>
      </c>
      <c r="H25" s="52" t="str">
        <f aca="false">IF(G25&gt;80000,"necessária a subdivisão deste item em cotas!","")</f>
        <v/>
      </c>
    </row>
    <row r="26" customFormat="false" ht="25.5" hidden="false" customHeight="false" outlineLevel="0" collapsed="false">
      <c r="A26" s="57"/>
      <c r="B26" s="48" t="n">
        <v>23</v>
      </c>
      <c r="C26" s="49" t="str">
        <f aca="false">Item23!B3</f>
        <v>Conexão hidráulica, material: pvc, tipo: cap, tipo fixação: soldável, aplicação instalações prediais água fria, normas técnicas; nbr 5648, bitola: 20 mm</v>
      </c>
      <c r="D26" s="48" t="str">
        <f aca="false">Item23!C3</f>
        <v>unidade</v>
      </c>
      <c r="E26" s="48" t="n">
        <f aca="false">Item23!D3</f>
        <v>10</v>
      </c>
      <c r="F26" s="50" t="n">
        <f aca="false">Item23!E3</f>
        <v>1.21</v>
      </c>
      <c r="G26" s="62" t="n">
        <f aca="false">IFERROR((ROUND(F26,2)*E26),"sem preço estimado")</f>
        <v>12.1</v>
      </c>
      <c r="H26" s="52" t="str">
        <f aca="false">IF(G26&gt;80000,"necessária a subdivisão deste item em cotas!","")</f>
        <v/>
      </c>
    </row>
    <row r="27" customFormat="false" ht="25.5" hidden="false" customHeight="false" outlineLevel="0" collapsed="false">
      <c r="A27" s="57"/>
      <c r="B27" s="48" t="n">
        <v>24</v>
      </c>
      <c r="C27" s="49" t="str">
        <f aca="false">Item24!B3</f>
        <v>Conexão hidráulica, material: pvc, tipo: cap, tipo fixação: soldável, aplicação instalações prediais água fria, normas técnicas; nbr 5648, bitola: 25 mm</v>
      </c>
      <c r="D27" s="48" t="str">
        <f aca="false">Item24!C3</f>
        <v>unidade</v>
      </c>
      <c r="E27" s="48" t="n">
        <f aca="false">Item24!D3</f>
        <v>10</v>
      </c>
      <c r="F27" s="50" t="n">
        <f aca="false">Item24!E3</f>
        <v>0.86</v>
      </c>
      <c r="G27" s="62" t="n">
        <f aca="false">IFERROR((ROUND(F27,2)*E27),"sem preço estimado")</f>
        <v>8.6</v>
      </c>
      <c r="H27" s="52" t="str">
        <f aca="false">IF(G27&gt;80000,"necessária a subdivisão deste item em cotas!","")</f>
        <v/>
      </c>
    </row>
    <row r="28" customFormat="false" ht="25.5" hidden="false" customHeight="false" outlineLevel="0" collapsed="false">
      <c r="A28" s="57"/>
      <c r="B28" s="48" t="n">
        <v>25</v>
      </c>
      <c r="C28" s="49" t="str">
        <f aca="false">Item25!B3</f>
        <v>Conexão hidráulica, material: pvc, tipo: cap, tipo fixação: soldável, aplicação instalações prediais água fria, normas técnicas; nbr 5648, bitola: 32 mm</v>
      </c>
      <c r="D28" s="48" t="str">
        <f aca="false">Item25!C3</f>
        <v>unidade</v>
      </c>
      <c r="E28" s="48" t="n">
        <f aca="false">Item25!D3</f>
        <v>10</v>
      </c>
      <c r="F28" s="50" t="n">
        <f aca="false">Item25!E3</f>
        <v>1.52</v>
      </c>
      <c r="G28" s="62" t="n">
        <f aca="false">IFERROR((ROUND(F28,2)*E28),"sem preço estimado")</f>
        <v>15.2</v>
      </c>
      <c r="H28" s="52" t="str">
        <f aca="false">IF(G28&gt;80000,"necessária a subdivisão deste item em cotas!","")</f>
        <v/>
      </c>
    </row>
    <row r="29" customFormat="false" ht="25.5" hidden="false" customHeight="false" outlineLevel="0" collapsed="false">
      <c r="A29" s="57"/>
      <c r="B29" s="48" t="n">
        <v>26</v>
      </c>
      <c r="C29" s="49" t="str">
        <f aca="false">Item26!B3</f>
        <v>Conexão hidráulica, material: pvc, tipo: cap, tipo fixação: soldável, aplicação instalações prediais água fria, normas técnicas; nbr 5648, bitola: 40 mm</v>
      </c>
      <c r="D29" s="48" t="str">
        <f aca="false">Item26!C3</f>
        <v>unidade</v>
      </c>
      <c r="E29" s="48" t="n">
        <f aca="false">Item26!D3</f>
        <v>10</v>
      </c>
      <c r="F29" s="50" t="n">
        <f aca="false">Item26!E3</f>
        <v>2.75</v>
      </c>
      <c r="G29" s="62" t="n">
        <f aca="false">IFERROR((ROUND(F29,2)*E29),"sem preço estimado")</f>
        <v>27.5</v>
      </c>
      <c r="H29" s="52" t="str">
        <f aca="false">IF(G29&gt;80000,"necessária a subdivisão deste item em cotas!","")</f>
        <v/>
      </c>
    </row>
    <row r="30" customFormat="false" ht="12.75" hidden="false" customHeight="false" outlineLevel="0" collapsed="false">
      <c r="A30" s="57"/>
      <c r="B30" s="48" t="n">
        <v>27</v>
      </c>
      <c r="C30" s="49" t="str">
        <f aca="false">Item27!B3</f>
        <v>cola adesiva para tubo de pvc soldável, recipiente com 175gr</v>
      </c>
      <c r="D30" s="48" t="str">
        <f aca="false">Item27!C3</f>
        <v>unidade</v>
      </c>
      <c r="E30" s="48" t="n">
        <f aca="false">Item27!D3</f>
        <v>10</v>
      </c>
      <c r="F30" s="50" t="n">
        <f aca="false">Item27!E3</f>
        <v>14.45</v>
      </c>
      <c r="G30" s="62" t="n">
        <f aca="false">IFERROR((ROUND(F30,2)*E30),"sem preço estimado")</f>
        <v>144.5</v>
      </c>
      <c r="H30" s="52" t="str">
        <f aca="false">IF(G30&gt;80000,"necessária a subdivisão deste item em cotas!","")</f>
        <v/>
      </c>
    </row>
    <row r="31" customFormat="false" ht="25.5" hidden="false" customHeight="false" outlineLevel="0" collapsed="false">
      <c r="A31" s="57"/>
      <c r="B31" s="48" t="n">
        <v>28</v>
      </c>
      <c r="C31" s="49" t="str">
        <f aca="false">Item28!B3</f>
        <v>Conexão hidráulica, material: pvc, tipo: curva 90°C, tipo fixação: soldável, aplicação: instalações prediais para água fria, bitola: 1"</v>
      </c>
      <c r="D31" s="48" t="str">
        <f aca="false">Item28!C3</f>
        <v>unidade</v>
      </c>
      <c r="E31" s="48" t="n">
        <f aca="false">Item28!D3</f>
        <v>10</v>
      </c>
      <c r="F31" s="50" t="n">
        <f aca="false">Item28!E3</f>
        <v>2.03</v>
      </c>
      <c r="G31" s="62" t="n">
        <f aca="false">IFERROR((ROUND(F31,2)*E31),"sem preço estimado")</f>
        <v>20.3</v>
      </c>
      <c r="H31" s="52" t="str">
        <f aca="false">IF(G31&gt;80000,"necessária a subdivisão deste item em cotas!","")</f>
        <v/>
      </c>
    </row>
    <row r="32" customFormat="false" ht="25.5" hidden="false" customHeight="false" outlineLevel="0" collapsed="false">
      <c r="A32" s="57"/>
      <c r="B32" s="48" t="n">
        <v>29</v>
      </c>
      <c r="C32" s="49" t="str">
        <f aca="false">Item29!B3</f>
        <v>Conexão hidráulica, material: pvc, tipo: curva 90°C, tipo fixação: soldável, aplicação: instalações prediais para água fria, bitola:1/2"</v>
      </c>
      <c r="D32" s="48" t="str">
        <f aca="false">Item29!C3</f>
        <v>unidade</v>
      </c>
      <c r="E32" s="48" t="n">
        <f aca="false">Item29!D3</f>
        <v>50</v>
      </c>
      <c r="F32" s="50" t="n">
        <f aca="false">Item29!E3</f>
        <v>3.45</v>
      </c>
      <c r="G32" s="62" t="n">
        <f aca="false">IFERROR((ROUND(F32,2)*E32),"sem preço estimado")</f>
        <v>172.5</v>
      </c>
      <c r="H32" s="52" t="str">
        <f aca="false">IF(G32&gt;80000,"necessária a subdivisão deste item em cotas!","")</f>
        <v/>
      </c>
    </row>
    <row r="33" customFormat="false" ht="25.5" hidden="false" customHeight="false" outlineLevel="0" collapsed="false">
      <c r="A33" s="57"/>
      <c r="B33" s="48" t="n">
        <v>30</v>
      </c>
      <c r="C33" s="49" t="str">
        <f aca="false">Item30!B3</f>
        <v>Conexão hidráulica, material: pvc, tipo: curva 90°C, tipo fixação: roscável, aplicação: instalações prediais para água fria, bitola: 2"</v>
      </c>
      <c r="D33" s="48" t="str">
        <f aca="false">Item30!C3</f>
        <v>unidade</v>
      </c>
      <c r="E33" s="48" t="n">
        <f aca="false">Item30!D3</f>
        <v>10</v>
      </c>
      <c r="F33" s="50" t="n">
        <f aca="false">Item30!E3</f>
        <v>45.29</v>
      </c>
      <c r="G33" s="62" t="n">
        <f aca="false">IFERROR((ROUND(F33,2)*E33),"sem preço estimado")</f>
        <v>452.9</v>
      </c>
      <c r="H33" s="52" t="str">
        <f aca="false">IF(G33&gt;80000,"necessária a subdivisão deste item em cotas!","")</f>
        <v/>
      </c>
    </row>
    <row r="34" customFormat="false" ht="25.5" hidden="false" customHeight="false" outlineLevel="0" collapsed="false">
      <c r="A34" s="57"/>
      <c r="B34" s="48" t="n">
        <v>31</v>
      </c>
      <c r="C34" s="49" t="str">
        <f aca="false">Item31!B3</f>
        <v>Conexão hidráulica, material: pvc, tipo: curva 90°C, tipo fixação: soldável, aplicação: instalações prediais para água fria, bitola:3/4"</v>
      </c>
      <c r="D34" s="48" t="str">
        <f aca="false">Item31!C3</f>
        <v>unidade</v>
      </c>
      <c r="E34" s="48" t="n">
        <f aca="false">Item31!D3</f>
        <v>50</v>
      </c>
      <c r="F34" s="50" t="n">
        <f aca="false">Item31!E3</f>
        <v>2.35</v>
      </c>
      <c r="G34" s="62" t="n">
        <f aca="false">IFERROR((ROUND(F34,2)*E34),"sem preço estimado")</f>
        <v>117.5</v>
      </c>
      <c r="H34" s="52" t="str">
        <f aca="false">IF(G34&gt;80000,"necessária a subdivisão deste item em cotas!","")</f>
        <v/>
      </c>
    </row>
    <row r="35" customFormat="false" ht="25.5" hidden="false" customHeight="false" outlineLevel="0" collapsed="false">
      <c r="A35" s="57"/>
      <c r="B35" s="48" t="n">
        <v>32</v>
      </c>
      <c r="C35" s="49" t="str">
        <f aca="false">Item32!B3</f>
        <v>Conexão hidráulica, material: pvc, tipo: curva 90°curta,tipo de fixação: soldável, aplicação: instalações sanitárias, bitola: 40 mm</v>
      </c>
      <c r="D35" s="48" t="str">
        <f aca="false">Item32!C3</f>
        <v>unidade</v>
      </c>
      <c r="E35" s="48" t="n">
        <f aca="false">Item32!D3</f>
        <v>10</v>
      </c>
      <c r="F35" s="50" t="n">
        <f aca="false">Item32!E3</f>
        <v>2.9</v>
      </c>
      <c r="G35" s="62" t="n">
        <f aca="false">IFERROR((ROUND(F35,2)*E35),"sem preço estimado")</f>
        <v>29</v>
      </c>
      <c r="H35" s="52" t="str">
        <f aca="false">IF(G35&gt;80000,"necessária a subdivisão deste item em cotas!","")</f>
        <v/>
      </c>
    </row>
    <row r="36" customFormat="false" ht="25.5" hidden="false" customHeight="false" outlineLevel="0" collapsed="false">
      <c r="A36" s="57"/>
      <c r="B36" s="48" t="n">
        <v>33</v>
      </c>
      <c r="C36" s="49" t="str">
        <f aca="false">Item33!B3</f>
        <v>Conexão hidráulica, material: pvc, tipo: curva 90°curta,tipo de fixação: soldável, aplicação: instalações sanitárias, bitola: 50mm</v>
      </c>
      <c r="D36" s="48" t="str">
        <f aca="false">Item33!C3</f>
        <v>unidade</v>
      </c>
      <c r="E36" s="48" t="n">
        <f aca="false">Item33!D3</f>
        <v>10</v>
      </c>
      <c r="F36" s="50" t="n">
        <f aca="false">Item33!E3</f>
        <v>8.51</v>
      </c>
      <c r="G36" s="62" t="n">
        <f aca="false">IFERROR((ROUND(F36,2)*E36),"sem preço estimado")</f>
        <v>85.1</v>
      </c>
      <c r="H36" s="52" t="str">
        <f aca="false">IF(G36&gt;80000,"necessária a subdivisão deste item em cotas!","")</f>
        <v/>
      </c>
    </row>
    <row r="37" customFormat="false" ht="25.5" hidden="false" customHeight="false" outlineLevel="0" collapsed="false">
      <c r="A37" s="57"/>
      <c r="B37" s="48" t="n">
        <v>34</v>
      </c>
      <c r="C37" s="49" t="str">
        <f aca="false">Item34!B3</f>
        <v>Conexão hidráulica, material: pvc, tipo: curva 90°curta,tipo de fixação: soldável, aplicação: instalações sanitárias, bitola: 75mm</v>
      </c>
      <c r="D37" s="48" t="str">
        <f aca="false">Item34!C3</f>
        <v>unidade</v>
      </c>
      <c r="E37" s="48" t="n">
        <f aca="false">Item34!D3</f>
        <v>10</v>
      </c>
      <c r="F37" s="50" t="n">
        <f aca="false">Item34!E3</f>
        <v>16.6</v>
      </c>
      <c r="G37" s="62" t="n">
        <f aca="false">IFERROR((ROUND(F37,2)*E37),"sem preço estimado")</f>
        <v>166</v>
      </c>
      <c r="H37" s="52" t="str">
        <f aca="false">IF(G37&gt;80000,"necessária a subdivisão deste item em cotas!","")</f>
        <v/>
      </c>
    </row>
    <row r="38" customFormat="false" ht="12.75" hidden="false" customHeight="false" outlineLevel="0" collapsed="false">
      <c r="A38" s="57"/>
      <c r="B38" s="48" t="n">
        <v>35</v>
      </c>
      <c r="C38" s="49" t="str">
        <f aca="false">Item35!B3</f>
        <v>filtro com carvão ativado, impregnado com prata, para bebedouro de pressão elétrico ibbl bag 40</v>
      </c>
      <c r="D38" s="48" t="str">
        <f aca="false">Item35!C3</f>
        <v>unidade</v>
      </c>
      <c r="E38" s="48" t="n">
        <f aca="false">Item35!D3</f>
        <v>15</v>
      </c>
      <c r="F38" s="50" t="n">
        <f aca="false">Item35!E3</f>
        <v>27.59</v>
      </c>
      <c r="G38" s="62" t="n">
        <f aca="false">IFERROR((ROUND(F38,2)*E38),"sem preço estimado")</f>
        <v>413.85</v>
      </c>
      <c r="H38" s="52" t="str">
        <f aca="false">IF(G38&gt;80000,"necessária a subdivisão deste item em cotas!","")</f>
        <v/>
      </c>
    </row>
    <row r="39" customFormat="false" ht="12.75" hidden="false" customHeight="false" outlineLevel="0" collapsed="false">
      <c r="A39" s="57"/>
      <c r="B39" s="48" t="n">
        <v>36</v>
      </c>
      <c r="C39" s="49" t="str">
        <f aca="false">Item36!B3</f>
        <v>fita veda rosca 12mmx25m </v>
      </c>
      <c r="D39" s="48" t="str">
        <f aca="false">Item36!C3</f>
        <v>unidade</v>
      </c>
      <c r="E39" s="48" t="n">
        <f aca="false">Item36!D3</f>
        <v>20</v>
      </c>
      <c r="F39" s="50" t="n">
        <f aca="false">Item36!E3</f>
        <v>2.46</v>
      </c>
      <c r="G39" s="62" t="n">
        <f aca="false">IFERROR((ROUND(F39,2)*E39),"sem preço estimado")</f>
        <v>49.2</v>
      </c>
      <c r="H39" s="52" t="str">
        <f aca="false">IF(G39&gt;80000,"necessária a subdivisão deste item em cotas!","")</f>
        <v/>
      </c>
    </row>
    <row r="40" customFormat="false" ht="25.5" hidden="false" customHeight="false" outlineLevel="0" collapsed="false">
      <c r="A40" s="57"/>
      <c r="B40" s="48" t="n">
        <v>37</v>
      </c>
      <c r="C40" s="49" t="str">
        <f aca="false">Item37!B3</f>
        <v>Conexão hidráulica, material: pvc, tipo: joelho 90°curta,tipo de fixação: soldável e roscável, bitola do lado roscável: 3.4 “, bitola do lado soldável: 3.4”, com bucha de latão</v>
      </c>
      <c r="D40" s="48" t="str">
        <f aca="false">Item37!C3</f>
        <v>unidade</v>
      </c>
      <c r="E40" s="48" t="n">
        <f aca="false">Item37!D3</f>
        <v>20</v>
      </c>
      <c r="F40" s="50" t="n">
        <f aca="false">Item37!E3</f>
        <v>4.15</v>
      </c>
      <c r="G40" s="62" t="n">
        <f aca="false">IFERROR((ROUND(F40,2)*E40),"sem preço estimado")</f>
        <v>83</v>
      </c>
      <c r="H40" s="52" t="str">
        <f aca="false">IF(G40&gt;80000,"necessária a subdivisão deste item em cotas!","")</f>
        <v/>
      </c>
    </row>
    <row r="41" customFormat="false" ht="12.75" hidden="false" customHeight="false" outlineLevel="0" collapsed="false">
      <c r="A41" s="57"/>
      <c r="B41" s="48" t="n">
        <v>38</v>
      </c>
      <c r="C41" s="49" t="str">
        <f aca="false">Item38!B3</f>
        <v>joelho redução 90 °C pvc com rosca para água fria predial 3/4"x1/2" </v>
      </c>
      <c r="D41" s="48" t="str">
        <f aca="false">Item38!C3</f>
        <v>unidade</v>
      </c>
      <c r="E41" s="48" t="n">
        <f aca="false">Item38!D3</f>
        <v>20</v>
      </c>
      <c r="F41" s="50" t="n">
        <f aca="false">Item38!E3</f>
        <v>4.35</v>
      </c>
      <c r="G41" s="62" t="n">
        <f aca="false">IFERROR((ROUND(F41,2)*E41),"sem preço estimado")</f>
        <v>87</v>
      </c>
      <c r="H41" s="52" t="str">
        <f aca="false">IF(G41&gt;80000,"necessária a subdivisão deste item em cotas!","")</f>
        <v/>
      </c>
    </row>
    <row r="42" customFormat="false" ht="12.75" hidden="false" customHeight="false" outlineLevel="0" collapsed="false">
      <c r="A42" s="57"/>
      <c r="B42" s="48" t="n">
        <v>39</v>
      </c>
      <c r="C42" s="49" t="str">
        <f aca="false">Item39!B3</f>
        <v>joelho redução 90 °C pvc soldável com bucha de latão 32mm x 3/4"</v>
      </c>
      <c r="D42" s="48" t="str">
        <f aca="false">Item39!C3</f>
        <v>unidade</v>
      </c>
      <c r="E42" s="48" t="n">
        <f aca="false">Item39!D3</f>
        <v>20</v>
      </c>
      <c r="F42" s="50" t="n">
        <f aca="false">Item39!E3</f>
        <v>14.56</v>
      </c>
      <c r="G42" s="62" t="n">
        <f aca="false">IFERROR((ROUND(F42,2)*E42),"sem preço estimado")</f>
        <v>291.2</v>
      </c>
      <c r="H42" s="52" t="str">
        <f aca="false">IF(G42&gt;80000,"necessária a subdivisão deste item em cotas!","")</f>
        <v/>
      </c>
    </row>
    <row r="43" customFormat="false" ht="25.5" hidden="false" customHeight="false" outlineLevel="0" collapsed="false">
      <c r="A43" s="57"/>
      <c r="B43" s="48" t="n">
        <v>40</v>
      </c>
      <c r="C43" s="49" t="str">
        <f aca="false">Item40!B3</f>
        <v>lavatório de parede em louça, sem coluna, com as dimensões de largura entre 45 a 50 cm e de profundidade entre 34 a 40cm </v>
      </c>
      <c r="D43" s="48" t="str">
        <f aca="false">Item40!C3</f>
        <v>unidade</v>
      </c>
      <c r="E43" s="48" t="n">
        <f aca="false">Item40!D3</f>
        <v>10</v>
      </c>
      <c r="F43" s="50" t="n">
        <f aca="false">Item40!E3</f>
        <v>64.65</v>
      </c>
      <c r="G43" s="62" t="n">
        <f aca="false">IFERROR((ROUND(F43,2)*E43),"sem preço estimado")</f>
        <v>646.5</v>
      </c>
      <c r="H43" s="52" t="str">
        <f aca="false">IF(G43&gt;80000,"necessária a subdivisão deste item em cotas!","")</f>
        <v/>
      </c>
    </row>
    <row r="44" customFormat="false" ht="12.75" hidden="false" customHeight="false" outlineLevel="0" collapsed="false">
      <c r="A44" s="57"/>
      <c r="B44" s="48" t="n">
        <v>41</v>
      </c>
      <c r="C44" s="49" t="str">
        <f aca="false">Item41!B3</f>
        <v>luva pvc com rosca para água fria predial 3/4" </v>
      </c>
      <c r="D44" s="48" t="str">
        <f aca="false">Item41!C3</f>
        <v>unidade</v>
      </c>
      <c r="E44" s="48" t="n">
        <f aca="false">Item41!D3</f>
        <v>100</v>
      </c>
      <c r="F44" s="50" t="n">
        <f aca="false">Item41!E3</f>
        <v>1.92</v>
      </c>
      <c r="G44" s="62" t="n">
        <f aca="false">IFERROR((ROUND(F44,2)*E44),"sem preço estimado")</f>
        <v>192</v>
      </c>
      <c r="H44" s="52" t="str">
        <f aca="false">IF(G44&gt;80000,"necessária a subdivisão deste item em cotas!","")</f>
        <v/>
      </c>
    </row>
    <row r="45" customFormat="false" ht="12.75" hidden="false" customHeight="false" outlineLevel="0" collapsed="false">
      <c r="A45" s="57"/>
      <c r="B45" s="48" t="n">
        <v>42</v>
      </c>
      <c r="C45" s="49" t="str">
        <f aca="false">Item42!B3</f>
        <v>registro de gaveta diâmetro ¾”. marca deca ou similar técnico.</v>
      </c>
      <c r="D45" s="48" t="str">
        <f aca="false">Item42!C3</f>
        <v>unidade</v>
      </c>
      <c r="E45" s="48" t="n">
        <f aca="false">Item42!D3</f>
        <v>10</v>
      </c>
      <c r="F45" s="50" t="n">
        <f aca="false">Item42!E3</f>
        <v>27.17</v>
      </c>
      <c r="G45" s="62" t="n">
        <f aca="false">IFERROR((ROUND(F45,2)*E45),"sem preço estimado")</f>
        <v>271.7</v>
      </c>
      <c r="H45" s="52" t="str">
        <f aca="false">IF(G45&gt;80000,"necessária a subdivisão deste item em cotas!","")</f>
        <v/>
      </c>
    </row>
    <row r="46" customFormat="false" ht="12.75" hidden="false" customHeight="false" outlineLevel="0" collapsed="false">
      <c r="A46" s="57"/>
      <c r="B46" s="48" t="n">
        <v>43</v>
      </c>
      <c r="C46" s="49" t="str">
        <f aca="false">Item43!B3</f>
        <v>sifão para lavatório, cromado, diâmetro saída: 38 mm, diâmetro entrada: 1x1 ½”</v>
      </c>
      <c r="D46" s="48" t="str">
        <f aca="false">Item43!C3</f>
        <v>unidade</v>
      </c>
      <c r="E46" s="48" t="n">
        <f aca="false">Item43!D3</f>
        <v>10</v>
      </c>
      <c r="F46" s="50" t="n">
        <f aca="false">Item43!E3</f>
        <v>74.75</v>
      </c>
      <c r="G46" s="62" t="n">
        <f aca="false">IFERROR((ROUND(F46,2)*E46),"sem preço estimado")</f>
        <v>747.5</v>
      </c>
      <c r="H46" s="52" t="str">
        <f aca="false">IF(G46&gt;80000,"necessária a subdivisão deste item em cotas!","")</f>
        <v/>
      </c>
    </row>
    <row r="47" customFormat="false" ht="12.75" hidden="false" customHeight="false" outlineLevel="0" collapsed="false">
      <c r="A47" s="57"/>
      <c r="B47" s="48" t="n">
        <v>44</v>
      </c>
      <c r="C47" s="49" t="str">
        <f aca="false">Item44!B3</f>
        <v>te redução pvc com rosca 90 °C para água fria predial 1.1/2" x ¾”</v>
      </c>
      <c r="D47" s="48" t="str">
        <f aca="false">Item44!C3</f>
        <v>unidade</v>
      </c>
      <c r="E47" s="48" t="n">
        <f aca="false">Item44!D3</f>
        <v>10</v>
      </c>
      <c r="F47" s="50" t="n">
        <f aca="false">Item44!E3</f>
        <v>18.64</v>
      </c>
      <c r="G47" s="62" t="n">
        <f aca="false">IFERROR((ROUND(F47,2)*E47),"sem preço estimado")</f>
        <v>186.4</v>
      </c>
      <c r="H47" s="52" t="str">
        <f aca="false">IF(G47&gt;80000,"necessária a subdivisão deste item em cotas!","")</f>
        <v/>
      </c>
    </row>
    <row r="48" customFormat="false" ht="12.75" hidden="false" customHeight="false" outlineLevel="0" collapsed="false">
      <c r="A48" s="57"/>
      <c r="B48" s="48" t="n">
        <v>45</v>
      </c>
      <c r="C48" s="49" t="str">
        <f aca="false">Item45!B3</f>
        <v>te redução pvc com rosca 90 °C para água fria predial 3/4 x 1/2"</v>
      </c>
      <c r="D48" s="48" t="str">
        <f aca="false">Item45!C3</f>
        <v>unidade</v>
      </c>
      <c r="E48" s="48" t="n">
        <f aca="false">Item45!D3</f>
        <v>10</v>
      </c>
      <c r="F48" s="50" t="n">
        <f aca="false">Item45!E3</f>
        <v>2.81</v>
      </c>
      <c r="G48" s="62" t="n">
        <f aca="false">IFERROR((ROUND(F48,2)*E48),"sem preço estimado")</f>
        <v>28.1</v>
      </c>
      <c r="H48" s="52" t="str">
        <f aca="false">IF(G48&gt;80000,"necessária a subdivisão deste item em cotas!","")</f>
        <v/>
      </c>
    </row>
    <row r="49" customFormat="false" ht="12.75" hidden="false" customHeight="false" outlineLevel="0" collapsed="false">
      <c r="A49" s="57"/>
      <c r="B49" s="48" t="n">
        <v>46</v>
      </c>
      <c r="C49" s="49" t="str">
        <f aca="false">Item46!B3</f>
        <v>Mola Aérea Hidráulica para portas</v>
      </c>
      <c r="D49" s="48" t="str">
        <f aca="false">Item46!C3</f>
        <v>unidade</v>
      </c>
      <c r="E49" s="48" t="n">
        <f aca="false">Item46!D3</f>
        <v>50</v>
      </c>
      <c r="F49" s="50" t="n">
        <f aca="false">Item46!E3</f>
        <v>72.17</v>
      </c>
      <c r="G49" s="62" t="n">
        <f aca="false">IFERROR((ROUND(F49,2)*E49),"sem preço estimado")</f>
        <v>3608.5</v>
      </c>
      <c r="H49" s="52" t="str">
        <f aca="false">IF(G49&gt;80000,"necessária a subdivisão deste item em cotas!","")</f>
        <v/>
      </c>
    </row>
    <row r="50" customFormat="false" ht="25.5" hidden="false" customHeight="false" outlineLevel="0" collapsed="false">
      <c r="A50" s="57"/>
      <c r="B50" s="48" t="n">
        <v>47</v>
      </c>
      <c r="C50" s="65" t="str">
        <f aca="false">Item47!B3</f>
        <v>Rebite de repuxo de alumínio polido 3,2 mm x 10 mm</v>
      </c>
      <c r="D50" s="48" t="str">
        <f aca="false">Item47!C3</f>
        <v>caixa com 1000</v>
      </c>
      <c r="E50" s="48" t="n">
        <f aca="false">Item47!D3</f>
        <v>50</v>
      </c>
      <c r="F50" s="50" t="n">
        <f aca="false">Item47!E3</f>
        <v>44.9</v>
      </c>
      <c r="G50" s="62" t="n">
        <f aca="false">IFERROR((ROUND(F50,2)*E50),"sem preço estimado")</f>
        <v>2245</v>
      </c>
      <c r="H50" s="52" t="str">
        <f aca="false">IF(G50&gt;80000,"necessária a subdivisão deste item em cotas!","")</f>
        <v/>
      </c>
    </row>
    <row r="51" customFormat="false" ht="12.75" hidden="false" customHeight="false" outlineLevel="0" collapsed="false">
      <c r="A51" s="57"/>
      <c r="B51" s="48" t="n">
        <v>48</v>
      </c>
      <c r="C51" s="65" t="str">
        <f aca="false">Item48!B3</f>
        <v>Tomada externa (sobrepor) 2P +T, 10 A, 250 V</v>
      </c>
      <c r="D51" s="48" t="str">
        <f aca="false">Item48!C3</f>
        <v>unidade</v>
      </c>
      <c r="E51" s="48" t="n">
        <f aca="false">Item48!D3</f>
        <v>700</v>
      </c>
      <c r="F51" s="50" t="n">
        <f aca="false">Item48!E3</f>
        <v>6.88</v>
      </c>
      <c r="G51" s="62" t="n">
        <f aca="false">IFERROR((ROUND(F51,2)*E51),"sem preço estimado")</f>
        <v>4816</v>
      </c>
      <c r="H51" s="52" t="str">
        <f aca="false">IF(G51&gt;80000,"necessária a subdivisão deste item em cotas!","")</f>
        <v/>
      </c>
    </row>
    <row r="52" customFormat="false" ht="16.5" hidden="false" customHeight="true" outlineLevel="0" collapsed="false">
      <c r="A52" s="63" t="s">
        <v>227</v>
      </c>
      <c r="B52" s="63"/>
      <c r="C52" s="63"/>
      <c r="D52" s="63"/>
      <c r="E52" s="63"/>
      <c r="F52" s="64" t="n">
        <f aca="false">SUM(G25:G51)</f>
        <v>14923.45</v>
      </c>
      <c r="G52" s="64"/>
      <c r="H52" s="52"/>
    </row>
    <row r="53" customFormat="false" ht="51" hidden="false" customHeight="false" outlineLevel="0" collapsed="false">
      <c r="B53" s="66" t="n">
        <v>49</v>
      </c>
      <c r="C53" s="67" t="str">
        <f aca="false">Item49!B3</f>
        <v>Lâmpada LED Tubular Tipo T8, 120 cm, base G13, 127/220V, fluxo luminoso mínimo de 1.800lm, potência máxima de 18W, luz branca (temperatura de cor 6000-6500K), vida útil estimada igual ou maior que 25.000 horas, compatível com a certificação do Inmetro.
Marca: Osram, Phillips ou similar.</v>
      </c>
      <c r="D53" s="68" t="str">
        <f aca="false">Item49!C3</f>
        <v>unidade</v>
      </c>
      <c r="E53" s="68" t="n">
        <f aca="false">Item49!D3</f>
        <v>1500</v>
      </c>
      <c r="F53" s="69" t="n">
        <f aca="false">Item49!E3</f>
        <v>29.01</v>
      </c>
      <c r="G53" s="70" t="n">
        <f aca="false">IFERROR((ROUND(F53,2)*E53),"sem preço estimado")</f>
        <v>43515</v>
      </c>
      <c r="H53" s="52" t="str">
        <f aca="false">IF(G53&gt;80000,"necessária a subdivisão deste item em cotas!","")</f>
        <v/>
      </c>
    </row>
    <row r="54" customFormat="false" ht="12.75" hidden="false" customHeight="false" outlineLevel="0" collapsed="false">
      <c r="B54" s="48" t="n">
        <v>50</v>
      </c>
      <c r="C54" s="65" t="str">
        <f aca="false">Item50!B3</f>
        <v>Plafon de sobrepor com bocal de porcelana E-27</v>
      </c>
      <c r="D54" s="48" t="str">
        <f aca="false">Item50!C3</f>
        <v>unidade</v>
      </c>
      <c r="E54" s="48" t="n">
        <f aca="false">Item50!D3</f>
        <v>50</v>
      </c>
      <c r="F54" s="50" t="n">
        <f aca="false">Item50!E3</f>
        <v>3.73</v>
      </c>
      <c r="G54" s="51" t="n">
        <f aca="false">IFERROR((ROUND(F54,2)*E54),"sem preço estimado")</f>
        <v>186.5</v>
      </c>
      <c r="H54" s="52" t="str">
        <f aca="false">IF(G54&gt;80000,"necessária a subdivisão deste item em cotas!","")</f>
        <v/>
      </c>
    </row>
    <row r="55" customFormat="false" ht="38.25" hidden="false" customHeight="false" outlineLevel="0" collapsed="false">
      <c r="B55" s="48" t="n">
        <v>51</v>
      </c>
      <c r="C55" s="65" t="str">
        <f aca="false">Item51!B3</f>
        <v>Lâmpada LED Bulbo, base E-27, 127/220V, fluxo luminoso mínimo de 1.700lm, potência máxima de 17W, luz branca (temperatura de cor 6000-6500K), vida útil estimada igual ou maior que 25.000 horas, compatível com a certificação do Inmetro</v>
      </c>
      <c r="D55" s="48" t="str">
        <f aca="false">Item51!C3</f>
        <v>unidade</v>
      </c>
      <c r="E55" s="48" t="n">
        <f aca="false">Item51!D3</f>
        <v>300</v>
      </c>
      <c r="F55" s="50" t="n">
        <f aca="false">Item51!E3</f>
        <v>41.33</v>
      </c>
      <c r="G55" s="51" t="n">
        <f aca="false">IFERROR((ROUND(F55,2)*E55),"sem preço estimado")</f>
        <v>12399</v>
      </c>
      <c r="H55" s="52" t="str">
        <f aca="false">IF(G55&gt;80000,"necessária a subdivisão deste item em cotas!","")</f>
        <v/>
      </c>
    </row>
    <row r="56" customFormat="false" ht="51" hidden="false" customHeight="false" outlineLevel="0" collapsed="false">
      <c r="B56" s="48" t="n">
        <v>52</v>
      </c>
      <c r="C56" s="65" t="str">
        <f aca="false">Item52!B3</f>
        <v>Arandela Tipo Tartaruga LED sobrepor, 127/220V, fluxo luminoso mínimo de 600lm, potência máxima de 8W, luz branca (temperatura de cor 6000-6500K), vida útil estimada igual ou maior que 25.000 horas, compatível com a certificação do Inmetro.
Marca: Osram, Phillips, Nitrolux ou similar.</v>
      </c>
      <c r="D56" s="48" t="str">
        <f aca="false">Item52!C3</f>
        <v>unidade</v>
      </c>
      <c r="E56" s="48" t="n">
        <f aca="false">Item52!D3</f>
        <v>200</v>
      </c>
      <c r="F56" s="50" t="n">
        <f aca="false">Item52!E3</f>
        <v>25.84</v>
      </c>
      <c r="G56" s="51" t="n">
        <f aca="false">IFERROR((ROUND(F56,2)*E56),"sem preço estimado")</f>
        <v>5168</v>
      </c>
      <c r="H56" s="52" t="str">
        <f aca="false">IF(G56&gt;80000,"necessária a subdivisão deste item em cotas!","")</f>
        <v/>
      </c>
    </row>
    <row r="57" customFormat="false" ht="38.25" hidden="false" customHeight="false" outlineLevel="0" collapsed="false">
      <c r="B57" s="71" t="n">
        <v>53</v>
      </c>
      <c r="C57" s="65" t="str">
        <f aca="false">Item53!B3</f>
        <v>Lâmpada LED Bulbo, base E-40, 127/220V, fluxo luminoso mínimo de 12.000lm, potência máxima de 120W, luz branca (temperatura de cor 6000-6500K), vida útil estimada igual ou maior que 25.000 horas, compatível com a certificação do Inmetro</v>
      </c>
      <c r="D57" s="48" t="str">
        <f aca="false">Item53!C3</f>
        <v>unidade</v>
      </c>
      <c r="E57" s="48" t="n">
        <f aca="false">Item53!D3</f>
        <v>75</v>
      </c>
      <c r="F57" s="50" t="n">
        <f aca="false">Item53!E3</f>
        <v>298.15</v>
      </c>
      <c r="G57" s="51" t="n">
        <f aca="false">IFERROR((ROUND(F57,2)*E57),"sem preço estimado")</f>
        <v>22361.25</v>
      </c>
      <c r="H57" s="52" t="str">
        <f aca="false">IF(G57&gt;80000,"necessária a subdivisão deste item em cotas!","")</f>
        <v/>
      </c>
    </row>
    <row r="58" customFormat="false" ht="38.25" hidden="false" customHeight="false" outlineLevel="0" collapsed="false">
      <c r="B58" s="48" t="n">
        <v>54</v>
      </c>
      <c r="C58" s="65" t="str">
        <f aca="false">Item54!B3</f>
        <v>Lâmpada LED Bulbo, base E-27, 127/220V, fluxo luminoso mínimo de 2.500lm, potência máxima de 30W, luz branca (temperatura de cor 6000-6500K), vida útil estimada igual ou maior que 25.000 horas, compatível com a certificação do Inmetro</v>
      </c>
      <c r="D58" s="48" t="str">
        <f aca="false">Item54!C3</f>
        <v>unidade</v>
      </c>
      <c r="E58" s="48" t="n">
        <f aca="false">Item54!D3</f>
        <v>300</v>
      </c>
      <c r="F58" s="50" t="n">
        <f aca="false">Item54!E3</f>
        <v>40.6</v>
      </c>
      <c r="G58" s="51" t="n">
        <f aca="false">IFERROR((ROUND(F58,2)*E58),"sem preço estimado")</f>
        <v>12180</v>
      </c>
      <c r="H58" s="52" t="str">
        <f aca="false">IF(G58&gt;80000,"necessária a subdivisão deste item em cotas!","")</f>
        <v/>
      </c>
    </row>
    <row r="59" customFormat="false" ht="38.25" hidden="false" customHeight="false" outlineLevel="0" collapsed="false">
      <c r="B59" s="48" t="n">
        <v>55</v>
      </c>
      <c r="C59" s="65" t="str">
        <f aca="false">Item55!B3</f>
        <v>Lâmpada LED Bulbo, base E-27, 127/220V, fluxo luminoso mínimo de 3.400lm, potência máxima de 40W, luz branca (temperatura de cor 6000-6500K), vida útil estimada igual ou maior que 25.000 horas, compatível com a certificação do Inmetro</v>
      </c>
      <c r="D59" s="48" t="str">
        <f aca="false">Item55!C3</f>
        <v>unidade</v>
      </c>
      <c r="E59" s="48" t="n">
        <f aca="false">Item55!D3</f>
        <v>300</v>
      </c>
      <c r="F59" s="50" t="n">
        <f aca="false">Item55!E3</f>
        <v>51.33</v>
      </c>
      <c r="G59" s="51" t="n">
        <f aca="false">IFERROR((ROUND(F59,2)*E59),"sem preço estimado")</f>
        <v>15399</v>
      </c>
      <c r="H59" s="52" t="str">
        <f aca="false">IF(G59&gt;80000,"necessária a subdivisão deste item em cotas!","")</f>
        <v/>
      </c>
    </row>
    <row r="60" customFormat="false" ht="51" hidden="false" customHeight="false" outlineLevel="0" collapsed="false">
      <c r="B60" s="71" t="n">
        <v>56</v>
      </c>
      <c r="C60" s="65" t="str">
        <f aca="false">Item56!B3</f>
        <v>Lâmpada LED Tubular Tipo T8, 120 cm, base G13, 127/220V, fluxo luminoso mínimo de 1.800lm, potência máxima de 18W, luz branca (temperatura de cor 6000-6500K), vida útil estimada igual ou maior que 25.000 horas, compatível com a certificação do Inmetro.
Marca: Osram, Phillips ou similar.</v>
      </c>
      <c r="D60" s="48" t="str">
        <f aca="false">Item56!C3</f>
        <v>unidade</v>
      </c>
      <c r="E60" s="48" t="n">
        <f aca="false">Item56!D3</f>
        <v>4500</v>
      </c>
      <c r="F60" s="50" t="n">
        <f aca="false">Item56!E3</f>
        <v>29.01</v>
      </c>
      <c r="G60" s="51" t="n">
        <f aca="false">IFERROR((ROUND(F60,2)*E60),"sem preço estimado")</f>
        <v>130545</v>
      </c>
      <c r="H60" s="52"/>
    </row>
    <row r="61" customFormat="false" ht="38.25" hidden="false" customHeight="false" outlineLevel="0" collapsed="false">
      <c r="B61" s="71" t="n">
        <v>57</v>
      </c>
      <c r="C61" s="49" t="str">
        <f aca="false">Item57!B3</f>
        <v>Lâmpada LED Bulbo, base E-40, 127/220V, fluxo luminoso mínimo de 12.000lm, potência máxima de 120W, luz branca (temperatura de cor 6000-6500K), vida útil estimada igual ou maior que 25.000 horas, compatível com a certificação do Inmetro</v>
      </c>
      <c r="D61" s="48" t="str">
        <f aca="false">Item57!C3</f>
        <v>unidade</v>
      </c>
      <c r="E61" s="48" t="n">
        <f aca="false">Item57!D3</f>
        <v>225</v>
      </c>
      <c r="F61" s="50" t="n">
        <f aca="false">Item57!E3</f>
        <v>298.15</v>
      </c>
      <c r="G61" s="51" t="n">
        <f aca="false">IFERROR((ROUND(F61,2)*E61),"sem preço estimado")</f>
        <v>67083.75</v>
      </c>
      <c r="H61" s="52" t="str">
        <f aca="false">IF(G61&gt;80000,"necessária a subdivisão deste item em cotas!","")</f>
        <v/>
      </c>
    </row>
    <row r="62" customFormat="false" ht="15.75" hidden="false" customHeight="true" outlineLevel="0" collapsed="false">
      <c r="B62" s="72"/>
      <c r="D62" s="45" t="s">
        <v>228</v>
      </c>
      <c r="E62" s="45"/>
      <c r="F62" s="45"/>
      <c r="G62" s="73" t="n">
        <f aca="false">SUM(G3:G61)</f>
        <v>363366.85</v>
      </c>
    </row>
  </sheetData>
  <mergeCells count="8">
    <mergeCell ref="B1:G1"/>
    <mergeCell ref="A9:A23"/>
    <mergeCell ref="A24:E24"/>
    <mergeCell ref="F24:G24"/>
    <mergeCell ref="A25:A51"/>
    <mergeCell ref="A52:E52"/>
    <mergeCell ref="F52:G52"/>
    <mergeCell ref="D62:F6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8" man="true" max="16383" min="0"/>
    <brk id="24" man="true" max="16383" min="0"/>
    <brk id="52" man="true" max="16383" min="0"/>
  </rowBreaks>
</worksheet>
</file>

<file path=xl/worksheets/sheet5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17"/>
  <sheetViews>
    <sheetView showFormulas="false" showGridLines="true" showRowColHeaders="true" showZeros="true" rightToLeft="false" tabSelected="false" showOutlineSymbols="true" defaultGridColor="true" view="pageBreakPreview" topLeftCell="A103" colorId="64" zoomScale="100" zoomScaleNormal="100" zoomScalePageLayoutView="100" workbookViewId="0">
      <selection pane="topLeft" activeCell="F117" activeCellId="0" sqref="F117"/>
    </sheetView>
  </sheetViews>
  <sheetFormatPr defaultRowHeight="12.75" zeroHeight="false" outlineLevelRow="0" outlineLevelCol="0"/>
  <cols>
    <col collapsed="false" customWidth="true" hidden="false" outlineLevel="0" max="1" min="1" style="42" width="9.14"/>
    <col collapsed="false" customWidth="true" hidden="false" outlineLevel="0" max="2" min="2" style="42" width="86.85"/>
    <col collapsed="false" customWidth="true" hidden="false" outlineLevel="0" max="4" min="3" style="74" width="13.29"/>
    <col collapsed="false" customWidth="true" hidden="false" outlineLevel="0" max="5" min="5" style="43" width="13.29"/>
    <col collapsed="false" customWidth="true" hidden="false" outlineLevel="0" max="6" min="6" style="42" width="15.57"/>
    <col collapsed="false" customWidth="true" hidden="false" outlineLevel="0" max="14" min="7" style="44" width="9.14"/>
    <col collapsed="false" customWidth="true" hidden="false" outlineLevel="0" max="1025" min="15" style="42" width="9.14"/>
  </cols>
  <sheetData>
    <row r="1" s="44" customFormat="true" ht="15.75" hidden="false" customHeight="true" outlineLevel="0" collapsed="false">
      <c r="A1" s="45" t="s">
        <v>229</v>
      </c>
      <c r="B1" s="45"/>
      <c r="C1" s="45"/>
      <c r="D1" s="45"/>
      <c r="E1" s="45"/>
      <c r="F1" s="45"/>
    </row>
    <row r="2" s="44" customFormat="true" ht="25.5" hidden="false" customHeight="false" outlineLevel="0" collapsed="false">
      <c r="A2" s="46" t="s">
        <v>218</v>
      </c>
      <c r="B2" s="46" t="s">
        <v>219</v>
      </c>
      <c r="C2" s="46" t="s">
        <v>220</v>
      </c>
      <c r="D2" s="46" t="s">
        <v>221</v>
      </c>
      <c r="E2" s="47" t="s">
        <v>222</v>
      </c>
      <c r="F2" s="46" t="s">
        <v>223</v>
      </c>
    </row>
    <row r="3" s="44" customFormat="true" ht="17.25" hidden="false" customHeight="false" outlineLevel="0" collapsed="false">
      <c r="A3" s="75" t="s">
        <v>230</v>
      </c>
      <c r="B3" s="76" t="str">
        <f aca="false">Item1!G20</f>
        <v>MADEIRA MADEIRA</v>
      </c>
      <c r="C3" s="76"/>
      <c r="D3" s="76"/>
      <c r="E3" s="76"/>
      <c r="F3" s="76"/>
    </row>
    <row r="4" s="44" customFormat="true" ht="51" hidden="false" customHeight="false" outlineLevel="0" collapsed="false">
      <c r="A4" s="48" t="n">
        <v>1</v>
      </c>
      <c r="B4" s="49" t="str">
        <f aca="false">Item1!B3</f>
        <v>Cabo elétrico flexível, temperatura 70 °C, tensão de isolamento: 750V, tipo PP, normas técnicas: br13249. Têmpera condutor: mole, formação do cabo: 2 x 2,50 mm² (duas vias com bitola de 2,50 mm²). Material do condutor: cobre eletrolítico, material isolamento: PVC, material cobertura PVC anti-chama, cor da isolação: preta. Rolo com 100m</v>
      </c>
      <c r="C4" s="48" t="str">
        <f aca="false">Item1!C3</f>
        <v>rolo</v>
      </c>
      <c r="D4" s="48" t="n">
        <f aca="false">Item1!D3</f>
        <v>20</v>
      </c>
      <c r="E4" s="50" t="n">
        <f aca="false">Item1!F3</f>
        <v>271.9</v>
      </c>
      <c r="F4" s="51" t="n">
        <f aca="false">(ROUND(E4,2)*D4)</f>
        <v>5438</v>
      </c>
    </row>
    <row r="5" s="44" customFormat="true" ht="17.25" hidden="false" customHeight="false" outlineLevel="0" collapsed="false">
      <c r="A5" s="75" t="s">
        <v>230</v>
      </c>
      <c r="B5" s="76" t="str">
        <f aca="false">Item2!G20</f>
        <v>MADEIRA MADEIRA</v>
      </c>
      <c r="C5" s="76"/>
      <c r="D5" s="76"/>
      <c r="E5" s="76"/>
      <c r="F5" s="76"/>
    </row>
    <row r="6" customFormat="false" ht="51" hidden="false" customHeight="false" outlineLevel="0" collapsed="false">
      <c r="A6" s="48" t="n">
        <v>2</v>
      </c>
      <c r="B6" s="49" t="str">
        <f aca="false">Item2!B3</f>
        <v>Cabo elétrico flexível, temperatura 70 °C, tensão de isolamento: 750 V, tipo PP, normas técnicas:  br13249. Têmpera condutor: mole, cor da cobertura: preta, formação do cabo: 2 x 4 mm² (duas vias com bitola de 4,00 mm²). Material do condutor: cobre eletrolítico, material isolamento: PVC, material cobertura PVC anti-chama, cor da isolação: preta. Rolo com 100m</v>
      </c>
      <c r="C6" s="48" t="str">
        <f aca="false">Item2!C3</f>
        <v>rolo</v>
      </c>
      <c r="D6" s="48" t="n">
        <f aca="false">Item2!D3</f>
        <v>20</v>
      </c>
      <c r="E6" s="50" t="n">
        <f aca="false">Item2!F3</f>
        <v>407.9</v>
      </c>
      <c r="F6" s="51" t="n">
        <f aca="false">(ROUND(E6,2)*D6)</f>
        <v>8158</v>
      </c>
    </row>
    <row r="7" customFormat="false" ht="17.25" hidden="false" customHeight="false" outlineLevel="0" collapsed="false">
      <c r="A7" s="75" t="s">
        <v>230</v>
      </c>
      <c r="B7" s="76" t="str">
        <f aca="false">Item3!G20</f>
        <v>SETTA</v>
      </c>
      <c r="C7" s="76"/>
      <c r="D7" s="76"/>
      <c r="E7" s="76"/>
      <c r="F7" s="76"/>
    </row>
    <row r="8" customFormat="false" ht="38.25" hidden="false" customHeight="false" outlineLevel="0" collapsed="false">
      <c r="A8" s="48" t="n">
        <v>3</v>
      </c>
      <c r="B8" s="49" t="str">
        <f aca="false">Item3!B3</f>
        <v>Cabo elétrico flexível, tensão de isolamento: 750V, tipo PP multipolar, formação condutor: 2 x 6 mm² (duas vias com bitola de 6,00 mm²). material do condutor: cobre. Material isolamento: PVC anti-chama. Rolo com 100m</v>
      </c>
      <c r="C8" s="48" t="str">
        <f aca="false">Item3!C3</f>
        <v>rolo</v>
      </c>
      <c r="D8" s="48" t="n">
        <f aca="false">Item3!D3</f>
        <v>20</v>
      </c>
      <c r="E8" s="50" t="n">
        <f aca="false">Item3!F3</f>
        <v>652</v>
      </c>
      <c r="F8" s="51" t="n">
        <f aca="false">(ROUND(E8,2)*D8)</f>
        <v>13040</v>
      </c>
    </row>
    <row r="9" customFormat="false" ht="17.25" hidden="false" customHeight="false" outlineLevel="0" collapsed="false">
      <c r="A9" s="75" t="s">
        <v>230</v>
      </c>
      <c r="B9" s="76" t="str">
        <f aca="false">Item4!G20</f>
        <v>C&amp;C</v>
      </c>
      <c r="C9" s="76"/>
      <c r="D9" s="76"/>
      <c r="E9" s="76"/>
      <c r="F9" s="76"/>
    </row>
    <row r="10" customFormat="false" ht="25.5" hidden="false" customHeight="false" outlineLevel="0" collapsed="false">
      <c r="A10" s="48" t="n">
        <v>4</v>
      </c>
      <c r="B10" s="49" t="str">
        <f aca="false">Item4!B3</f>
        <v>Cabo elétrico flexível, tipo: unipolar, material: cobre eletrolítico, revestimento: pvc, temperatura: 70 °C, tensão isolamento:750V, bitola condutor: 1,5 mm², cor amarelo</v>
      </c>
      <c r="C10" s="48" t="str">
        <f aca="false">Item4!C3</f>
        <v>rolo</v>
      </c>
      <c r="D10" s="48" t="n">
        <f aca="false">Item4!D3</f>
        <v>20</v>
      </c>
      <c r="E10" s="50" t="n">
        <f aca="false">Item4!F3</f>
        <v>61.99</v>
      </c>
      <c r="F10" s="51" t="n">
        <f aca="false">(ROUND(E10,2)*D10)</f>
        <v>1239.8</v>
      </c>
    </row>
    <row r="11" customFormat="false" ht="17.25" hidden="false" customHeight="false" outlineLevel="0" collapsed="false">
      <c r="A11" s="75" t="s">
        <v>230</v>
      </c>
      <c r="B11" s="76" t="str">
        <f aca="false">Item5!G20</f>
        <v>MIGOTO ELETRO</v>
      </c>
      <c r="C11" s="76"/>
      <c r="D11" s="76"/>
      <c r="E11" s="76"/>
      <c r="F11" s="76"/>
    </row>
    <row r="12" customFormat="false" ht="25.5" hidden="false" customHeight="false" outlineLevel="0" collapsed="false">
      <c r="A12" s="48" t="n">
        <v>5</v>
      </c>
      <c r="B12" s="49" t="str">
        <f aca="false">Item5!B3</f>
        <v>Cabo elétrico flexível, tensão de isolamento: 450.750V, tipo: unipolar, material do condutor: cobre, material da cobertura: composto termoplástico antichama. Bitola: 1,5 mm², cor preta</v>
      </c>
      <c r="C12" s="48" t="str">
        <f aca="false">Item5!C3</f>
        <v>rolo</v>
      </c>
      <c r="D12" s="48" t="n">
        <f aca="false">Item5!D3</f>
        <v>20</v>
      </c>
      <c r="E12" s="50" t="n">
        <f aca="false">Item5!F3</f>
        <v>48</v>
      </c>
      <c r="F12" s="51" t="n">
        <f aca="false">(ROUND(E12,2)*D12)</f>
        <v>960</v>
      </c>
    </row>
    <row r="13" customFormat="false" ht="17.25" hidden="false" customHeight="false" outlineLevel="0" collapsed="false">
      <c r="A13" s="75" t="s">
        <v>230</v>
      </c>
      <c r="B13" s="76" t="str">
        <f aca="false">Item6!G20</f>
        <v>LOJAS GUPAR</v>
      </c>
      <c r="C13" s="76"/>
      <c r="D13" s="76"/>
      <c r="E13" s="76"/>
      <c r="F13" s="76"/>
    </row>
    <row r="14" customFormat="false" ht="25.5" hidden="false" customHeight="false" outlineLevel="0" collapsed="false">
      <c r="A14" s="48" t="n">
        <v>6</v>
      </c>
      <c r="B14" s="49" t="str">
        <f aca="false">Item6!B3</f>
        <v>Cabo elétrico flexível: tensão isolamento: 750V, tipo: unipolar, material do condutor: cobre, material cobertura: pvc anti-chama, bitola: 1,5 mm², cor vermelho</v>
      </c>
      <c r="C14" s="48" t="str">
        <f aca="false">Item6!C3</f>
        <v>rolo</v>
      </c>
      <c r="D14" s="48" t="n">
        <f aca="false">Item6!D3</f>
        <v>20</v>
      </c>
      <c r="E14" s="50" t="n">
        <f aca="false">Item6!F3</f>
        <v>49.99</v>
      </c>
      <c r="F14" s="51" t="n">
        <f aca="false">(ROUND(E14,2)*D14)</f>
        <v>999.8</v>
      </c>
    </row>
    <row r="15" customFormat="false" ht="17.25" hidden="false" customHeight="false" outlineLevel="0" collapsed="false">
      <c r="A15" s="75" t="s">
        <v>230</v>
      </c>
      <c r="B15" s="76" t="str">
        <f aca="false">Item7!G20</f>
        <v>SUBMARINO</v>
      </c>
      <c r="C15" s="76"/>
      <c r="D15" s="76"/>
      <c r="E15" s="76"/>
      <c r="F15" s="76"/>
    </row>
    <row r="16" customFormat="false" ht="12.75" hidden="false" customHeight="false" outlineLevel="0" collapsed="false">
      <c r="A16" s="48" t="n">
        <v>7</v>
      </c>
      <c r="B16" s="49" t="str">
        <f aca="false">Item7!B3</f>
        <v>Disjuntor monopolar, ref. 5SMO 2, 16 A, marca Siemens ou similar técnico</v>
      </c>
      <c r="C16" s="48" t="str">
        <f aca="false">Item7!C3</f>
        <v>unidade</v>
      </c>
      <c r="D16" s="48" t="n">
        <f aca="false">Item7!D3</f>
        <v>10</v>
      </c>
      <c r="E16" s="50" t="n">
        <f aca="false">Item7!F3</f>
        <v>7.11</v>
      </c>
      <c r="F16" s="51" t="n">
        <f aca="false">(ROUND(E16,2)*D16)</f>
        <v>71.1</v>
      </c>
    </row>
    <row r="17" customFormat="false" ht="17.25" hidden="false" customHeight="false" outlineLevel="0" collapsed="false">
      <c r="A17" s="75" t="s">
        <v>230</v>
      </c>
      <c r="B17" s="76" t="str">
        <f aca="false">Item8!G20</f>
        <v>NT VIRTUAL</v>
      </c>
      <c r="C17" s="76"/>
      <c r="D17" s="76"/>
      <c r="E17" s="76"/>
      <c r="F17" s="76"/>
    </row>
    <row r="18" customFormat="false" ht="12.75" hidden="false" customHeight="false" outlineLevel="0" collapsed="false">
      <c r="A18" s="48" t="n">
        <v>8</v>
      </c>
      <c r="B18" s="49" t="str">
        <f aca="false">Item8!B3</f>
        <v>Disjuntor monopolar, ref. 5SMO 2, 20 A, marca Siemens ou similar técnico</v>
      </c>
      <c r="C18" s="48" t="str">
        <f aca="false">Item8!C3</f>
        <v>unidade</v>
      </c>
      <c r="D18" s="48" t="n">
        <f aca="false">Item8!D3</f>
        <v>10</v>
      </c>
      <c r="E18" s="50" t="n">
        <f aca="false">Item8!F3</f>
        <v>7.3</v>
      </c>
      <c r="F18" s="51" t="n">
        <f aca="false">(ROUND(E18,2)*D18)</f>
        <v>73</v>
      </c>
    </row>
    <row r="19" customFormat="false" ht="17.25" hidden="false" customHeight="false" outlineLevel="0" collapsed="false">
      <c r="A19" s="75" t="s">
        <v>230</v>
      </c>
      <c r="B19" s="76" t="str">
        <f aca="false">Item9!G20</f>
        <v>CP AUTOMAÇÃO</v>
      </c>
      <c r="C19" s="76"/>
      <c r="D19" s="76"/>
      <c r="E19" s="76"/>
      <c r="F19" s="76"/>
    </row>
    <row r="20" customFormat="false" ht="12.75" hidden="false" customHeight="false" outlineLevel="0" collapsed="false">
      <c r="A20" s="48" t="n">
        <v>9</v>
      </c>
      <c r="B20" s="49" t="str">
        <f aca="false">Item9!B3</f>
        <v>Disjuntor motor trifásico – modelo GV2 M14 ou similar técnico. Escala de 6 a 10 amperes</v>
      </c>
      <c r="C20" s="48" t="str">
        <f aca="false">Item9!C3</f>
        <v>unidade</v>
      </c>
      <c r="D20" s="48" t="n">
        <f aca="false">Item9!D3</f>
        <v>10</v>
      </c>
      <c r="E20" s="50" t="n">
        <f aca="false">Item9!F3</f>
        <v>50</v>
      </c>
      <c r="F20" s="51" t="n">
        <f aca="false">(ROUND(E20,2)*D20)</f>
        <v>500</v>
      </c>
    </row>
    <row r="21" customFormat="false" ht="17.25" hidden="false" customHeight="false" outlineLevel="0" collapsed="false">
      <c r="A21" s="75" t="s">
        <v>230</v>
      </c>
      <c r="B21" s="76" t="str">
        <f aca="false">Item10!G20</f>
        <v>VIEWTECH</v>
      </c>
      <c r="C21" s="76"/>
      <c r="D21" s="76"/>
      <c r="E21" s="76"/>
      <c r="F21" s="76"/>
    </row>
    <row r="22" customFormat="false" ht="25.5" hidden="false" customHeight="false" outlineLevel="0" collapsed="false">
      <c r="A22" s="48" t="n">
        <v>10</v>
      </c>
      <c r="B22" s="49" t="str">
        <f aca="false">Item10!B3</f>
        <v>Disjuntor norma DIN (branco), termomagnético, bipolar (dois polos), corrente nominal 32 A, tensão nominal 127/220V, curva C</v>
      </c>
      <c r="C22" s="48" t="str">
        <f aca="false">Item10!C3</f>
        <v>unidade</v>
      </c>
      <c r="D22" s="48" t="n">
        <f aca="false">Item10!D3</f>
        <v>10</v>
      </c>
      <c r="E22" s="50" t="n">
        <f aca="false">Item10!F3</f>
        <v>24</v>
      </c>
      <c r="F22" s="51" t="n">
        <f aca="false">(ROUND(E22,2)*D22)</f>
        <v>240</v>
      </c>
    </row>
    <row r="23" customFormat="false" ht="17.25" hidden="false" customHeight="false" outlineLevel="0" collapsed="false">
      <c r="A23" s="75" t="s">
        <v>230</v>
      </c>
      <c r="B23" s="76" t="str">
        <f aca="false">Item11!G20</f>
        <v>EZ TECHS</v>
      </c>
      <c r="C23" s="76"/>
      <c r="D23" s="76"/>
      <c r="E23" s="76"/>
      <c r="F23" s="76"/>
    </row>
    <row r="24" customFormat="false" ht="25.5" hidden="false" customHeight="false" outlineLevel="0" collapsed="false">
      <c r="A24" s="48" t="n">
        <v>11</v>
      </c>
      <c r="B24" s="49" t="str">
        <f aca="false">Item11!B3</f>
        <v>Disjuntor norma DIN (branco), termomagnético, monopolar (um polo), corrente nominal 16 A, tensão nominal 127/220V, curva C </v>
      </c>
      <c r="C24" s="48" t="str">
        <f aca="false">Item11!C3</f>
        <v>unidade</v>
      </c>
      <c r="D24" s="48" t="n">
        <f aca="false">Item11!D3</f>
        <v>10</v>
      </c>
      <c r="E24" s="50" t="n">
        <f aca="false">Item11!F3</f>
        <v>5.49</v>
      </c>
      <c r="F24" s="51" t="n">
        <f aca="false">(ROUND(E24,2)*D24)</f>
        <v>54.9</v>
      </c>
    </row>
    <row r="25" customFormat="false" ht="17.25" hidden="false" customHeight="false" outlineLevel="0" collapsed="false">
      <c r="A25" s="75" t="s">
        <v>230</v>
      </c>
      <c r="B25" s="76" t="str">
        <f aca="false">Item12!G20</f>
        <v>ELETROMAC</v>
      </c>
      <c r="C25" s="76"/>
      <c r="D25" s="76"/>
      <c r="E25" s="76"/>
      <c r="F25" s="76"/>
    </row>
    <row r="26" customFormat="false" ht="25.5" hidden="false" customHeight="false" outlineLevel="0" collapsed="false">
      <c r="A26" s="48" t="n">
        <v>12</v>
      </c>
      <c r="B26" s="49" t="str">
        <f aca="false">Item12!B3</f>
        <v>Disjuntor baixa tensão, norma DIN (branco), funcionamento termomagnético, monopolar (um polo), corrente nominal 32 A, tensão nominal 127/220V, curva C </v>
      </c>
      <c r="C26" s="48" t="str">
        <f aca="false">Item12!C3</f>
        <v>unidade</v>
      </c>
      <c r="D26" s="48" t="n">
        <f aca="false">Item12!D3</f>
        <v>10</v>
      </c>
      <c r="E26" s="50" t="n">
        <f aca="false">Item12!F3</f>
        <v>4.57</v>
      </c>
      <c r="F26" s="51" t="n">
        <f aca="false">(ROUND(E26,2)*D26)</f>
        <v>45.7</v>
      </c>
    </row>
    <row r="27" customFormat="false" ht="17.25" hidden="false" customHeight="false" outlineLevel="0" collapsed="false">
      <c r="A27" s="75" t="s">
        <v>230</v>
      </c>
      <c r="B27" s="76" t="str">
        <f aca="false">Item13!G20</f>
        <v>EZ TECHS</v>
      </c>
      <c r="C27" s="76"/>
      <c r="D27" s="76"/>
      <c r="E27" s="76"/>
      <c r="F27" s="76"/>
    </row>
    <row r="28" customFormat="false" ht="25.5" hidden="false" customHeight="false" outlineLevel="0" collapsed="false">
      <c r="A28" s="48" t="n">
        <v>13</v>
      </c>
      <c r="B28" s="49" t="str">
        <f aca="false">Item13!B3</f>
        <v>Disjuntor norma DIN (branco), termomagnético, tripolar (três polo), corrente nominal 32 A, tensão nominal 127/220V, curva C </v>
      </c>
      <c r="C28" s="48" t="str">
        <f aca="false">Item13!C3</f>
        <v>unidade</v>
      </c>
      <c r="D28" s="48" t="n">
        <f aca="false">Item13!D3</f>
        <v>10</v>
      </c>
      <c r="E28" s="50" t="n">
        <f aca="false">Item13!F3</f>
        <v>33.49</v>
      </c>
      <c r="F28" s="51" t="n">
        <f aca="false">(ROUND(E28,2)*D28)</f>
        <v>334.9</v>
      </c>
    </row>
    <row r="29" customFormat="false" ht="17.25" hidden="false" customHeight="false" outlineLevel="0" collapsed="false">
      <c r="A29" s="75" t="s">
        <v>230</v>
      </c>
      <c r="B29" s="76" t="str">
        <f aca="false">Item14!G20</f>
        <v>EZ TECHS</v>
      </c>
      <c r="C29" s="76"/>
      <c r="D29" s="76"/>
      <c r="E29" s="76"/>
      <c r="F29" s="76"/>
    </row>
    <row r="30" customFormat="false" ht="25.5" hidden="false" customHeight="false" outlineLevel="0" collapsed="false">
      <c r="A30" s="48" t="n">
        <v>14</v>
      </c>
      <c r="B30" s="49" t="str">
        <f aca="false">Item14!B3</f>
        <v>Disjuntor norma DIN (branco), termomagnético, tripolar (três polo), corrente nominal 40 A, tensão nominal 127/220V, curva C</v>
      </c>
      <c r="C30" s="48" t="str">
        <f aca="false">Item14!C3</f>
        <v>unidade</v>
      </c>
      <c r="D30" s="48" t="n">
        <f aca="false">Item14!D3</f>
        <v>10</v>
      </c>
      <c r="E30" s="50" t="n">
        <f aca="false">Item14!F3</f>
        <v>33.49</v>
      </c>
      <c r="F30" s="51" t="n">
        <f aca="false">(ROUND(E30,2)*D30)</f>
        <v>334.9</v>
      </c>
    </row>
    <row r="31" customFormat="false" ht="17.25" hidden="false" customHeight="false" outlineLevel="0" collapsed="false">
      <c r="A31" s="75" t="s">
        <v>230</v>
      </c>
      <c r="B31" s="76" t="str">
        <f aca="false">Item15!G20</f>
        <v>EZ TECHS</v>
      </c>
      <c r="C31" s="76"/>
      <c r="D31" s="76"/>
      <c r="E31" s="76"/>
      <c r="F31" s="76"/>
    </row>
    <row r="32" customFormat="false" ht="25.5" hidden="false" customHeight="false" outlineLevel="0" collapsed="false">
      <c r="A32" s="48" t="n">
        <v>15</v>
      </c>
      <c r="B32" s="49" t="str">
        <f aca="false">Item15!B3</f>
        <v>Disjuntor norma DIN (branco), termomagnético, tripolar (três polo), corrente nominal 50 A, tensão nominal 127/220V, curva C </v>
      </c>
      <c r="C32" s="48" t="str">
        <f aca="false">Item15!C3</f>
        <v>unidade</v>
      </c>
      <c r="D32" s="48" t="n">
        <f aca="false">Item15!D3</f>
        <v>10</v>
      </c>
      <c r="E32" s="50" t="n">
        <f aca="false">Item15!F3</f>
        <v>33.49</v>
      </c>
      <c r="F32" s="51" t="n">
        <f aca="false">(ROUND(E32,2)*D32)</f>
        <v>334.9</v>
      </c>
    </row>
    <row r="33" customFormat="false" ht="17.25" hidden="false" customHeight="false" outlineLevel="0" collapsed="false">
      <c r="A33" s="75" t="s">
        <v>230</v>
      </c>
      <c r="B33" s="76" t="str">
        <f aca="false">Item16!G20</f>
        <v>EZ TECHS</v>
      </c>
      <c r="C33" s="76"/>
      <c r="D33" s="76"/>
      <c r="E33" s="76"/>
      <c r="F33" s="76"/>
    </row>
    <row r="34" customFormat="false" ht="25.5" hidden="false" customHeight="false" outlineLevel="0" collapsed="false">
      <c r="A34" s="48" t="n">
        <v>16</v>
      </c>
      <c r="B34" s="49" t="str">
        <f aca="false">Item16!B3</f>
        <v>Disjuntor norma DIN (branco), termomagnético, tripolar (três polo), corrente nominal 63 A, tensão nominal 127/220V, curva de disparo: C</v>
      </c>
      <c r="C34" s="48" t="str">
        <f aca="false">Item16!C3</f>
        <v>unidade</v>
      </c>
      <c r="D34" s="48" t="n">
        <f aca="false">Item16!D3</f>
        <v>10</v>
      </c>
      <c r="E34" s="50" t="n">
        <f aca="false">Item16!F3</f>
        <v>33.49</v>
      </c>
      <c r="F34" s="51" t="n">
        <f aca="false">(ROUND(E34,2)*D34)</f>
        <v>334.9</v>
      </c>
    </row>
    <row r="35" customFormat="false" ht="17.25" hidden="false" customHeight="false" outlineLevel="0" collapsed="false">
      <c r="A35" s="75" t="s">
        <v>230</v>
      </c>
      <c r="B35" s="76" t="str">
        <f aca="false">Item17!G20</f>
        <v>OBRAMAX</v>
      </c>
      <c r="C35" s="76"/>
      <c r="D35" s="76"/>
      <c r="E35" s="76"/>
      <c r="F35" s="76"/>
    </row>
    <row r="36" customFormat="false" ht="25.5" hidden="false" customHeight="false" outlineLevel="0" collapsed="false">
      <c r="A36" s="48" t="n">
        <v>17</v>
      </c>
      <c r="B36" s="49" t="str">
        <f aca="false">Item17!B3</f>
        <v>Disjuntor baixa tensão, funcionamento: termomagnético, 2P (Bipolar), capacidade interrupção simétrica: 4,5, tipo: mini, tensão nominal: 32 A</v>
      </c>
      <c r="C36" s="48" t="str">
        <f aca="false">Item17!C3</f>
        <v>unidade</v>
      </c>
      <c r="D36" s="48" t="n">
        <f aca="false">Item17!D3</f>
        <v>10</v>
      </c>
      <c r="E36" s="50" t="n">
        <f aca="false">Item17!F3</f>
        <v>19.99</v>
      </c>
      <c r="F36" s="51" t="n">
        <f aca="false">(ROUND(E36,2)*D36)</f>
        <v>199.9</v>
      </c>
    </row>
    <row r="37" customFormat="false" ht="17.25" hidden="false" customHeight="false" outlineLevel="0" collapsed="false">
      <c r="A37" s="75" t="s">
        <v>230</v>
      </c>
      <c r="B37" s="76" t="str">
        <f aca="false">Item18!G20</f>
        <v>VIEWTECH</v>
      </c>
      <c r="C37" s="76"/>
      <c r="D37" s="76"/>
      <c r="E37" s="76"/>
      <c r="F37" s="76"/>
    </row>
    <row r="38" customFormat="false" ht="25.5" hidden="false" customHeight="false" outlineLevel="0" collapsed="false">
      <c r="A38" s="48" t="n">
        <v>18</v>
      </c>
      <c r="B38" s="49" t="str">
        <f aca="false">Item18!B3</f>
        <v>Disjuntor baixa tensão. Funcionamento: termomagnético, Número pólo:1( monopolar), operação: manual, corrente nominal: 20 A</v>
      </c>
      <c r="C38" s="48" t="str">
        <f aca="false">Item18!C3</f>
        <v>unidade</v>
      </c>
      <c r="D38" s="48" t="n">
        <f aca="false">Item18!D3</f>
        <v>10</v>
      </c>
      <c r="E38" s="50" t="n">
        <f aca="false">Item18!F3</f>
        <v>6.85</v>
      </c>
      <c r="F38" s="51" t="n">
        <f aca="false">(ROUND(E38,2)*D38)</f>
        <v>68.5</v>
      </c>
    </row>
    <row r="39" customFormat="false" ht="17.25" hidden="false" customHeight="false" outlineLevel="0" collapsed="false">
      <c r="A39" s="75" t="s">
        <v>230</v>
      </c>
      <c r="B39" s="76" t="str">
        <f aca="false">Item19!G20</f>
        <v>ELETROFRIGOR</v>
      </c>
      <c r="C39" s="76"/>
      <c r="D39" s="76"/>
      <c r="E39" s="76"/>
      <c r="F39" s="76"/>
    </row>
    <row r="40" customFormat="false" ht="25.5" hidden="false" customHeight="false" outlineLevel="0" collapsed="false">
      <c r="A40" s="48" t="n">
        <v>19</v>
      </c>
      <c r="B40" s="49" t="str">
        <f aca="false">Item19!B3</f>
        <v>Disjuntor baixa tensão. Funcionamento: termomagnético, Número pólo:1( monopolar), operação: manual, corrente nominal: 30 A</v>
      </c>
      <c r="C40" s="48" t="str">
        <f aca="false">Item19!C3</f>
        <v>unidade</v>
      </c>
      <c r="D40" s="48" t="n">
        <f aca="false">Item19!D3</f>
        <v>10</v>
      </c>
      <c r="E40" s="50" t="n">
        <f aca="false">Item19!F3</f>
        <v>8.15</v>
      </c>
      <c r="F40" s="51" t="n">
        <f aca="false">(ROUND(E40,2)*D40)</f>
        <v>81.5</v>
      </c>
    </row>
    <row r="41" customFormat="false" ht="17.25" hidden="false" customHeight="false" outlineLevel="0" collapsed="false">
      <c r="A41" s="75" t="s">
        <v>230</v>
      </c>
      <c r="B41" s="76" t="str">
        <f aca="false">Item20!G20</f>
        <v>ELETRICA JNX</v>
      </c>
      <c r="C41" s="76"/>
      <c r="D41" s="76"/>
      <c r="E41" s="76"/>
      <c r="F41" s="76"/>
    </row>
    <row r="42" customFormat="false" ht="25.5" hidden="false" customHeight="false" outlineLevel="0" collapsed="false">
      <c r="A42" s="48" t="n">
        <v>20</v>
      </c>
      <c r="B42" s="49" t="str">
        <f aca="false">Item20!B3</f>
        <v>Disjuntor baixa tensão, funcionamento termomagnético comum, número de polos: tripolar, corrente nominal: 100 A</v>
      </c>
      <c r="C42" s="48" t="str">
        <f aca="false">Item20!C3</f>
        <v>unidade</v>
      </c>
      <c r="D42" s="48" t="n">
        <f aca="false">Item20!D3</f>
        <v>10</v>
      </c>
      <c r="E42" s="50" t="n">
        <f aca="false">Item20!F3</f>
        <v>96.11</v>
      </c>
      <c r="F42" s="51" t="n">
        <f aca="false">(ROUND(E42,2)*D42)</f>
        <v>961.1</v>
      </c>
    </row>
    <row r="43" customFormat="false" ht="17.25" hidden="false" customHeight="false" outlineLevel="0" collapsed="false">
      <c r="A43" s="75" t="s">
        <v>230</v>
      </c>
      <c r="B43" s="76" t="str">
        <f aca="false">Item21!G20</f>
        <v>SHOPTIME</v>
      </c>
      <c r="C43" s="76"/>
      <c r="D43" s="76"/>
      <c r="E43" s="76"/>
      <c r="F43" s="76"/>
    </row>
    <row r="44" customFormat="false" ht="25.5" hidden="false" customHeight="false" outlineLevel="0" collapsed="false">
      <c r="A44" s="48" t="n">
        <v>21</v>
      </c>
      <c r="B44" s="49" t="str">
        <f aca="false">Item21!B3</f>
        <v>Disjuntor baixa tensão, funcionamento termomagnético comum, número de polos: tripolar, corrente nominal: 30A </v>
      </c>
      <c r="C44" s="48" t="str">
        <f aca="false">Item21!C3</f>
        <v>unidade</v>
      </c>
      <c r="D44" s="48" t="n">
        <f aca="false">Item21!D3</f>
        <v>10</v>
      </c>
      <c r="E44" s="50" t="n">
        <f aca="false">Item21!F3</f>
        <v>32.45</v>
      </c>
      <c r="F44" s="51" t="n">
        <f aca="false">(ROUND(E44,2)*D44)</f>
        <v>324.5</v>
      </c>
    </row>
    <row r="45" customFormat="false" ht="17.25" hidden="false" customHeight="false" outlineLevel="0" collapsed="false">
      <c r="A45" s="75" t="s">
        <v>230</v>
      </c>
      <c r="B45" s="76" t="str">
        <f aca="false">Item22!G20</f>
        <v>FERREIRA COSTA</v>
      </c>
      <c r="C45" s="76"/>
      <c r="D45" s="76"/>
      <c r="E45" s="76"/>
      <c r="F45" s="76"/>
    </row>
    <row r="46" customFormat="false" ht="25.5" hidden="false" customHeight="false" outlineLevel="0" collapsed="false">
      <c r="A46" s="48" t="n">
        <v>22</v>
      </c>
      <c r="B46" s="49" t="str">
        <f aca="false">Item22!B3</f>
        <v>Conexão hidráulica, material: pvc, tipo: bucha redução curta, tipo fixação: soldável, aplicação: instalações prediais água frita, bitola: 32mm x 25mm</v>
      </c>
      <c r="C46" s="48" t="str">
        <f aca="false">Item22!C3</f>
        <v>unidade</v>
      </c>
      <c r="D46" s="48" t="n">
        <f aca="false">Item22!D3</f>
        <v>10</v>
      </c>
      <c r="E46" s="50" t="n">
        <f aca="false">Item22!F3</f>
        <v>0.36</v>
      </c>
      <c r="F46" s="51" t="n">
        <f aca="false">(ROUND(E46,2)*D46)</f>
        <v>3.6</v>
      </c>
    </row>
    <row r="47" customFormat="false" ht="17.25" hidden="false" customHeight="false" outlineLevel="0" collapsed="false">
      <c r="A47" s="75" t="s">
        <v>230</v>
      </c>
      <c r="B47" s="76" t="str">
        <f aca="false">Item23!G20</f>
        <v>BREITHAUPT</v>
      </c>
      <c r="C47" s="76"/>
      <c r="D47" s="76"/>
      <c r="E47" s="76"/>
      <c r="F47" s="76"/>
    </row>
    <row r="48" customFormat="false" ht="25.5" hidden="false" customHeight="false" outlineLevel="0" collapsed="false">
      <c r="A48" s="48" t="n">
        <v>23</v>
      </c>
      <c r="B48" s="49" t="str">
        <f aca="false">Item23!B3</f>
        <v>Conexão hidráulica, material: pvc, tipo: cap, tipo fixação: soldável, aplicação instalações prediais água fria, normas técnicas; nbr 5648, bitola: 20 mm</v>
      </c>
      <c r="C48" s="48" t="str">
        <f aca="false">Item23!C3</f>
        <v>unidade</v>
      </c>
      <c r="D48" s="48" t="n">
        <f aca="false">Item23!D3</f>
        <v>10</v>
      </c>
      <c r="E48" s="50" t="n">
        <f aca="false">Item23!F3</f>
        <v>0.85</v>
      </c>
      <c r="F48" s="51" t="n">
        <f aca="false">(ROUND(E48,2)*D48)</f>
        <v>8.5</v>
      </c>
    </row>
    <row r="49" customFormat="false" ht="17.25" hidden="false" customHeight="false" outlineLevel="0" collapsed="false">
      <c r="A49" s="75" t="s">
        <v>230</v>
      </c>
      <c r="B49" s="76" t="str">
        <f aca="false">Item24!G20</f>
        <v>FERREIRA COSTA</v>
      </c>
      <c r="C49" s="76"/>
      <c r="D49" s="76"/>
      <c r="E49" s="76"/>
      <c r="F49" s="76"/>
    </row>
    <row r="50" customFormat="false" ht="25.5" hidden="false" customHeight="false" outlineLevel="0" collapsed="false">
      <c r="A50" s="48" t="n">
        <v>24</v>
      </c>
      <c r="B50" s="49" t="str">
        <f aca="false">Item24!B3</f>
        <v>Conexão hidráulica, material: pvc, tipo: cap, tipo fixação: soldável, aplicação instalações prediais água fria, normas técnicas; nbr 5648, bitola: 25 mm</v>
      </c>
      <c r="C50" s="48" t="str">
        <f aca="false">Item24!C3</f>
        <v>unidade</v>
      </c>
      <c r="D50" s="48" t="n">
        <f aca="false">Item24!D3</f>
        <v>10</v>
      </c>
      <c r="E50" s="50" t="n">
        <f aca="false">Item24!F3</f>
        <v>0.57</v>
      </c>
      <c r="F50" s="51" t="n">
        <f aca="false">(ROUND(E50,2)*D50)</f>
        <v>5.7</v>
      </c>
    </row>
    <row r="51" customFormat="false" ht="17.25" hidden="false" customHeight="false" outlineLevel="0" collapsed="false">
      <c r="A51" s="75" t="s">
        <v>230</v>
      </c>
      <c r="B51" s="76" t="str">
        <f aca="false">Item25!G20</f>
        <v>BREITHAUPT</v>
      </c>
      <c r="C51" s="76"/>
      <c r="D51" s="76"/>
      <c r="E51" s="76"/>
      <c r="F51" s="76"/>
    </row>
    <row r="52" customFormat="false" ht="25.5" hidden="false" customHeight="false" outlineLevel="0" collapsed="false">
      <c r="A52" s="48" t="n">
        <v>25</v>
      </c>
      <c r="B52" s="49" t="str">
        <f aca="false">Item25!B3</f>
        <v>Conexão hidráulica, material: pvc, tipo: cap, tipo fixação: soldável, aplicação instalações prediais água fria, normas técnicas; nbr 5648, bitola: 32 mm</v>
      </c>
      <c r="C52" s="48" t="str">
        <f aca="false">Item25!C3</f>
        <v>unidade</v>
      </c>
      <c r="D52" s="48" t="n">
        <f aca="false">Item25!D3</f>
        <v>10</v>
      </c>
      <c r="E52" s="50" t="n">
        <f aca="false">Item25!F3</f>
        <v>1.39</v>
      </c>
      <c r="F52" s="51" t="n">
        <f aca="false">(ROUND(E52,2)*D52)</f>
        <v>13.9</v>
      </c>
    </row>
    <row r="53" customFormat="false" ht="17.25" hidden="false" customHeight="false" outlineLevel="0" collapsed="false">
      <c r="A53" s="75" t="s">
        <v>230</v>
      </c>
      <c r="B53" s="76" t="str">
        <f aca="false">Item26!G20</f>
        <v>SHOPTIME</v>
      </c>
      <c r="C53" s="76"/>
      <c r="D53" s="76"/>
      <c r="E53" s="76"/>
      <c r="F53" s="76"/>
    </row>
    <row r="54" customFormat="false" ht="25.5" hidden="false" customHeight="false" outlineLevel="0" collapsed="false">
      <c r="A54" s="48" t="n">
        <v>26</v>
      </c>
      <c r="B54" s="49" t="str">
        <f aca="false">Item26!B3</f>
        <v>Conexão hidráulica, material: pvc, tipo: cap, tipo fixação: soldável, aplicação instalações prediais água fria, normas técnicas; nbr 5648, bitola: 40 mm</v>
      </c>
      <c r="C54" s="48" t="str">
        <f aca="false">Item26!C3</f>
        <v>unidade</v>
      </c>
      <c r="D54" s="48" t="n">
        <f aca="false">Item26!D3</f>
        <v>10</v>
      </c>
      <c r="E54" s="50" t="n">
        <f aca="false">Item26!F3</f>
        <v>1.8</v>
      </c>
      <c r="F54" s="51" t="n">
        <f aca="false">(ROUND(E54,2)*D54)</f>
        <v>18</v>
      </c>
    </row>
    <row r="55" customFormat="false" ht="17.25" hidden="false" customHeight="false" outlineLevel="0" collapsed="false">
      <c r="A55" s="75" t="s">
        <v>230</v>
      </c>
      <c r="B55" s="76" t="str">
        <f aca="false">Item27!G20</f>
        <v>AMERICANAS</v>
      </c>
      <c r="C55" s="76"/>
      <c r="D55" s="76"/>
      <c r="E55" s="76"/>
      <c r="F55" s="76"/>
    </row>
    <row r="56" customFormat="false" ht="12.75" hidden="false" customHeight="false" outlineLevel="0" collapsed="false">
      <c r="A56" s="48" t="n">
        <v>27</v>
      </c>
      <c r="B56" s="49" t="str">
        <f aca="false">Item27!B3</f>
        <v>cola adesiva para tubo de pvc soldável, recipiente com 175gr</v>
      </c>
      <c r="C56" s="48" t="str">
        <f aca="false">Item27!C3</f>
        <v>unidade</v>
      </c>
      <c r="D56" s="48" t="n">
        <f aca="false">Item27!D3</f>
        <v>10</v>
      </c>
      <c r="E56" s="50" t="n">
        <f aca="false">Item27!F3</f>
        <v>11.77</v>
      </c>
      <c r="F56" s="51" t="n">
        <f aca="false">(ROUND(E56,2)*D56)</f>
        <v>117.7</v>
      </c>
    </row>
    <row r="57" customFormat="false" ht="17.25" hidden="false" customHeight="false" outlineLevel="0" collapsed="false">
      <c r="A57" s="75" t="s">
        <v>230</v>
      </c>
      <c r="B57" s="76" t="str">
        <f aca="false">Item28!G20</f>
        <v>FERREIRA COSTA</v>
      </c>
      <c r="C57" s="76"/>
      <c r="D57" s="76"/>
      <c r="E57" s="76"/>
      <c r="F57" s="76"/>
    </row>
    <row r="58" customFormat="false" ht="25.5" hidden="false" customHeight="false" outlineLevel="0" collapsed="false">
      <c r="A58" s="48" t="n">
        <v>28</v>
      </c>
      <c r="B58" s="49" t="str">
        <f aca="false">Item28!B3</f>
        <v>Conexão hidráulica, material: pvc, tipo: curva 90°C, tipo fixação: soldável, aplicação: instalações prediais para água fria, bitola: 1"</v>
      </c>
      <c r="C58" s="48" t="str">
        <f aca="false">Item28!C3</f>
        <v>unidade</v>
      </c>
      <c r="D58" s="48" t="n">
        <f aca="false">Item28!D3</f>
        <v>10</v>
      </c>
      <c r="E58" s="50" t="n">
        <f aca="false">Item28!F3</f>
        <v>1.6</v>
      </c>
      <c r="F58" s="51" t="n">
        <f aca="false">(ROUND(E58,2)*D58)</f>
        <v>16</v>
      </c>
    </row>
    <row r="59" customFormat="false" ht="17.25" hidden="false" customHeight="false" outlineLevel="0" collapsed="false">
      <c r="A59" s="75" t="s">
        <v>230</v>
      </c>
      <c r="B59" s="76" t="str">
        <f aca="false">Item29!G20</f>
        <v>FERREIRA COSTA</v>
      </c>
      <c r="C59" s="76"/>
      <c r="D59" s="76"/>
      <c r="E59" s="76"/>
      <c r="F59" s="76"/>
    </row>
    <row r="60" customFormat="false" ht="25.5" hidden="false" customHeight="false" outlineLevel="0" collapsed="false">
      <c r="A60" s="48" t="n">
        <v>29</v>
      </c>
      <c r="B60" s="49" t="str">
        <f aca="false">Item29!B3</f>
        <v>Conexão hidráulica, material: pvc, tipo: curva 90°C, tipo fixação: soldável, aplicação: instalações prediais para água fria, bitola:1/2"</v>
      </c>
      <c r="C60" s="48" t="str">
        <f aca="false">Item29!C3</f>
        <v>unidade</v>
      </c>
      <c r="D60" s="48" t="n">
        <f aca="false">Item29!D3</f>
        <v>50</v>
      </c>
      <c r="E60" s="50" t="n">
        <f aca="false">Item29!F3</f>
        <v>3.1</v>
      </c>
      <c r="F60" s="51" t="n">
        <f aca="false">(ROUND(E60,2)*D60)</f>
        <v>155</v>
      </c>
    </row>
    <row r="61" customFormat="false" ht="17.25" hidden="false" customHeight="false" outlineLevel="0" collapsed="false">
      <c r="A61" s="75" t="s">
        <v>230</v>
      </c>
      <c r="B61" s="76" t="str">
        <f aca="false">Item30!G20</f>
        <v>MERC</v>
      </c>
      <c r="C61" s="76"/>
      <c r="D61" s="76"/>
      <c r="E61" s="76"/>
      <c r="F61" s="76"/>
    </row>
    <row r="62" customFormat="false" ht="25.5" hidden="false" customHeight="false" outlineLevel="0" collapsed="false">
      <c r="A62" s="48" t="n">
        <v>30</v>
      </c>
      <c r="B62" s="49" t="str">
        <f aca="false">Item30!B3</f>
        <v>Conexão hidráulica, material: pvc, tipo: curva 90°C, tipo fixação: roscável, aplicação: instalações prediais para água fria, bitola: 2"</v>
      </c>
      <c r="C62" s="48" t="str">
        <f aca="false">Item30!C3</f>
        <v>unidade</v>
      </c>
      <c r="D62" s="48" t="n">
        <f aca="false">Item30!D3</f>
        <v>10</v>
      </c>
      <c r="E62" s="50" t="n">
        <f aca="false">Item30!F3</f>
        <v>37.91</v>
      </c>
      <c r="F62" s="51" t="n">
        <f aca="false">(ROUND(E62,2)*D62)</f>
        <v>379.1</v>
      </c>
    </row>
    <row r="63" customFormat="false" ht="17.25" hidden="false" customHeight="false" outlineLevel="0" collapsed="false">
      <c r="A63" s="75" t="s">
        <v>230</v>
      </c>
      <c r="B63" s="76" t="str">
        <f aca="false">Item31!G20</f>
        <v>FERREIRA COSTA</v>
      </c>
      <c r="C63" s="76"/>
      <c r="D63" s="76"/>
      <c r="E63" s="76"/>
      <c r="F63" s="76"/>
    </row>
    <row r="64" customFormat="false" ht="25.5" hidden="false" customHeight="false" outlineLevel="0" collapsed="false">
      <c r="A64" s="48" t="n">
        <v>31</v>
      </c>
      <c r="B64" s="49" t="str">
        <f aca="false">Item31!B3</f>
        <v>Conexão hidráulica, material: pvc, tipo: curva 90°C, tipo fixação: soldável, aplicação: instalações prediais para água fria, bitola:3/4"</v>
      </c>
      <c r="C64" s="48" t="str">
        <f aca="false">Item31!C3</f>
        <v>unidade</v>
      </c>
      <c r="D64" s="48" t="n">
        <f aca="false">Item31!D3</f>
        <v>50</v>
      </c>
      <c r="E64" s="50" t="n">
        <f aca="false">Item31!F3</f>
        <v>1.84</v>
      </c>
      <c r="F64" s="51" t="n">
        <f aca="false">(ROUND(E64,2)*D64)</f>
        <v>92</v>
      </c>
    </row>
    <row r="65" customFormat="false" ht="17.25" hidden="false" customHeight="false" outlineLevel="0" collapsed="false">
      <c r="A65" s="75" t="s">
        <v>230</v>
      </c>
      <c r="B65" s="76" t="str">
        <f aca="false">Item32!G20</f>
        <v>FERREIRA COSTA</v>
      </c>
      <c r="C65" s="76"/>
      <c r="D65" s="76"/>
      <c r="E65" s="76"/>
      <c r="F65" s="76"/>
    </row>
    <row r="66" customFormat="false" ht="25.5" hidden="false" customHeight="false" outlineLevel="0" collapsed="false">
      <c r="A66" s="48" t="n">
        <v>32</v>
      </c>
      <c r="B66" s="49" t="str">
        <f aca="false">Item32!B3</f>
        <v>Conexão hidráulica, material: pvc, tipo: curva 90°curta,tipo de fixação: soldável, aplicação: instalações sanitárias, bitola: 40 mm</v>
      </c>
      <c r="C66" s="48" t="str">
        <f aca="false">Item32!C3</f>
        <v>unidade</v>
      </c>
      <c r="D66" s="48" t="n">
        <f aca="false">Item32!D3</f>
        <v>10</v>
      </c>
      <c r="E66" s="50" t="n">
        <f aca="false">Item32!F3</f>
        <v>1.85</v>
      </c>
      <c r="F66" s="51" t="n">
        <f aca="false">(ROUND(E66,2)*D66)</f>
        <v>18.5</v>
      </c>
    </row>
    <row r="67" customFormat="false" ht="17.25" hidden="false" customHeight="false" outlineLevel="0" collapsed="false">
      <c r="A67" s="75" t="s">
        <v>230</v>
      </c>
      <c r="B67" s="76" t="str">
        <f aca="false">Item33!G20</f>
        <v>PEDRÃO PVC</v>
      </c>
      <c r="C67" s="76"/>
      <c r="D67" s="76"/>
      <c r="E67" s="76"/>
      <c r="F67" s="76"/>
    </row>
    <row r="68" customFormat="false" ht="25.5" hidden="false" customHeight="false" outlineLevel="0" collapsed="false">
      <c r="A68" s="48" t="n">
        <v>33</v>
      </c>
      <c r="B68" s="49" t="str">
        <f aca="false">Item33!B3</f>
        <v>Conexão hidráulica, material: pvc, tipo: curva 90°curta,tipo de fixação: soldável, aplicação: instalações sanitárias, bitola: 50mm</v>
      </c>
      <c r="C68" s="48" t="str">
        <f aca="false">Item33!C3</f>
        <v>unidade</v>
      </c>
      <c r="D68" s="48" t="n">
        <f aca="false">Item33!D3</f>
        <v>10</v>
      </c>
      <c r="E68" s="50" t="n">
        <f aca="false">Item33!F3</f>
        <v>6.73</v>
      </c>
      <c r="F68" s="51" t="n">
        <f aca="false">(ROUND(E68,2)*D68)</f>
        <v>67.3</v>
      </c>
    </row>
    <row r="69" customFormat="false" ht="17.25" hidden="false" customHeight="false" outlineLevel="0" collapsed="false">
      <c r="A69" s="75" t="s">
        <v>230</v>
      </c>
      <c r="B69" s="76" t="str">
        <f aca="false">Item34!G20</f>
        <v>BREITHAUPT</v>
      </c>
      <c r="C69" s="76"/>
      <c r="D69" s="76"/>
      <c r="E69" s="76"/>
      <c r="F69" s="76"/>
    </row>
    <row r="70" customFormat="false" ht="25.5" hidden="false" customHeight="false" outlineLevel="0" collapsed="false">
      <c r="A70" s="48" t="n">
        <v>34</v>
      </c>
      <c r="B70" s="49" t="str">
        <f aca="false">Item34!B3</f>
        <v>Conexão hidráulica, material: pvc, tipo: curva 90°curta,tipo de fixação: soldável, aplicação: instalações sanitárias, bitola: 75mm</v>
      </c>
      <c r="C70" s="48" t="str">
        <f aca="false">Item34!C3</f>
        <v>unidade</v>
      </c>
      <c r="D70" s="48" t="n">
        <f aca="false">Item34!D3</f>
        <v>10</v>
      </c>
      <c r="E70" s="50" t="n">
        <f aca="false">Item34!F3</f>
        <v>12.4</v>
      </c>
      <c r="F70" s="51" t="n">
        <f aca="false">(ROUND(E70,2)*D70)</f>
        <v>124</v>
      </c>
    </row>
    <row r="71" customFormat="false" ht="17.25" hidden="false" customHeight="false" outlineLevel="0" collapsed="false">
      <c r="A71" s="75" t="s">
        <v>230</v>
      </c>
      <c r="B71" s="76" t="str">
        <f aca="false">Item35!G20</f>
        <v>MAGAZINE LUIZA</v>
      </c>
      <c r="C71" s="76"/>
      <c r="D71" s="76"/>
      <c r="E71" s="76"/>
      <c r="F71" s="76"/>
    </row>
    <row r="72" customFormat="false" ht="12.75" hidden="false" customHeight="false" outlineLevel="0" collapsed="false">
      <c r="A72" s="48" t="n">
        <v>35</v>
      </c>
      <c r="B72" s="49" t="str">
        <f aca="false">Item35!B3</f>
        <v>filtro com carvão ativado, impregnado com prata, para bebedouro de pressão elétrico ibbl bag 40</v>
      </c>
      <c r="C72" s="48" t="str">
        <f aca="false">Item35!C3</f>
        <v>unidade</v>
      </c>
      <c r="D72" s="48" t="n">
        <f aca="false">Item35!D3</f>
        <v>15</v>
      </c>
      <c r="E72" s="50" t="n">
        <f aca="false">Item35!F3</f>
        <v>21.37</v>
      </c>
      <c r="F72" s="51" t="n">
        <f aca="false">(ROUND(E72,2)*D72)</f>
        <v>320.55</v>
      </c>
    </row>
    <row r="73" customFormat="false" ht="17.25" hidden="false" customHeight="false" outlineLevel="0" collapsed="false">
      <c r="A73" s="75" t="s">
        <v>230</v>
      </c>
      <c r="B73" s="76" t="str">
        <f aca="false">Item36!G20</f>
        <v>MAGAZINE LUIZA</v>
      </c>
      <c r="C73" s="76"/>
      <c r="D73" s="76"/>
      <c r="E73" s="76"/>
      <c r="F73" s="76"/>
    </row>
    <row r="74" customFormat="false" ht="12.75" hidden="false" customHeight="false" outlineLevel="0" collapsed="false">
      <c r="A74" s="48" t="n">
        <v>36</v>
      </c>
      <c r="B74" s="49" t="str">
        <f aca="false">Item36!B3</f>
        <v>fita veda rosca 12mmx25m </v>
      </c>
      <c r="C74" s="48" t="str">
        <f aca="false">Item36!C3</f>
        <v>unidade</v>
      </c>
      <c r="D74" s="48" t="n">
        <f aca="false">Item36!D3</f>
        <v>20</v>
      </c>
      <c r="E74" s="50" t="n">
        <f aca="false">Item36!F3</f>
        <v>1.55433333333333</v>
      </c>
      <c r="F74" s="51" t="n">
        <f aca="false">(ROUND(E74,2)*D74)</f>
        <v>31</v>
      </c>
    </row>
    <row r="75" customFormat="false" ht="17.25" hidden="false" customHeight="false" outlineLevel="0" collapsed="false">
      <c r="A75" s="75" t="s">
        <v>230</v>
      </c>
      <c r="B75" s="76" t="str">
        <f aca="false">Item37!G20</f>
        <v>LEROY MERLIN</v>
      </c>
      <c r="C75" s="76"/>
      <c r="D75" s="76"/>
      <c r="E75" s="76"/>
      <c r="F75" s="76"/>
    </row>
    <row r="76" customFormat="false" ht="25.5" hidden="false" customHeight="false" outlineLevel="0" collapsed="false">
      <c r="A76" s="48" t="n">
        <v>37</v>
      </c>
      <c r="B76" s="49" t="str">
        <f aca="false">Item37!B3</f>
        <v>Conexão hidráulica, material: pvc, tipo: joelho 90°curta,tipo de fixação: soldável e roscável, bitola do lado roscável: 3.4 “, bitola do lado soldável: 3.4”, com bucha de latão</v>
      </c>
      <c r="C76" s="48" t="str">
        <f aca="false">Item37!C3</f>
        <v>unidade</v>
      </c>
      <c r="D76" s="48" t="n">
        <f aca="false">Item37!D3</f>
        <v>20</v>
      </c>
      <c r="E76" s="50" t="n">
        <f aca="false">Item37!F3</f>
        <v>3.39</v>
      </c>
      <c r="F76" s="51" t="n">
        <f aca="false">(ROUND(E76,2)*D76)</f>
        <v>67.8</v>
      </c>
    </row>
    <row r="77" customFormat="false" ht="17.25" hidden="false" customHeight="false" outlineLevel="0" collapsed="false">
      <c r="A77" s="75" t="s">
        <v>230</v>
      </c>
      <c r="B77" s="76" t="str">
        <f aca="false">Item38!G20</f>
        <v>FERREIRA COSTA</v>
      </c>
      <c r="C77" s="76"/>
      <c r="D77" s="76"/>
      <c r="E77" s="76"/>
      <c r="F77" s="76"/>
    </row>
    <row r="78" customFormat="false" ht="12.75" hidden="false" customHeight="false" outlineLevel="0" collapsed="false">
      <c r="A78" s="48" t="n">
        <v>38</v>
      </c>
      <c r="B78" s="49" t="str">
        <f aca="false">Item38!B3</f>
        <v>joelho redução 90 °C pvc com rosca para água fria predial 3/4"x1/2" </v>
      </c>
      <c r="C78" s="48" t="str">
        <f aca="false">Item38!C3</f>
        <v>unidade</v>
      </c>
      <c r="D78" s="48" t="n">
        <f aca="false">Item38!D3</f>
        <v>20</v>
      </c>
      <c r="E78" s="50" t="n">
        <f aca="false">Item38!F3</f>
        <v>2</v>
      </c>
      <c r="F78" s="51" t="n">
        <f aca="false">(ROUND(E78,2)*D78)</f>
        <v>40</v>
      </c>
    </row>
    <row r="79" customFormat="false" ht="17.25" hidden="false" customHeight="false" outlineLevel="0" collapsed="false">
      <c r="A79" s="75" t="s">
        <v>230</v>
      </c>
      <c r="B79" s="76" t="str">
        <f aca="false">Item39!G20</f>
        <v>MAGAZINE LUIZA</v>
      </c>
      <c r="C79" s="76"/>
      <c r="D79" s="76"/>
      <c r="E79" s="76"/>
      <c r="F79" s="76"/>
    </row>
    <row r="80" customFormat="false" ht="12.75" hidden="false" customHeight="false" outlineLevel="0" collapsed="false">
      <c r="A80" s="48" t="n">
        <v>39</v>
      </c>
      <c r="B80" s="49" t="str">
        <f aca="false">Item39!B3</f>
        <v>joelho redução 90 °C pvc soldável com bucha de latão 32mm x 3/4"</v>
      </c>
      <c r="C80" s="48" t="str">
        <f aca="false">Item39!C3</f>
        <v>unidade</v>
      </c>
      <c r="D80" s="48" t="n">
        <f aca="false">Item39!D3</f>
        <v>20</v>
      </c>
      <c r="E80" s="50" t="n">
        <f aca="false">Item39!F3</f>
        <v>12.07</v>
      </c>
      <c r="F80" s="51" t="n">
        <f aca="false">(ROUND(E80,2)*D80)</f>
        <v>241.4</v>
      </c>
    </row>
    <row r="81" customFormat="false" ht="17.25" hidden="false" customHeight="false" outlineLevel="0" collapsed="false">
      <c r="A81" s="75" t="s">
        <v>230</v>
      </c>
      <c r="B81" s="76" t="str">
        <f aca="false">Item40!G20</f>
        <v>SODIMAC</v>
      </c>
      <c r="C81" s="76"/>
      <c r="D81" s="76"/>
      <c r="E81" s="76"/>
      <c r="F81" s="76"/>
    </row>
    <row r="82" customFormat="false" ht="25.5" hidden="false" customHeight="false" outlineLevel="0" collapsed="false">
      <c r="A82" s="48" t="n">
        <v>40</v>
      </c>
      <c r="B82" s="49" t="str">
        <f aca="false">Item40!B3</f>
        <v>lavatório de parede em louça, sem coluna, com as dimensões de largura entre 45 a 50 cm e de profundidade entre 34 a 40cm </v>
      </c>
      <c r="C82" s="48" t="str">
        <f aca="false">Item40!C3</f>
        <v>unidade</v>
      </c>
      <c r="D82" s="48" t="n">
        <f aca="false">Item40!D3</f>
        <v>10</v>
      </c>
      <c r="E82" s="50" t="n">
        <f aca="false">Item40!F3</f>
        <v>41.9</v>
      </c>
      <c r="F82" s="51" t="n">
        <f aca="false">(ROUND(E82,2)*D82)</f>
        <v>419</v>
      </c>
    </row>
    <row r="83" customFormat="false" ht="17.25" hidden="false" customHeight="false" outlineLevel="0" collapsed="false">
      <c r="A83" s="75" t="s">
        <v>230</v>
      </c>
      <c r="B83" s="76" t="str">
        <f aca="false">Item41!G20</f>
        <v>BIOSEMENTES</v>
      </c>
      <c r="C83" s="76"/>
      <c r="D83" s="76"/>
      <c r="E83" s="76"/>
      <c r="F83" s="76"/>
    </row>
    <row r="84" customFormat="false" ht="12.75" hidden="false" customHeight="false" outlineLevel="0" collapsed="false">
      <c r="A84" s="48" t="n">
        <v>41</v>
      </c>
      <c r="B84" s="49" t="str">
        <f aca="false">Item41!B3</f>
        <v>luva pvc com rosca para água fria predial 3/4" </v>
      </c>
      <c r="C84" s="48" t="str">
        <f aca="false">Item41!C3</f>
        <v>unidade</v>
      </c>
      <c r="D84" s="48" t="n">
        <f aca="false">Item41!D3</f>
        <v>100</v>
      </c>
      <c r="E84" s="50" t="n">
        <f aca="false">Item41!F3</f>
        <v>1</v>
      </c>
      <c r="F84" s="51" t="n">
        <f aca="false">(ROUND(E84,2)*D84)</f>
        <v>100</v>
      </c>
    </row>
    <row r="85" customFormat="false" ht="17.25" hidden="false" customHeight="false" outlineLevel="0" collapsed="false">
      <c r="A85" s="75" t="s">
        <v>230</v>
      </c>
      <c r="B85" s="76" t="str">
        <f aca="false">Item42!G20</f>
        <v>LOJAS GUAPORÉ</v>
      </c>
      <c r="C85" s="76"/>
      <c r="D85" s="76"/>
      <c r="E85" s="76"/>
      <c r="F85" s="76"/>
    </row>
    <row r="86" customFormat="false" ht="12.75" hidden="false" customHeight="false" outlineLevel="0" collapsed="false">
      <c r="A86" s="48" t="n">
        <v>42</v>
      </c>
      <c r="B86" s="49" t="str">
        <f aca="false">Item42!B3</f>
        <v>registro de gaveta diâmetro ¾”. marca deca ou similar técnico.</v>
      </c>
      <c r="C86" s="48" t="str">
        <f aca="false">Item42!C3</f>
        <v>unidade</v>
      </c>
      <c r="D86" s="48" t="n">
        <f aca="false">Item42!D3</f>
        <v>10</v>
      </c>
      <c r="E86" s="50" t="n">
        <f aca="false">Item42!F3</f>
        <v>21.21</v>
      </c>
      <c r="F86" s="51" t="n">
        <f aca="false">(ROUND(E86,2)*D86)</f>
        <v>212.1</v>
      </c>
    </row>
    <row r="87" customFormat="false" ht="17.25" hidden="false" customHeight="false" outlineLevel="0" collapsed="false">
      <c r="A87" s="75" t="s">
        <v>230</v>
      </c>
      <c r="B87" s="76" t="str">
        <f aca="false">Item43!G20</f>
        <v>CASA DAS TORNEIRAS</v>
      </c>
      <c r="C87" s="76"/>
      <c r="D87" s="76"/>
      <c r="E87" s="76"/>
      <c r="F87" s="76"/>
    </row>
    <row r="88" customFormat="false" ht="12.75" hidden="false" customHeight="false" outlineLevel="0" collapsed="false">
      <c r="A88" s="48" t="n">
        <v>43</v>
      </c>
      <c r="B88" s="49" t="str">
        <f aca="false">Item43!B3</f>
        <v>sifão para lavatório, cromado, diâmetro saída: 38 mm, diâmetro entrada: 1x1 ½”</v>
      </c>
      <c r="C88" s="48" t="str">
        <f aca="false">Item43!C3</f>
        <v>unidade</v>
      </c>
      <c r="D88" s="48" t="n">
        <f aca="false">Item43!D3</f>
        <v>10</v>
      </c>
      <c r="E88" s="50" t="n">
        <f aca="false">Item43!F3</f>
        <v>44.87</v>
      </c>
      <c r="F88" s="51" t="n">
        <f aca="false">(ROUND(E88,2)*D88)</f>
        <v>448.7</v>
      </c>
    </row>
    <row r="89" customFormat="false" ht="17.25" hidden="false" customHeight="false" outlineLevel="0" collapsed="false">
      <c r="A89" s="75" t="s">
        <v>230</v>
      </c>
      <c r="B89" s="76" t="str">
        <f aca="false">Item44!G20</f>
        <v>FERREIRA COSTA</v>
      </c>
      <c r="C89" s="76"/>
      <c r="D89" s="76"/>
      <c r="E89" s="76"/>
      <c r="F89" s="76"/>
    </row>
    <row r="90" customFormat="false" ht="12.75" hidden="false" customHeight="false" outlineLevel="0" collapsed="false">
      <c r="A90" s="48" t="n">
        <v>44</v>
      </c>
      <c r="B90" s="49" t="str">
        <f aca="false">Item44!B3</f>
        <v>te redução pvc com rosca 90 °C para água fria predial 1.1/2" x ¾”</v>
      </c>
      <c r="C90" s="48" t="str">
        <f aca="false">Item44!C3</f>
        <v>unidade</v>
      </c>
      <c r="D90" s="48" t="n">
        <f aca="false">Item44!D3</f>
        <v>10</v>
      </c>
      <c r="E90" s="50" t="n">
        <f aca="false">Item44!F3</f>
        <v>10.4</v>
      </c>
      <c r="F90" s="51" t="n">
        <f aca="false">(ROUND(E90,2)*D90)</f>
        <v>104</v>
      </c>
    </row>
    <row r="91" customFormat="false" ht="17.25" hidden="false" customHeight="false" outlineLevel="0" collapsed="false">
      <c r="A91" s="75" t="s">
        <v>230</v>
      </c>
      <c r="B91" s="76" t="str">
        <f aca="false">Item45!G20</f>
        <v>GERAÇÃO CENTER</v>
      </c>
      <c r="C91" s="76"/>
      <c r="D91" s="76"/>
      <c r="E91" s="76"/>
      <c r="F91" s="76"/>
    </row>
    <row r="92" customFormat="false" ht="12.75" hidden="false" customHeight="false" outlineLevel="0" collapsed="false">
      <c r="A92" s="48" t="n">
        <v>45</v>
      </c>
      <c r="B92" s="49" t="str">
        <f aca="false">Item45!B3</f>
        <v>te redução pvc com rosca 90 °C para água fria predial 3/4 x 1/2"</v>
      </c>
      <c r="C92" s="48" t="str">
        <f aca="false">Item45!C3</f>
        <v>unidade</v>
      </c>
      <c r="D92" s="48" t="n">
        <f aca="false">Item45!D3</f>
        <v>10</v>
      </c>
      <c r="E92" s="50" t="n">
        <f aca="false">Item45!F3</f>
        <v>2.42</v>
      </c>
      <c r="F92" s="51" t="n">
        <f aca="false">(ROUND(E92,2)*D92)</f>
        <v>24.2</v>
      </c>
    </row>
    <row r="93" customFormat="false" ht="17.25" hidden="false" customHeight="false" outlineLevel="0" collapsed="false">
      <c r="A93" s="75" t="s">
        <v>230</v>
      </c>
      <c r="B93" s="76" t="str">
        <f aca="false">Item46!G20</f>
        <v>AMERICANAS</v>
      </c>
      <c r="C93" s="76"/>
      <c r="D93" s="76"/>
      <c r="E93" s="76"/>
      <c r="F93" s="76"/>
    </row>
    <row r="94" customFormat="false" ht="12.75" hidden="false" customHeight="false" outlineLevel="0" collapsed="false">
      <c r="A94" s="48" t="n">
        <v>46</v>
      </c>
      <c r="B94" s="49" t="str">
        <f aca="false">Item46!B3</f>
        <v>Mola Aérea Hidráulica para portas</v>
      </c>
      <c r="C94" s="48" t="str">
        <f aca="false">Item46!C3</f>
        <v>unidade</v>
      </c>
      <c r="D94" s="48" t="n">
        <f aca="false">Item46!D3</f>
        <v>50</v>
      </c>
      <c r="E94" s="50" t="n">
        <f aca="false">Item46!F3</f>
        <v>69.9</v>
      </c>
      <c r="F94" s="51" t="n">
        <f aca="false">(ROUND(E94,2)*D94)</f>
        <v>3495</v>
      </c>
    </row>
    <row r="95" customFormat="false" ht="17.25" hidden="false" customHeight="false" outlineLevel="0" collapsed="false">
      <c r="A95" s="75" t="s">
        <v>230</v>
      </c>
      <c r="B95" s="76" t="str">
        <f aca="false">Item47!G20</f>
        <v>CARREFOUR</v>
      </c>
      <c r="C95" s="76"/>
      <c r="D95" s="76"/>
      <c r="E95" s="76"/>
      <c r="F95" s="76"/>
    </row>
    <row r="96" customFormat="false" ht="25.5" hidden="false" customHeight="false" outlineLevel="0" collapsed="false">
      <c r="A96" s="48" t="n">
        <v>47</v>
      </c>
      <c r="B96" s="49" t="str">
        <f aca="false">Item47!B3</f>
        <v>Rebite de repuxo de alumínio polido 3,2 mm x 10 mm</v>
      </c>
      <c r="C96" s="48" t="str">
        <f aca="false">Item47!C3</f>
        <v>caixa com 1000</v>
      </c>
      <c r="D96" s="48" t="n">
        <f aca="false">Item47!D3</f>
        <v>50</v>
      </c>
      <c r="E96" s="50" t="n">
        <f aca="false">Item47!F3</f>
        <v>44.9</v>
      </c>
      <c r="F96" s="51" t="n">
        <f aca="false">(ROUND(E96,2)*D96)</f>
        <v>2245</v>
      </c>
    </row>
    <row r="97" customFormat="false" ht="17.25" hidden="false" customHeight="false" outlineLevel="0" collapsed="false">
      <c r="A97" s="75" t="s">
        <v>230</v>
      </c>
      <c r="B97" s="76" t="str">
        <f aca="false">Item48!G20</f>
        <v>ÚNICA MATERIAL DE CONSTRUÇÃO</v>
      </c>
      <c r="C97" s="76"/>
      <c r="D97" s="76"/>
      <c r="E97" s="76"/>
      <c r="F97" s="76"/>
    </row>
    <row r="98" customFormat="false" ht="12.75" hidden="false" customHeight="false" outlineLevel="0" collapsed="false">
      <c r="A98" s="48" t="n">
        <v>48</v>
      </c>
      <c r="B98" s="49" t="str">
        <f aca="false">Item48!B3</f>
        <v>Tomada externa (sobrepor) 2P +T, 10 A, 250 V</v>
      </c>
      <c r="C98" s="48" t="str">
        <f aca="false">Item48!C3</f>
        <v>unidade</v>
      </c>
      <c r="D98" s="48" t="n">
        <f aca="false">Item48!D3</f>
        <v>700</v>
      </c>
      <c r="E98" s="50" t="n">
        <f aca="false">Item48!F3</f>
        <v>5.75</v>
      </c>
      <c r="F98" s="51" t="n">
        <f aca="false">(ROUND(E98,2)*D98)</f>
        <v>4025</v>
      </c>
    </row>
    <row r="99" customFormat="false" ht="17.25" hidden="false" customHeight="false" outlineLevel="0" collapsed="false">
      <c r="A99" s="75" t="s">
        <v>230</v>
      </c>
      <c r="B99" s="76" t="str">
        <f aca="false">Item49!G20</f>
        <v>YAMAMURA</v>
      </c>
      <c r="C99" s="76"/>
      <c r="D99" s="76"/>
      <c r="E99" s="76"/>
      <c r="F99" s="76"/>
    </row>
    <row r="100" customFormat="false" ht="51" hidden="false" customHeight="false" outlineLevel="0" collapsed="false">
      <c r="A100" s="48" t="n">
        <v>49</v>
      </c>
      <c r="B100" s="49" t="str">
        <f aca="false">Item49!B3</f>
        <v>Lâmpada LED Tubular Tipo T8, 120 cm, base G13, 127/220V, fluxo luminoso mínimo de 1.800lm, potência máxima de 18W, luz branca (temperatura de cor 6000-6500K), vida útil estimada igual ou maior que 25.000 horas, compatível com a certificação do Inmetro.
Marca: Osram, Phillips ou similar.</v>
      </c>
      <c r="C100" s="48" t="str">
        <f aca="false">Item49!C3</f>
        <v>unidade</v>
      </c>
      <c r="D100" s="48" t="n">
        <f aca="false">Item49!D3</f>
        <v>1500</v>
      </c>
      <c r="E100" s="50" t="n">
        <f aca="false">Item49!F3</f>
        <v>24.5</v>
      </c>
      <c r="F100" s="51" t="n">
        <f aca="false">(ROUND(E100,2)*D100)</f>
        <v>36750</v>
      </c>
    </row>
    <row r="101" customFormat="false" ht="17.25" hidden="false" customHeight="false" outlineLevel="0" collapsed="false">
      <c r="A101" s="75" t="s">
        <v>230</v>
      </c>
      <c r="B101" s="76" t="str">
        <f aca="false">Item50!G20</f>
        <v>SANTIL</v>
      </c>
      <c r="C101" s="76"/>
      <c r="D101" s="76"/>
      <c r="E101" s="76"/>
      <c r="F101" s="76"/>
    </row>
    <row r="102" customFormat="false" ht="12.75" hidden="false" customHeight="false" outlineLevel="0" collapsed="false">
      <c r="A102" s="48" t="n">
        <v>50</v>
      </c>
      <c r="B102" s="49" t="str">
        <f aca="false">Item50!B3</f>
        <v>Plafon de sobrepor com bocal de porcelana E-27</v>
      </c>
      <c r="C102" s="48" t="str">
        <f aca="false">Item50!C3</f>
        <v>unidade</v>
      </c>
      <c r="D102" s="48" t="n">
        <f aca="false">Item50!D3</f>
        <v>50</v>
      </c>
      <c r="E102" s="50" t="n">
        <f aca="false">Item50!F3</f>
        <v>2.84</v>
      </c>
      <c r="F102" s="51" t="n">
        <f aca="false">(ROUND(E102,2)*D102)</f>
        <v>142</v>
      </c>
    </row>
    <row r="103" customFormat="false" ht="17.25" hidden="false" customHeight="false" outlineLevel="0" collapsed="false">
      <c r="A103" s="75" t="s">
        <v>230</v>
      </c>
      <c r="B103" s="76" t="str">
        <f aca="false">Item51!G20</f>
        <v>LAYDNER</v>
      </c>
      <c r="C103" s="76"/>
      <c r="D103" s="76"/>
      <c r="E103" s="76"/>
      <c r="F103" s="76"/>
    </row>
    <row r="104" customFormat="false" ht="38.25" hidden="false" customHeight="false" outlineLevel="0" collapsed="false">
      <c r="A104" s="48" t="n">
        <v>51</v>
      </c>
      <c r="B104" s="49" t="str">
        <f aca="false">Item51!B3</f>
        <v>Lâmpada LED Bulbo, base E-27, 127/220V, fluxo luminoso mínimo de 1.700lm, potência máxima de 17W, luz branca (temperatura de cor 6000-6500K), vida útil estimada igual ou maior que 25.000 horas, compatível com a certificação do Inmetro</v>
      </c>
      <c r="C104" s="48" t="str">
        <f aca="false">Item51!C3</f>
        <v>unidade</v>
      </c>
      <c r="D104" s="48" t="n">
        <f aca="false">Item51!D3</f>
        <v>300</v>
      </c>
      <c r="E104" s="77" t="n">
        <f aca="false">Item51!F3</f>
        <v>37.09</v>
      </c>
      <c r="F104" s="51" t="n">
        <f aca="false">(ROUND(E104,2)*D104)</f>
        <v>11127</v>
      </c>
    </row>
    <row r="105" customFormat="false" ht="17.25" hidden="false" customHeight="false" outlineLevel="0" collapsed="false">
      <c r="A105" s="75" t="s">
        <v>230</v>
      </c>
      <c r="B105" s="76" t="str">
        <f aca="false">Item52!G20</f>
        <v>ELETRORASTRO</v>
      </c>
      <c r="C105" s="76"/>
      <c r="D105" s="76"/>
      <c r="E105" s="76"/>
      <c r="F105" s="76"/>
    </row>
    <row r="106" customFormat="false" ht="51" hidden="false" customHeight="false" outlineLevel="0" collapsed="false">
      <c r="A106" s="48" t="n">
        <v>52</v>
      </c>
      <c r="B106" s="49" t="str">
        <f aca="false">Item52!B3</f>
        <v>Arandela Tipo Tartaruga LED sobrepor, 127/220V, fluxo luminoso mínimo de 600lm, potência máxima de 8W, luz branca (temperatura de cor 6000-6500K), vida útil estimada igual ou maior que 25.000 horas, compatível com a certificação do Inmetro.
Marca: Osram, Phillips, Nitrolux ou similar.</v>
      </c>
      <c r="C106" s="48" t="str">
        <f aca="false">Item52!C3</f>
        <v>unidade</v>
      </c>
      <c r="D106" s="48" t="n">
        <f aca="false">Item52!D3</f>
        <v>200</v>
      </c>
      <c r="E106" s="77" t="n">
        <f aca="false">Item52!F3</f>
        <v>19.4</v>
      </c>
      <c r="F106" s="51" t="n">
        <f aca="false">(ROUND(E106,2)*D106)</f>
        <v>3880</v>
      </c>
    </row>
    <row r="107" customFormat="false" ht="17.25" hidden="false" customHeight="false" outlineLevel="0" collapsed="false">
      <c r="A107" s="75" t="s">
        <v>230</v>
      </c>
      <c r="B107" s="76" t="str">
        <f aca="false">Item53!G20</f>
        <v>YABEX</v>
      </c>
      <c r="C107" s="76"/>
      <c r="D107" s="76"/>
      <c r="E107" s="76"/>
      <c r="F107" s="76"/>
    </row>
    <row r="108" customFormat="false" ht="38.25" hidden="false" customHeight="false" outlineLevel="0" collapsed="false">
      <c r="A108" s="48" t="n">
        <v>53</v>
      </c>
      <c r="B108" s="49" t="str">
        <f aca="false">Item53!B3</f>
        <v>Lâmpada LED Bulbo, base E-40, 127/220V, fluxo luminoso mínimo de 12.000lm, potência máxima de 120W, luz branca (temperatura de cor 6000-6500K), vida útil estimada igual ou maior que 25.000 horas, compatível com a certificação do Inmetro</v>
      </c>
      <c r="C108" s="48" t="str">
        <f aca="false">Item53!C3</f>
        <v>unidade</v>
      </c>
      <c r="D108" s="48" t="n">
        <f aca="false">Item53!D3</f>
        <v>75</v>
      </c>
      <c r="E108" s="77" t="n">
        <f aca="false">Item53!F3</f>
        <v>235.56</v>
      </c>
      <c r="F108" s="51" t="n">
        <f aca="false">(ROUND(E108,2)*D108)</f>
        <v>17667</v>
      </c>
    </row>
    <row r="109" customFormat="false" ht="17.25" hidden="false" customHeight="false" outlineLevel="0" collapsed="false">
      <c r="A109" s="75" t="s">
        <v>230</v>
      </c>
      <c r="B109" s="76" t="str">
        <f aca="false">Item54!G20</f>
        <v>RCA LÃMPADAS</v>
      </c>
      <c r="C109" s="76"/>
      <c r="D109" s="76"/>
      <c r="E109" s="76"/>
      <c r="F109" s="76"/>
    </row>
    <row r="110" customFormat="false" ht="38.25" hidden="false" customHeight="false" outlineLevel="0" collapsed="false">
      <c r="A110" s="48" t="n">
        <v>54</v>
      </c>
      <c r="B110" s="49" t="str">
        <f aca="false">Item54!B3</f>
        <v>Lâmpada LED Bulbo, base E-27, 127/220V, fluxo luminoso mínimo de 2.500lm, potência máxima de 30W, luz branca (temperatura de cor 6000-6500K), vida útil estimada igual ou maior que 25.000 horas, compatível com a certificação do Inmetro</v>
      </c>
      <c r="C110" s="48" t="str">
        <f aca="false">Item54!C3</f>
        <v>unidade</v>
      </c>
      <c r="D110" s="48" t="n">
        <f aca="false">Item54!D3</f>
        <v>300</v>
      </c>
      <c r="E110" s="77" t="n">
        <f aca="false">Item54!F3</f>
        <v>30</v>
      </c>
      <c r="F110" s="51" t="n">
        <f aca="false">(ROUND(E110,2)*D110)</f>
        <v>9000</v>
      </c>
    </row>
    <row r="111" customFormat="false" ht="17.25" hidden="false" customHeight="false" outlineLevel="0" collapsed="false">
      <c r="A111" s="75" t="s">
        <v>230</v>
      </c>
      <c r="B111" s="76" t="str">
        <f aca="false">Item55!G20</f>
        <v>ELETRORASTRO</v>
      </c>
      <c r="C111" s="76"/>
      <c r="D111" s="76"/>
      <c r="E111" s="76"/>
      <c r="F111" s="76"/>
    </row>
    <row r="112" customFormat="false" ht="38.25" hidden="false" customHeight="false" outlineLevel="0" collapsed="false">
      <c r="A112" s="48" t="n">
        <v>55</v>
      </c>
      <c r="B112" s="49" t="str">
        <f aca="false">Item55!B3</f>
        <v>Lâmpada LED Bulbo, base E-27, 127/220V, fluxo luminoso mínimo de 3.400lm, potência máxima de 40W, luz branca (temperatura de cor 6000-6500K), vida útil estimada igual ou maior que 25.000 horas, compatível com a certificação do Inmetro</v>
      </c>
      <c r="C112" s="48" t="str">
        <f aca="false">Item55!C3</f>
        <v>unidade</v>
      </c>
      <c r="D112" s="48" t="n">
        <f aca="false">Item55!D3</f>
        <v>300</v>
      </c>
      <c r="E112" s="77" t="n">
        <f aca="false">Item55!F3</f>
        <v>43.02</v>
      </c>
      <c r="F112" s="51" t="n">
        <f aca="false">(ROUND(E112,2)*D112)</f>
        <v>12906</v>
      </c>
    </row>
    <row r="113" customFormat="false" ht="17.25" hidden="false" customHeight="false" outlineLevel="0" collapsed="false">
      <c r="A113" s="75" t="s">
        <v>230</v>
      </c>
      <c r="B113" s="76" t="str">
        <f aca="false">Item56!G20</f>
        <v>YAMAMURA</v>
      </c>
      <c r="C113" s="76"/>
      <c r="D113" s="76"/>
      <c r="E113" s="76"/>
      <c r="F113" s="76"/>
    </row>
    <row r="114" customFormat="false" ht="51" hidden="false" customHeight="false" outlineLevel="0" collapsed="false">
      <c r="A114" s="48" t="n">
        <v>56</v>
      </c>
      <c r="B114" s="78" t="str">
        <f aca="false">Item56!B3</f>
        <v>Lâmpada LED Tubular Tipo T8, 120 cm, base G13, 127/220V, fluxo luminoso mínimo de 1.800lm, potência máxima de 18W, luz branca (temperatura de cor 6000-6500K), vida útil estimada igual ou maior que 25.000 horas, compatível com a certificação do Inmetro.
Marca: Osram, Phillips ou similar.</v>
      </c>
      <c r="C114" s="48" t="str">
        <f aca="false">Item56!C3</f>
        <v>unidade</v>
      </c>
      <c r="D114" s="48" t="n">
        <f aca="false">Item56!D3</f>
        <v>4500</v>
      </c>
      <c r="E114" s="77" t="n">
        <f aca="false">Item56!F3</f>
        <v>24.5</v>
      </c>
      <c r="F114" s="51" t="n">
        <f aca="false">(ROUND(E114,2)*D114)</f>
        <v>110250</v>
      </c>
    </row>
    <row r="115" customFormat="false" ht="17.25" hidden="false" customHeight="false" outlineLevel="0" collapsed="false">
      <c r="A115" s="75" t="s">
        <v>230</v>
      </c>
      <c r="B115" s="76" t="str">
        <f aca="false">Item57!G20</f>
        <v>YABEX</v>
      </c>
      <c r="C115" s="76"/>
      <c r="D115" s="76"/>
      <c r="E115" s="76"/>
      <c r="F115" s="76"/>
    </row>
    <row r="116" customFormat="false" ht="38.25" hidden="false" customHeight="false" outlineLevel="0" collapsed="false">
      <c r="A116" s="48" t="n">
        <v>57</v>
      </c>
      <c r="B116" s="49" t="str">
        <f aca="false">Item57!B3</f>
        <v>Lâmpada LED Bulbo, base E-40, 127/220V, fluxo luminoso mínimo de 12.000lm, potência máxima de 120W, luz branca (temperatura de cor 6000-6500K), vida útil estimada igual ou maior que 25.000 horas, compatível com a certificação do Inmetro</v>
      </c>
      <c r="C116" s="48" t="str">
        <f aca="false">Item57!C3</f>
        <v>unidade</v>
      </c>
      <c r="D116" s="48" t="n">
        <f aca="false">Item57!D3</f>
        <v>225</v>
      </c>
      <c r="E116" s="77" t="n">
        <f aca="false">Item57!F3</f>
        <v>235.56</v>
      </c>
      <c r="F116" s="51" t="n">
        <f aca="false">(ROUND(E116,2)*D116)</f>
        <v>53001</v>
      </c>
    </row>
    <row r="117" customFormat="false" ht="15.75" hidden="false" customHeight="true" outlineLevel="0" collapsed="false">
      <c r="A117" s="72"/>
      <c r="C117" s="45" t="s">
        <v>231</v>
      </c>
      <c r="D117" s="45"/>
      <c r="E117" s="45"/>
      <c r="F117" s="73" t="n">
        <f aca="false">SUM(F4:F116)</f>
        <v>301311.45</v>
      </c>
    </row>
  </sheetData>
  <mergeCells count="59"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1:F41"/>
    <mergeCell ref="B43:F43"/>
    <mergeCell ref="B45:F45"/>
    <mergeCell ref="B47:F47"/>
    <mergeCell ref="B49:F49"/>
    <mergeCell ref="B51:F51"/>
    <mergeCell ref="B53:F53"/>
    <mergeCell ref="B55:F55"/>
    <mergeCell ref="B57:F57"/>
    <mergeCell ref="B59:F59"/>
    <mergeCell ref="B61:F61"/>
    <mergeCell ref="B63:F63"/>
    <mergeCell ref="B65:F65"/>
    <mergeCell ref="B67:F67"/>
    <mergeCell ref="B69:F69"/>
    <mergeCell ref="B71:F71"/>
    <mergeCell ref="B73:F73"/>
    <mergeCell ref="B75:F75"/>
    <mergeCell ref="B77:F77"/>
    <mergeCell ref="B79:F79"/>
    <mergeCell ref="B81:F81"/>
    <mergeCell ref="B83:F83"/>
    <mergeCell ref="B85:F85"/>
    <mergeCell ref="B87:F87"/>
    <mergeCell ref="B89:F89"/>
    <mergeCell ref="B91:F91"/>
    <mergeCell ref="B93:F93"/>
    <mergeCell ref="B95:F95"/>
    <mergeCell ref="B97:F97"/>
    <mergeCell ref="B99:F99"/>
    <mergeCell ref="B101:F101"/>
    <mergeCell ref="B103:F103"/>
    <mergeCell ref="B105:F105"/>
    <mergeCell ref="B107:F107"/>
    <mergeCell ref="B109:F109"/>
    <mergeCell ref="B111:F111"/>
    <mergeCell ref="B113:F113"/>
    <mergeCell ref="B115:F115"/>
    <mergeCell ref="C117:E11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24" man="true" max="16383" min="0"/>
    <brk id="48" man="true" max="16383" min="0"/>
    <brk id="72" man="true" max="16383" min="0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9" activeCellId="0" sqref="G9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53</v>
      </c>
      <c r="C3" s="9" t="s">
        <v>11</v>
      </c>
      <c r="D3" s="10" t="n">
        <v>20</v>
      </c>
      <c r="E3" s="11" t="n">
        <f aca="false">IF(C20&lt;=25%,D20,MIN(E20:F20))</f>
        <v>64.91</v>
      </c>
      <c r="F3" s="11" t="n">
        <f aca="false">MIN(H3:H17)</f>
        <v>49.99</v>
      </c>
      <c r="G3" s="12" t="s">
        <v>54</v>
      </c>
      <c r="H3" s="13" t="n">
        <v>71.38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55</v>
      </c>
      <c r="H4" s="13" t="n">
        <v>74.31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49</v>
      </c>
      <c r="H5" s="13" t="n">
        <v>49.99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44</v>
      </c>
      <c r="H6" s="13" t="n">
        <v>61.99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13</v>
      </c>
      <c r="H7" s="13" t="n">
        <v>62.9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46</v>
      </c>
      <c r="H8" s="13" t="n">
        <v>68.9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8.73285615744737</v>
      </c>
      <c r="B20" s="25" t="n">
        <f aca="false">COUNT(H3:H17)</f>
        <v>6</v>
      </c>
      <c r="C20" s="26" t="n">
        <f aca="false">IF(B20&lt;2,"N/A",(A20/D20))</f>
        <v>0.134537916460443</v>
      </c>
      <c r="D20" s="27" t="n">
        <f aca="false">ROUND(AVERAGE(H3:H17),2)</f>
        <v>64.91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65.9</v>
      </c>
      <c r="G20" s="29" t="str">
        <f aca="false">INDEX(G3:G17,MATCH(H20,H3:H17,0))</f>
        <v>LOJAS GUPAR</v>
      </c>
      <c r="H20" s="30" t="n">
        <f aca="false">MIN(H3:H17)</f>
        <v>49.99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64.91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1298.2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57</v>
      </c>
      <c r="C3" s="9" t="s">
        <v>58</v>
      </c>
      <c r="D3" s="10" t="n">
        <v>10</v>
      </c>
      <c r="E3" s="11" t="n">
        <f aca="false">IF(C20&lt;=25%,D20,MIN(E20:F20))</f>
        <v>7.3</v>
      </c>
      <c r="F3" s="11" t="n">
        <f aca="false">MIN(H3:H17)</f>
        <v>7.11</v>
      </c>
      <c r="G3" s="12" t="s">
        <v>59</v>
      </c>
      <c r="H3" s="13" t="n">
        <v>7.3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51</v>
      </c>
      <c r="H4" s="13" t="n">
        <v>7.11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46</v>
      </c>
      <c r="H5" s="13" t="n">
        <v>7.48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0.185022521151706</v>
      </c>
      <c r="B20" s="25" t="n">
        <f aca="false">COUNT(H3:H17)</f>
        <v>3</v>
      </c>
      <c r="C20" s="26" t="n">
        <f aca="false">IF(B20&lt;2,"N/A",(A20/D20))</f>
        <v>0.0253455508426994</v>
      </c>
      <c r="D20" s="27" t="n">
        <f aca="false">ROUND(AVERAGE(H3:H17),2)</f>
        <v>7.3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7.3</v>
      </c>
      <c r="G20" s="29" t="str">
        <f aca="false">INDEX(G3:G17,MATCH(H20,H3:H17,0))</f>
        <v>SUBMARINO</v>
      </c>
      <c r="H20" s="30" t="n">
        <f aca="false">MIN(H3:H17)</f>
        <v>7.11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7.3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73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61</v>
      </c>
      <c r="C3" s="9" t="s">
        <v>58</v>
      </c>
      <c r="D3" s="10" t="n">
        <v>10</v>
      </c>
      <c r="E3" s="11" t="n">
        <f aca="false">IF(C20&lt;=25%,D20,MIN(E20:F20))</f>
        <v>7.62</v>
      </c>
      <c r="F3" s="11" t="n">
        <f aca="false">MIN(H3:H17)</f>
        <v>7.3</v>
      </c>
      <c r="G3" s="12" t="s">
        <v>62</v>
      </c>
      <c r="H3" s="13" t="n">
        <v>7.67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59</v>
      </c>
      <c r="H4" s="13" t="n">
        <v>7.3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63</v>
      </c>
      <c r="H5" s="13" t="n">
        <v>7.9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0.302709982216202</v>
      </c>
      <c r="B20" s="25" t="n">
        <f aca="false">COUNT(H3:H17)</f>
        <v>3</v>
      </c>
      <c r="C20" s="26" t="n">
        <f aca="false">IF(B20&lt;2,"N/A",(A20/D20))</f>
        <v>0.0397257194509452</v>
      </c>
      <c r="D20" s="27" t="n">
        <f aca="false">ROUND(AVERAGE(H3:H17),2)</f>
        <v>7.62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7.67</v>
      </c>
      <c r="G20" s="29" t="str">
        <f aca="false">INDEX(G3:G17,MATCH(H20,H3:H17,0))</f>
        <v>NT VIRTUAL</v>
      </c>
      <c r="H20" s="30" t="n">
        <f aca="false">MIN(H3:H17)</f>
        <v>7.3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7.62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76.2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65</v>
      </c>
      <c r="C3" s="9" t="s">
        <v>58</v>
      </c>
      <c r="D3" s="10" t="n">
        <v>10</v>
      </c>
      <c r="E3" s="11" t="n">
        <f aca="false">IF(C20&lt;=25%,D20,MIN(E20:F20))</f>
        <v>75.58</v>
      </c>
      <c r="F3" s="11" t="n">
        <f aca="false">MIN(H3:H17)</f>
        <v>50</v>
      </c>
      <c r="G3" s="12" t="s">
        <v>66</v>
      </c>
      <c r="H3" s="13" t="n">
        <v>165.69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67</v>
      </c>
      <c r="H4" s="13" t="n">
        <v>50</v>
      </c>
      <c r="I4" s="14" t="n">
        <f aca="false">IF(H4="","",(IF($C$20&lt;25%,"N/A",IF(H4&lt;=($D$20+$A$20),H4,"Descartado"))))</f>
        <v>50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68</v>
      </c>
      <c r="H5" s="13" t="n">
        <v>101.16</v>
      </c>
      <c r="I5" s="14" t="n">
        <f aca="false">IF(H5="","",(IF($C$20&lt;25%,"N/A",IF(H5&lt;=($D$20+$A$20),H5,"Descartado"))))</f>
        <v>101.16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57.9736184253953</v>
      </c>
      <c r="B20" s="25" t="n">
        <f aca="false">COUNT(H3:H17)</f>
        <v>3</v>
      </c>
      <c r="C20" s="26" t="n">
        <f aca="false">IF(B20&lt;2,"N/A",(A20/D20))</f>
        <v>0.548888642543034</v>
      </c>
      <c r="D20" s="27" t="n">
        <f aca="false">ROUND(AVERAGE(H3:H17),2)</f>
        <v>105.62</v>
      </c>
      <c r="E20" s="28" t="n">
        <f aca="false">IFERROR(ROUND(IF(B20&lt;2,"N/A",(IF(C20&lt;=25%,"N/A",AVERAGE(I3:I17)))),2),"N/A")</f>
        <v>75.58</v>
      </c>
      <c r="F20" s="28" t="n">
        <f aca="false">ROUND(MEDIAN(H3:H17),2)</f>
        <v>101.16</v>
      </c>
      <c r="G20" s="29" t="str">
        <f aca="false">INDEX(G3:G17,MATCH(H20,H3:H17,0))</f>
        <v>CP AUTOMAÇÃO</v>
      </c>
      <c r="H20" s="30" t="n">
        <f aca="false">MIN(H3:H17)</f>
        <v>50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75.58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755.8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>Marconni Rodrigues de AlcGntara Santos</cp:lastModifiedBy>
  <cp:lastPrinted>2020-01-28T21:03:06Z</cp:lastPrinted>
  <dcterms:modified xsi:type="dcterms:W3CDTF">2020-03-06T17:27:08Z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